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plinter.David\Private\MID Fluctuations -PubFinRev\Public Finance Review Submission\Revision\"/>
    </mc:Choice>
  </mc:AlternateContent>
  <bookViews>
    <workbookView xWindow="-3255" yWindow="0" windowWidth="3255" windowHeight="0" tabRatio="836"/>
  </bookViews>
  <sheets>
    <sheet name="1" sheetId="17" r:id="rId1"/>
    <sheet name="2" sheetId="82" r:id="rId2"/>
    <sheet name="3" sheetId="67" r:id="rId3"/>
    <sheet name="4" sheetId="68" r:id="rId4"/>
    <sheet name="5" sheetId="79" r:id="rId5"/>
    <sheet name="6" sheetId="24" r:id="rId6"/>
    <sheet name="T1" sheetId="78" r:id="rId7"/>
    <sheet name="TA1" sheetId="83" r:id="rId8"/>
    <sheet name="A1" sheetId="81" r:id="rId9"/>
    <sheet name="ProCyc" sheetId="72" r:id="rId10"/>
    <sheet name="TCJA-2018" sheetId="84" r:id="rId11"/>
    <sheet name="Behavior-consist" sheetId="85" r:id="rId12"/>
  </sheets>
  <calcPr calcId="152511"/>
</workbook>
</file>

<file path=xl/calcChain.xml><?xml version="1.0" encoding="utf-8"?>
<calcChain xmlns="http://schemas.openxmlformats.org/spreadsheetml/2006/main">
  <c r="Q60" i="85" l="1"/>
  <c r="F64" i="82"/>
  <c r="AI80" i="78" l="1"/>
  <c r="AI79" i="78"/>
  <c r="AN79" i="78" s="1"/>
  <c r="AI78" i="78"/>
  <c r="AI77" i="78"/>
  <c r="AN77" i="78" s="1"/>
  <c r="AI76" i="78"/>
  <c r="AI75" i="78"/>
  <c r="AN75" i="78" s="1"/>
  <c r="AI74" i="78"/>
  <c r="AI73" i="78"/>
  <c r="AI72" i="78"/>
  <c r="AI71" i="78"/>
  <c r="AN71" i="78" s="1"/>
  <c r="AI70" i="78"/>
  <c r="AI69" i="78"/>
  <c r="AN69" i="78" s="1"/>
  <c r="AI68" i="78"/>
  <c r="AI67" i="78"/>
  <c r="AN67" i="78" s="1"/>
  <c r="AI66" i="78"/>
  <c r="AI65" i="78"/>
  <c r="AI64" i="78"/>
  <c r="AI63" i="78"/>
  <c r="AN63" i="78" s="1"/>
  <c r="AI62" i="78"/>
  <c r="AI61" i="78"/>
  <c r="AN61" i="78" s="1"/>
  <c r="AI60" i="78"/>
  <c r="AI59" i="78"/>
  <c r="AN59" i="78" s="1"/>
  <c r="AI58" i="78"/>
  <c r="AI57" i="78"/>
  <c r="AI56" i="78"/>
  <c r="AI55" i="78"/>
  <c r="AN55" i="78" s="1"/>
  <c r="AI54" i="78"/>
  <c r="AI53" i="78"/>
  <c r="AN53" i="78" s="1"/>
  <c r="AI52" i="78"/>
  <c r="AI51" i="78"/>
  <c r="AN51" i="78" s="1"/>
  <c r="AI50" i="78"/>
  <c r="AI49" i="78"/>
  <c r="AN49" i="78" s="1"/>
  <c r="AI48" i="78"/>
  <c r="AI47" i="78"/>
  <c r="AN47" i="78" s="1"/>
  <c r="AI46" i="78"/>
  <c r="AI45" i="78"/>
  <c r="AN45" i="78" s="1"/>
  <c r="AI44" i="78"/>
  <c r="AI43" i="78"/>
  <c r="AN43" i="78" s="1"/>
  <c r="AI42" i="78"/>
  <c r="AI41" i="78"/>
  <c r="AN41" i="78" s="1"/>
  <c r="AI40" i="78"/>
  <c r="AI39" i="78"/>
  <c r="AN39" i="78" s="1"/>
  <c r="AI38" i="78"/>
  <c r="AI37" i="78"/>
  <c r="AN37" i="78" s="1"/>
  <c r="AI36" i="78"/>
  <c r="AI35" i="78"/>
  <c r="AN35" i="78" s="1"/>
  <c r="AI34" i="78"/>
  <c r="AI33" i="78"/>
  <c r="AN33" i="78" s="1"/>
  <c r="AI31" i="78"/>
  <c r="AN31" i="78" s="1"/>
  <c r="AH31" i="78"/>
  <c r="AN34" i="78"/>
  <c r="AN36" i="78"/>
  <c r="AN38" i="78"/>
  <c r="AN40" i="78"/>
  <c r="AN42" i="78"/>
  <c r="AN44" i="78"/>
  <c r="AN46" i="78"/>
  <c r="AN48" i="78"/>
  <c r="AN50" i="78"/>
  <c r="AN52" i="78"/>
  <c r="AN54" i="78"/>
  <c r="AN56" i="78"/>
  <c r="AN57" i="78"/>
  <c r="AN58" i="78"/>
  <c r="AN60" i="78"/>
  <c r="AN62" i="78"/>
  <c r="AN64" i="78"/>
  <c r="AN65" i="78"/>
  <c r="AN66" i="78"/>
  <c r="AN68" i="78"/>
  <c r="AN70" i="78"/>
  <c r="AN72" i="78"/>
  <c r="AN73" i="78"/>
  <c r="AN74" i="78"/>
  <c r="AN76" i="78"/>
  <c r="AN78" i="78"/>
  <c r="AN80" i="78"/>
  <c r="AB30" i="78"/>
  <c r="AB32" i="78"/>
  <c r="AB33" i="78"/>
  <c r="AB34" i="78"/>
  <c r="AB35" i="78"/>
  <c r="AB81" i="78" s="1"/>
  <c r="AB36" i="78"/>
  <c r="AB37" i="78"/>
  <c r="AB38" i="78"/>
  <c r="AB39" i="78"/>
  <c r="AB40" i="78"/>
  <c r="AB41" i="78"/>
  <c r="AB42" i="78"/>
  <c r="AB43" i="78"/>
  <c r="AB44" i="78"/>
  <c r="AB45" i="78"/>
  <c r="AB46" i="78"/>
  <c r="AB47" i="78"/>
  <c r="AB48" i="78"/>
  <c r="AB49" i="78"/>
  <c r="AB50" i="78"/>
  <c r="AB51" i="78"/>
  <c r="AB52" i="78"/>
  <c r="AB53" i="78"/>
  <c r="AB54" i="78"/>
  <c r="AB55" i="78"/>
  <c r="AB56" i="78"/>
  <c r="AB57" i="78"/>
  <c r="AB58" i="78"/>
  <c r="AB59" i="78"/>
  <c r="AB60" i="78"/>
  <c r="AB61" i="78"/>
  <c r="AB62" i="78"/>
  <c r="AB63" i="78"/>
  <c r="AB64" i="78"/>
  <c r="AB65" i="78"/>
  <c r="AB66" i="78"/>
  <c r="AB67" i="78"/>
  <c r="AB68" i="78"/>
  <c r="AB69" i="78"/>
  <c r="AB70" i="78"/>
  <c r="AB71" i="78"/>
  <c r="AB72" i="78"/>
  <c r="AB73" i="78"/>
  <c r="AB74" i="78"/>
  <c r="AB75" i="78"/>
  <c r="AB76" i="78"/>
  <c r="AB77" i="78"/>
  <c r="AB78" i="78"/>
  <c r="AB79" i="78"/>
  <c r="AB80" i="78"/>
  <c r="W33" i="78"/>
  <c r="W34" i="78"/>
  <c r="W35" i="78"/>
  <c r="W36" i="78"/>
  <c r="W37" i="78"/>
  <c r="W38" i="78"/>
  <c r="W39" i="78"/>
  <c r="W40" i="78"/>
  <c r="W41" i="78"/>
  <c r="W42" i="78"/>
  <c r="W43" i="78"/>
  <c r="W44" i="78"/>
  <c r="W45" i="78"/>
  <c r="W46" i="78"/>
  <c r="W47" i="78"/>
  <c r="W48" i="78"/>
  <c r="W49" i="78"/>
  <c r="W50" i="78"/>
  <c r="W51" i="78"/>
  <c r="W52" i="78"/>
  <c r="W53" i="78"/>
  <c r="W54" i="78"/>
  <c r="W55" i="78"/>
  <c r="W56" i="78"/>
  <c r="W57" i="78"/>
  <c r="W58" i="78"/>
  <c r="W59" i="78"/>
  <c r="W60" i="78"/>
  <c r="W61" i="78"/>
  <c r="W62" i="78"/>
  <c r="W63" i="78"/>
  <c r="W64" i="78"/>
  <c r="W65" i="78"/>
  <c r="W66" i="78"/>
  <c r="W67" i="78"/>
  <c r="W68" i="78"/>
  <c r="W69" i="78"/>
  <c r="W70" i="78"/>
  <c r="W71" i="78"/>
  <c r="W72" i="78"/>
  <c r="W73" i="78"/>
  <c r="W74" i="78"/>
  <c r="W75" i="78"/>
  <c r="W76" i="78"/>
  <c r="W77" i="78"/>
  <c r="W78" i="78"/>
  <c r="W79" i="78"/>
  <c r="W80" i="78"/>
  <c r="W32" i="78"/>
  <c r="W30" i="78"/>
  <c r="V30" i="78"/>
  <c r="AN81" i="78" l="1"/>
  <c r="P57" i="85" l="1"/>
  <c r="B7" i="85"/>
  <c r="E7" i="85" s="1"/>
  <c r="B8" i="85"/>
  <c r="E8" i="85" s="1"/>
  <c r="B9" i="85"/>
  <c r="E9" i="85" s="1"/>
  <c r="B10" i="85"/>
  <c r="B11" i="85"/>
  <c r="E11" i="85" s="1"/>
  <c r="B12" i="85"/>
  <c r="E12" i="85" s="1"/>
  <c r="B13" i="85"/>
  <c r="E13" i="85" s="1"/>
  <c r="B14" i="85"/>
  <c r="E14" i="85" s="1"/>
  <c r="B15" i="85"/>
  <c r="E15" i="85" s="1"/>
  <c r="B16" i="85"/>
  <c r="E16" i="85" s="1"/>
  <c r="B17" i="85"/>
  <c r="E17" i="85" s="1"/>
  <c r="B18" i="85"/>
  <c r="B19" i="85"/>
  <c r="E19" i="85" s="1"/>
  <c r="B20" i="85"/>
  <c r="E20" i="85" s="1"/>
  <c r="B21" i="85"/>
  <c r="E21" i="85" s="1"/>
  <c r="B22" i="85"/>
  <c r="B23" i="85"/>
  <c r="B24" i="85"/>
  <c r="E24" i="85" s="1"/>
  <c r="B25" i="85"/>
  <c r="E25" i="85" s="1"/>
  <c r="B26" i="85"/>
  <c r="B27" i="85"/>
  <c r="E27" i="85" s="1"/>
  <c r="B28" i="85"/>
  <c r="E28" i="85" s="1"/>
  <c r="B29" i="85"/>
  <c r="E29" i="85" s="1"/>
  <c r="B30" i="85"/>
  <c r="B31" i="85"/>
  <c r="E31" i="85" s="1"/>
  <c r="B32" i="85"/>
  <c r="E32" i="85" s="1"/>
  <c r="B33" i="85"/>
  <c r="E33" i="85" s="1"/>
  <c r="B34" i="85"/>
  <c r="B35" i="85"/>
  <c r="E35" i="85" s="1"/>
  <c r="B36" i="85"/>
  <c r="E36" i="85" s="1"/>
  <c r="B37" i="85"/>
  <c r="E37" i="85" s="1"/>
  <c r="B38" i="85"/>
  <c r="E38" i="85" s="1"/>
  <c r="B39" i="85"/>
  <c r="B40" i="85"/>
  <c r="E40" i="85" s="1"/>
  <c r="B41" i="85"/>
  <c r="E41" i="85" s="1"/>
  <c r="B42" i="85"/>
  <c r="B43" i="85"/>
  <c r="E43" i="85" s="1"/>
  <c r="B44" i="85"/>
  <c r="E44" i="85" s="1"/>
  <c r="B45" i="85"/>
  <c r="E45" i="85" s="1"/>
  <c r="B46" i="85"/>
  <c r="B47" i="85"/>
  <c r="B48" i="85"/>
  <c r="E48" i="85" s="1"/>
  <c r="B49" i="85"/>
  <c r="E49" i="85" s="1"/>
  <c r="B50" i="85"/>
  <c r="E50" i="85" s="1"/>
  <c r="B51" i="85"/>
  <c r="E51" i="85" s="1"/>
  <c r="B52" i="85"/>
  <c r="E52" i="85" s="1"/>
  <c r="B53" i="85"/>
  <c r="E53" i="85" s="1"/>
  <c r="B54" i="85"/>
  <c r="E54" i="85" s="1"/>
  <c r="B55" i="85"/>
  <c r="E55" i="85" s="1"/>
  <c r="B56" i="85"/>
  <c r="E56" i="85" s="1"/>
  <c r="B57" i="85"/>
  <c r="E57" i="85" s="1"/>
  <c r="B5" i="85"/>
  <c r="A6" i="85"/>
  <c r="A7" i="85" s="1"/>
  <c r="A8" i="85" s="1"/>
  <c r="A9" i="85" s="1"/>
  <c r="A10" i="85" s="1"/>
  <c r="A11" i="85" s="1"/>
  <c r="A12" i="85" s="1"/>
  <c r="A13" i="85" s="1"/>
  <c r="A14" i="85" s="1"/>
  <c r="A15" i="85" s="1"/>
  <c r="A16" i="85" s="1"/>
  <c r="A17" i="85" s="1"/>
  <c r="A18" i="85" s="1"/>
  <c r="A19" i="85" s="1"/>
  <c r="A20" i="85" s="1"/>
  <c r="A21" i="85" s="1"/>
  <c r="A22" i="85" s="1"/>
  <c r="A23" i="85" s="1"/>
  <c r="A24" i="85" s="1"/>
  <c r="A25" i="85" s="1"/>
  <c r="A26" i="85" s="1"/>
  <c r="A27" i="85" s="1"/>
  <c r="A28" i="85" s="1"/>
  <c r="A29" i="85" s="1"/>
  <c r="A30" i="85" s="1"/>
  <c r="A31" i="85" s="1"/>
  <c r="A32" i="85" s="1"/>
  <c r="A33" i="85" s="1"/>
  <c r="A34" i="85" s="1"/>
  <c r="A35" i="85" s="1"/>
  <c r="A36" i="85" s="1"/>
  <c r="A37" i="85" s="1"/>
  <c r="A38" i="85" s="1"/>
  <c r="A39" i="85" s="1"/>
  <c r="A40" i="85" s="1"/>
  <c r="A41" i="85" s="1"/>
  <c r="A42" i="85" s="1"/>
  <c r="A43" i="85" s="1"/>
  <c r="A44" i="85" s="1"/>
  <c r="A45" i="85" s="1"/>
  <c r="A46" i="85" s="1"/>
  <c r="A47" i="85" s="1"/>
  <c r="A48" i="85" s="1"/>
  <c r="A49" i="85" s="1"/>
  <c r="A50" i="85" s="1"/>
  <c r="A51" i="85" s="1"/>
  <c r="A52" i="85" s="1"/>
  <c r="A53" i="85" s="1"/>
  <c r="A54" i="85" s="1"/>
  <c r="A55" i="85" s="1"/>
  <c r="A56" i="85" s="1"/>
  <c r="A57" i="85" s="1"/>
  <c r="E42" i="85" l="1"/>
  <c r="E34" i="85"/>
  <c r="E26" i="85"/>
  <c r="E18" i="85"/>
  <c r="E10" i="85"/>
  <c r="E39" i="85"/>
  <c r="E22" i="85"/>
  <c r="E30" i="85"/>
  <c r="E23" i="85"/>
  <c r="E46" i="85"/>
  <c r="E47" i="85"/>
  <c r="E5" i="85"/>
  <c r="E34" i="84"/>
  <c r="E15" i="84"/>
  <c r="E31" i="84"/>
  <c r="E30" i="84"/>
  <c r="E29" i="84"/>
  <c r="B31" i="84"/>
  <c r="D31" i="84" s="1"/>
  <c r="D26" i="84"/>
  <c r="D25" i="84"/>
  <c r="D29" i="84"/>
  <c r="E10" i="84"/>
  <c r="B12" i="84"/>
  <c r="B17" i="84" s="1"/>
  <c r="D10" i="84"/>
  <c r="E12" i="84" l="1"/>
  <c r="E35" i="84"/>
  <c r="D34" i="84"/>
  <c r="E17" i="84"/>
  <c r="E20" i="84" s="1"/>
  <c r="D15" i="84"/>
  <c r="E41" i="84"/>
  <c r="D11" i="84"/>
  <c r="E11" i="84"/>
  <c r="E21" i="84" s="1"/>
  <c r="B36" i="84"/>
  <c r="E22" i="84"/>
  <c r="E40" i="84"/>
  <c r="D30" i="84"/>
  <c r="D35" i="84"/>
  <c r="D16" i="84"/>
  <c r="E16" i="84"/>
  <c r="D17" i="84"/>
  <c r="D12" i="84"/>
  <c r="D7" i="84"/>
  <c r="D6" i="84"/>
  <c r="D36" i="84" l="1"/>
  <c r="E36" i="84"/>
  <c r="E39" i="84"/>
  <c r="B65" i="72" l="1"/>
  <c r="C65" i="72" s="1"/>
  <c r="F65" i="72"/>
  <c r="G65" i="72" s="1"/>
  <c r="N65" i="72"/>
  <c r="O65" i="72"/>
  <c r="A66" i="72"/>
  <c r="F66" i="72"/>
  <c r="G66" i="72"/>
  <c r="A67" i="72"/>
  <c r="B67" i="72"/>
  <c r="C67" i="72" s="1"/>
  <c r="F67" i="72"/>
  <c r="G67" i="72"/>
  <c r="N67" i="72"/>
  <c r="O67" i="72" s="1"/>
  <c r="A68" i="72"/>
  <c r="B68" i="72"/>
  <c r="C68" i="72"/>
  <c r="D68" i="72" s="1"/>
  <c r="F68" i="72"/>
  <c r="G68" i="72"/>
  <c r="H68" i="72" s="1"/>
  <c r="N68" i="72"/>
  <c r="O68" i="72"/>
  <c r="P68" i="72" s="1"/>
  <c r="A69" i="72"/>
  <c r="B69" i="72"/>
  <c r="C69" i="72"/>
  <c r="D69" i="72"/>
  <c r="F69" i="72"/>
  <c r="G69" i="72" s="1"/>
  <c r="H69" i="72" s="1"/>
  <c r="N69" i="72"/>
  <c r="O69" i="72"/>
  <c r="P69" i="72" s="1"/>
  <c r="A70" i="72"/>
  <c r="B70" i="72"/>
  <c r="C70" i="72"/>
  <c r="D70" i="72" s="1"/>
  <c r="F70" i="72"/>
  <c r="G70" i="72" s="1"/>
  <c r="H70" i="72" s="1"/>
  <c r="N70" i="72"/>
  <c r="O70" i="72"/>
  <c r="P70" i="72"/>
  <c r="A71" i="72"/>
  <c r="B71" i="72"/>
  <c r="C71" i="72"/>
  <c r="F71" i="72"/>
  <c r="G71" i="72" s="1"/>
  <c r="N71" i="72"/>
  <c r="O71" i="72" s="1"/>
  <c r="P71" i="72" s="1"/>
  <c r="A72" i="72"/>
  <c r="B72" i="72"/>
  <c r="C72" i="72"/>
  <c r="D72" i="72" s="1"/>
  <c r="F72" i="72"/>
  <c r="G72" i="72"/>
  <c r="H72" i="72"/>
  <c r="N72" i="72"/>
  <c r="O72" i="72"/>
  <c r="A73" i="72"/>
  <c r="B73" i="72"/>
  <c r="C73" i="72"/>
  <c r="D73" i="72"/>
  <c r="F73" i="72"/>
  <c r="G73" i="72" s="1"/>
  <c r="H73" i="72" s="1"/>
  <c r="N73" i="72"/>
  <c r="O73" i="72"/>
  <c r="P73" i="72" s="1"/>
  <c r="A74" i="72"/>
  <c r="B74" i="72"/>
  <c r="C74" i="72" s="1"/>
  <c r="D74" i="72" s="1"/>
  <c r="F74" i="72"/>
  <c r="G74" i="72" s="1"/>
  <c r="N74" i="72"/>
  <c r="O74" i="72"/>
  <c r="P74" i="72"/>
  <c r="A75" i="72"/>
  <c r="B75" i="72"/>
  <c r="C75" i="72"/>
  <c r="F75" i="72"/>
  <c r="G75" i="72" s="1"/>
  <c r="N75" i="72"/>
  <c r="O75" i="72" s="1"/>
  <c r="P75" i="72" s="1"/>
  <c r="A76" i="72"/>
  <c r="B76" i="72"/>
  <c r="C76" i="72"/>
  <c r="D76" i="72" s="1"/>
  <c r="F76" i="72"/>
  <c r="G76" i="72"/>
  <c r="H76" i="72" s="1"/>
  <c r="N76" i="72"/>
  <c r="O76" i="72"/>
  <c r="A77" i="72"/>
  <c r="B77" i="72"/>
  <c r="C77" i="72"/>
  <c r="D77" i="72"/>
  <c r="F77" i="72"/>
  <c r="G77" i="72" s="1"/>
  <c r="H77" i="72" s="1"/>
  <c r="N77" i="72"/>
  <c r="O77" i="72"/>
  <c r="P77" i="72" s="1"/>
  <c r="A78" i="72"/>
  <c r="B78" i="72"/>
  <c r="C78" i="72"/>
  <c r="D78" i="72" s="1"/>
  <c r="F78" i="72"/>
  <c r="G78" i="72" s="1"/>
  <c r="H78" i="72" s="1"/>
  <c r="N78" i="72"/>
  <c r="O78" i="72"/>
  <c r="P78" i="72"/>
  <c r="A79" i="72"/>
  <c r="B79" i="72"/>
  <c r="C79" i="72"/>
  <c r="F79" i="72"/>
  <c r="G79" i="72" s="1"/>
  <c r="N79" i="72"/>
  <c r="O79" i="72" s="1"/>
  <c r="P79" i="72" s="1"/>
  <c r="A80" i="72"/>
  <c r="B80" i="72"/>
  <c r="C80" i="72"/>
  <c r="D80" i="72" s="1"/>
  <c r="F80" i="72"/>
  <c r="G80" i="72"/>
  <c r="H80" i="72"/>
  <c r="K80" i="72"/>
  <c r="N80" i="72"/>
  <c r="O80" i="72" s="1"/>
  <c r="A81" i="72"/>
  <c r="B81" i="72"/>
  <c r="C81" i="72"/>
  <c r="D81" i="72" s="1"/>
  <c r="F81" i="72"/>
  <c r="G81" i="72"/>
  <c r="H81" i="72" s="1"/>
  <c r="K81" i="72"/>
  <c r="L81" i="72"/>
  <c r="N81" i="72"/>
  <c r="O81" i="72"/>
  <c r="P81" i="72"/>
  <c r="A82" i="72"/>
  <c r="B82" i="72"/>
  <c r="C82" i="72" s="1"/>
  <c r="D82" i="72" s="1"/>
  <c r="F82" i="72"/>
  <c r="G82" i="72"/>
  <c r="H82" i="72"/>
  <c r="K82" i="72"/>
  <c r="L82" i="72"/>
  <c r="N82" i="72"/>
  <c r="O82" i="72" s="1"/>
  <c r="P82" i="72" s="1"/>
  <c r="A83" i="72"/>
  <c r="B83" i="72"/>
  <c r="C83" i="72"/>
  <c r="D83" i="72"/>
  <c r="F83" i="72"/>
  <c r="G83" i="72"/>
  <c r="H83" i="72" s="1"/>
  <c r="K83" i="72"/>
  <c r="L83" i="72"/>
  <c r="N83" i="72"/>
  <c r="O83" i="72"/>
  <c r="P83" i="72"/>
  <c r="A84" i="72"/>
  <c r="B84" i="72"/>
  <c r="C84" i="72" s="1"/>
  <c r="F84" i="72"/>
  <c r="G84" i="72"/>
  <c r="H84" i="72"/>
  <c r="K84" i="72"/>
  <c r="L84" i="72"/>
  <c r="N84" i="72"/>
  <c r="O84" i="72" s="1"/>
  <c r="P84" i="72" s="1"/>
  <c r="A85" i="72"/>
  <c r="B85" i="72"/>
  <c r="C85" i="72"/>
  <c r="D85" i="72" s="1"/>
  <c r="F85" i="72"/>
  <c r="G85" i="72"/>
  <c r="H85" i="72" s="1"/>
  <c r="K85" i="72"/>
  <c r="L85" i="72"/>
  <c r="N85" i="72"/>
  <c r="O85" i="72"/>
  <c r="A86" i="72"/>
  <c r="B86" i="72"/>
  <c r="C86" i="72" s="1"/>
  <c r="D86" i="72" s="1"/>
  <c r="F86" i="72"/>
  <c r="G86" i="72"/>
  <c r="H86" i="72"/>
  <c r="K86" i="72"/>
  <c r="L86" i="72"/>
  <c r="N86" i="72"/>
  <c r="O86" i="72" s="1"/>
  <c r="P86" i="72" s="1"/>
  <c r="A87" i="72"/>
  <c r="B87" i="72"/>
  <c r="C87" i="72" s="1"/>
  <c r="D87" i="72" s="1"/>
  <c r="F87" i="72"/>
  <c r="G87" i="72"/>
  <c r="H87" i="72" s="1"/>
  <c r="K87" i="72"/>
  <c r="L87" i="72"/>
  <c r="N87" i="72"/>
  <c r="O87" i="72"/>
  <c r="P87" i="72" s="1"/>
  <c r="A88" i="72"/>
  <c r="B88" i="72"/>
  <c r="C88" i="72" s="1"/>
  <c r="F88" i="72"/>
  <c r="G88" i="72"/>
  <c r="K88" i="72"/>
  <c r="L88" i="72"/>
  <c r="N88" i="72"/>
  <c r="O88" i="72" s="1"/>
  <c r="A89" i="72"/>
  <c r="B89" i="72"/>
  <c r="C89" i="72"/>
  <c r="D89" i="72" s="1"/>
  <c r="F89" i="72"/>
  <c r="G89" i="72"/>
  <c r="H89" i="72" s="1"/>
  <c r="K89" i="72"/>
  <c r="L89" i="72"/>
  <c r="N89" i="72"/>
  <c r="O89" i="72"/>
  <c r="P89" i="72"/>
  <c r="A90" i="72"/>
  <c r="B90" i="72"/>
  <c r="C90" i="72" s="1"/>
  <c r="F90" i="72"/>
  <c r="G90" i="72"/>
  <c r="H90" i="72" s="1"/>
  <c r="K90" i="72"/>
  <c r="L90" i="72"/>
  <c r="N90" i="72"/>
  <c r="O90" i="72" s="1"/>
  <c r="P90" i="72" s="1"/>
  <c r="A91" i="72"/>
  <c r="B91" i="72"/>
  <c r="C91" i="72" s="1"/>
  <c r="D91" i="72" s="1"/>
  <c r="F91" i="72"/>
  <c r="G91" i="72"/>
  <c r="K91" i="72"/>
  <c r="L91" i="72"/>
  <c r="N91" i="72"/>
  <c r="O91" i="72"/>
  <c r="P91" i="72" s="1"/>
  <c r="A92" i="72"/>
  <c r="B92" i="72"/>
  <c r="C92" i="72" s="1"/>
  <c r="F92" i="72"/>
  <c r="G92" i="72"/>
  <c r="H92" i="72"/>
  <c r="K92" i="72"/>
  <c r="L92" i="72"/>
  <c r="N92" i="72"/>
  <c r="O92" i="72" s="1"/>
  <c r="A93" i="72"/>
  <c r="B93" i="72"/>
  <c r="C93" i="72"/>
  <c r="D93" i="72"/>
  <c r="F93" i="72"/>
  <c r="G93" i="72"/>
  <c r="K93" i="72"/>
  <c r="L93" i="72"/>
  <c r="N93" i="72"/>
  <c r="O93" i="72" s="1"/>
  <c r="P93" i="72" s="1"/>
  <c r="A94" i="72"/>
  <c r="B94" i="72"/>
  <c r="C94" i="72" s="1"/>
  <c r="D94" i="72" s="1"/>
  <c r="F94" i="72"/>
  <c r="G94" i="72"/>
  <c r="H94" i="72" s="1"/>
  <c r="K94" i="72"/>
  <c r="L94" i="72"/>
  <c r="N94" i="72"/>
  <c r="O94" i="72" s="1"/>
  <c r="A95" i="72"/>
  <c r="B95" i="72"/>
  <c r="C95" i="72" s="1"/>
  <c r="D95" i="72" s="1"/>
  <c r="F95" i="72"/>
  <c r="G95" i="72"/>
  <c r="H95" i="72" s="1"/>
  <c r="K95" i="72"/>
  <c r="L95" i="72"/>
  <c r="N95" i="72"/>
  <c r="O95" i="72"/>
  <c r="P95" i="72" s="1"/>
  <c r="A96" i="72"/>
  <c r="B96" i="72"/>
  <c r="C96" i="72" s="1"/>
  <c r="F96" i="72"/>
  <c r="G96" i="72"/>
  <c r="H96" i="72"/>
  <c r="K96" i="72"/>
  <c r="L96" i="72"/>
  <c r="N96" i="72"/>
  <c r="O96" i="72" s="1"/>
  <c r="A97" i="72"/>
  <c r="B97" i="72"/>
  <c r="C97" i="72" s="1"/>
  <c r="F97" i="72"/>
  <c r="G97" i="72"/>
  <c r="H97" i="72" s="1"/>
  <c r="K97" i="72"/>
  <c r="L97" i="72"/>
  <c r="N97" i="72"/>
  <c r="O97" i="72"/>
  <c r="P97" i="72" s="1"/>
  <c r="A98" i="72"/>
  <c r="B98" i="72"/>
  <c r="C98" i="72" s="1"/>
  <c r="F98" i="72"/>
  <c r="G98" i="72"/>
  <c r="H98" i="72" s="1"/>
  <c r="K98" i="72"/>
  <c r="L98" i="72"/>
  <c r="N98" i="72"/>
  <c r="O98" i="72" s="1"/>
  <c r="P98" i="72"/>
  <c r="A99" i="72"/>
  <c r="B99" i="72"/>
  <c r="C99" i="72"/>
  <c r="D99" i="72" s="1"/>
  <c r="F99" i="72"/>
  <c r="G99" i="72"/>
  <c r="K99" i="72"/>
  <c r="L99" i="72"/>
  <c r="N99" i="72"/>
  <c r="O99" i="72" s="1"/>
  <c r="A100" i="72"/>
  <c r="B100" i="72"/>
  <c r="C100" i="72" s="1"/>
  <c r="D100" i="72" s="1"/>
  <c r="F100" i="72"/>
  <c r="G100" i="72"/>
  <c r="H100" i="72"/>
  <c r="K100" i="72"/>
  <c r="L100" i="72"/>
  <c r="N100" i="72"/>
  <c r="O100" i="72" s="1"/>
  <c r="A101" i="72"/>
  <c r="B101" i="72"/>
  <c r="C101" i="72"/>
  <c r="D102" i="72" s="1"/>
  <c r="D101" i="72"/>
  <c r="F101" i="72"/>
  <c r="G101" i="72"/>
  <c r="K101" i="72"/>
  <c r="L101" i="72"/>
  <c r="N101" i="72"/>
  <c r="O101" i="72"/>
  <c r="P101" i="72"/>
  <c r="A102" i="72"/>
  <c r="B102" i="72"/>
  <c r="C102" i="72" s="1"/>
  <c r="F102" i="72"/>
  <c r="G102" i="72"/>
  <c r="H102" i="72" s="1"/>
  <c r="K102" i="72"/>
  <c r="L102" i="72"/>
  <c r="N102" i="72"/>
  <c r="O102" i="72" s="1"/>
  <c r="P102" i="72" s="1"/>
  <c r="A103" i="72"/>
  <c r="B103" i="72"/>
  <c r="C103" i="72"/>
  <c r="D103" i="72" s="1"/>
  <c r="F103" i="72"/>
  <c r="G103" i="72"/>
  <c r="H103" i="72" s="1"/>
  <c r="K103" i="72"/>
  <c r="L103" i="72"/>
  <c r="N103" i="72"/>
  <c r="O103" i="72" s="1"/>
  <c r="A104" i="72"/>
  <c r="B104" i="72"/>
  <c r="C104" i="72" s="1"/>
  <c r="D104" i="72"/>
  <c r="F104" i="72"/>
  <c r="G104" i="72"/>
  <c r="K104" i="72"/>
  <c r="L104" i="72"/>
  <c r="N104" i="72"/>
  <c r="O104" i="72" s="1"/>
  <c r="A105" i="72"/>
  <c r="B105" i="72"/>
  <c r="C105" i="72" s="1"/>
  <c r="F105" i="72"/>
  <c r="G105" i="72"/>
  <c r="H105" i="72" s="1"/>
  <c r="K105" i="72"/>
  <c r="L105" i="72"/>
  <c r="N105" i="72"/>
  <c r="O105" i="72"/>
  <c r="P105" i="72" s="1"/>
  <c r="A106" i="72"/>
  <c r="B106" i="72"/>
  <c r="C106" i="72" s="1"/>
  <c r="F106" i="72"/>
  <c r="G106" i="72"/>
  <c r="H106" i="72"/>
  <c r="K106" i="72"/>
  <c r="L106" i="72"/>
  <c r="N106" i="72"/>
  <c r="O106" i="72" s="1"/>
  <c r="P106" i="72" s="1"/>
  <c r="A107" i="72"/>
  <c r="B107" i="72"/>
  <c r="C107" i="72"/>
  <c r="D107" i="72"/>
  <c r="F107" i="72"/>
  <c r="G107" i="72"/>
  <c r="K107" i="72"/>
  <c r="L107" i="72"/>
  <c r="N107" i="72"/>
  <c r="O107" i="72" s="1"/>
  <c r="A108" i="72"/>
  <c r="B108" i="72"/>
  <c r="C108" i="72" s="1"/>
  <c r="D108" i="72" s="1"/>
  <c r="F108" i="72"/>
  <c r="G108" i="72"/>
  <c r="H108" i="72"/>
  <c r="K108" i="72"/>
  <c r="L108" i="72"/>
  <c r="N108" i="72"/>
  <c r="O108" i="72" s="1"/>
  <c r="A109" i="72"/>
  <c r="B109" i="72"/>
  <c r="C109" i="72" s="1"/>
  <c r="F109" i="72"/>
  <c r="G109" i="72"/>
  <c r="H109" i="72" s="1"/>
  <c r="K109" i="72"/>
  <c r="L109" i="72"/>
  <c r="N109" i="72"/>
  <c r="O109" i="72"/>
  <c r="P109" i="72" s="1"/>
  <c r="A110" i="72"/>
  <c r="B110" i="72"/>
  <c r="C110" i="72" s="1"/>
  <c r="F110" i="72"/>
  <c r="G110" i="72"/>
  <c r="H110" i="72" s="1"/>
  <c r="K110" i="72"/>
  <c r="L110" i="72"/>
  <c r="N110" i="72"/>
  <c r="O110" i="72" s="1"/>
  <c r="P110" i="72" s="1"/>
  <c r="A111" i="72"/>
  <c r="B111" i="72"/>
  <c r="C111" i="72"/>
  <c r="D111" i="72" s="1"/>
  <c r="F111" i="72"/>
  <c r="G111" i="72"/>
  <c r="K111" i="72"/>
  <c r="L111" i="72"/>
  <c r="N111" i="72"/>
  <c r="O111" i="72"/>
  <c r="P112" i="72" s="1"/>
  <c r="P111" i="72"/>
  <c r="A112" i="72"/>
  <c r="B112" i="72"/>
  <c r="C112" i="72" s="1"/>
  <c r="D112" i="72" s="1"/>
  <c r="F112" i="72"/>
  <c r="G112" i="72"/>
  <c r="H112" i="72"/>
  <c r="K112" i="72"/>
  <c r="L112" i="72"/>
  <c r="N112" i="72"/>
  <c r="O112" i="72" s="1"/>
  <c r="A113" i="72"/>
  <c r="B113" i="72"/>
  <c r="C113" i="72" s="1"/>
  <c r="F113" i="72"/>
  <c r="G113" i="72"/>
  <c r="H113" i="72" s="1"/>
  <c r="K113" i="72"/>
  <c r="L113" i="72"/>
  <c r="N113" i="72"/>
  <c r="O113" i="72"/>
  <c r="P113" i="72" s="1"/>
  <c r="A114" i="72"/>
  <c r="B114" i="72"/>
  <c r="C114" i="72" s="1"/>
  <c r="F114" i="72"/>
  <c r="G114" i="72"/>
  <c r="H114" i="72" s="1"/>
  <c r="K114" i="72"/>
  <c r="L114" i="72"/>
  <c r="N114" i="72"/>
  <c r="O114" i="72" s="1"/>
  <c r="P114" i="72"/>
  <c r="A115" i="72"/>
  <c r="B115" i="72"/>
  <c r="C115" i="72"/>
  <c r="D115" i="72" s="1"/>
  <c r="F115" i="72"/>
  <c r="G115" i="72"/>
  <c r="K115" i="72"/>
  <c r="L115" i="72"/>
  <c r="N115" i="72"/>
  <c r="O115" i="72" s="1"/>
  <c r="A116" i="72"/>
  <c r="B116" i="72"/>
  <c r="C116" i="72" s="1"/>
  <c r="D116" i="72" s="1"/>
  <c r="F116" i="72"/>
  <c r="G116" i="72"/>
  <c r="H116" i="72"/>
  <c r="K116" i="72"/>
  <c r="L116" i="72"/>
  <c r="N116" i="72"/>
  <c r="O116" i="72" s="1"/>
  <c r="A117" i="72"/>
  <c r="B117" i="72"/>
  <c r="C117" i="72"/>
  <c r="D117" i="72"/>
  <c r="F117" i="72"/>
  <c r="G117" i="72"/>
  <c r="K117" i="72"/>
  <c r="L117" i="72"/>
  <c r="N117" i="72"/>
  <c r="O117" i="72"/>
  <c r="P117" i="72"/>
  <c r="B28" i="81"/>
  <c r="C28" i="81"/>
  <c r="D28" i="81"/>
  <c r="G28" i="81"/>
  <c r="A29" i="81"/>
  <c r="B29" i="81"/>
  <c r="C29" i="81"/>
  <c r="D29" i="81"/>
  <c r="G29" i="81"/>
  <c r="A30" i="81"/>
  <c r="B30" i="81"/>
  <c r="C30" i="81"/>
  <c r="D30" i="81"/>
  <c r="G30" i="81"/>
  <c r="A31" i="81"/>
  <c r="B31" i="81"/>
  <c r="C31" i="81"/>
  <c r="D31" i="81"/>
  <c r="G31" i="81"/>
  <c r="A32" i="81"/>
  <c r="B32" i="81"/>
  <c r="C32" i="81"/>
  <c r="D32" i="81"/>
  <c r="G32" i="81"/>
  <c r="A33" i="81"/>
  <c r="B33" i="81"/>
  <c r="C33" i="81"/>
  <c r="D33" i="81"/>
  <c r="G33" i="81"/>
  <c r="A34" i="81"/>
  <c r="B34" i="81"/>
  <c r="C34" i="81"/>
  <c r="D34" i="81"/>
  <c r="G34" i="81"/>
  <c r="A35" i="81"/>
  <c r="B35" i="81"/>
  <c r="C35" i="81"/>
  <c r="D35" i="81"/>
  <c r="G35" i="81"/>
  <c r="A36" i="81"/>
  <c r="B36" i="81"/>
  <c r="C36" i="81"/>
  <c r="D36" i="81"/>
  <c r="G36" i="81"/>
  <c r="A37" i="81"/>
  <c r="B37" i="81"/>
  <c r="C37" i="81"/>
  <c r="D37" i="81"/>
  <c r="G37" i="81"/>
  <c r="A38" i="81"/>
  <c r="B38" i="81"/>
  <c r="C38" i="81"/>
  <c r="D38" i="81"/>
  <c r="G38" i="81"/>
  <c r="A39" i="81"/>
  <c r="B39" i="81"/>
  <c r="C39" i="81"/>
  <c r="D39" i="81"/>
  <c r="G39" i="81"/>
  <c r="A40" i="81"/>
  <c r="B40" i="81"/>
  <c r="C40" i="81"/>
  <c r="D40" i="81"/>
  <c r="G40" i="81"/>
  <c r="A41" i="81"/>
  <c r="B41" i="81"/>
  <c r="C41" i="81"/>
  <c r="D41" i="81"/>
  <c r="G41" i="81"/>
  <c r="A42" i="81"/>
  <c r="B42" i="81"/>
  <c r="C42" i="81"/>
  <c r="D42" i="81"/>
  <c r="G42" i="81"/>
  <c r="A43" i="81"/>
  <c r="B43" i="81"/>
  <c r="C43" i="81"/>
  <c r="D43" i="81"/>
  <c r="G43" i="81"/>
  <c r="A44" i="81"/>
  <c r="B44" i="81"/>
  <c r="C44" i="81"/>
  <c r="D44" i="81"/>
  <c r="G44" i="81"/>
  <c r="A45" i="81"/>
  <c r="B45" i="81"/>
  <c r="C45" i="81"/>
  <c r="D45" i="81"/>
  <c r="G45" i="81"/>
  <c r="A46" i="81"/>
  <c r="B46" i="81"/>
  <c r="C46" i="81"/>
  <c r="D46" i="81"/>
  <c r="G46" i="81"/>
  <c r="A47" i="81"/>
  <c r="B47" i="81"/>
  <c r="C47" i="81"/>
  <c r="D47" i="81"/>
  <c r="G47" i="81"/>
  <c r="A48" i="81"/>
  <c r="B48" i="81"/>
  <c r="C48" i="81"/>
  <c r="D48" i="81"/>
  <c r="G48" i="81"/>
  <c r="A49" i="81"/>
  <c r="B49" i="81"/>
  <c r="C49" i="81"/>
  <c r="D49" i="81"/>
  <c r="G49" i="81"/>
  <c r="A50" i="81"/>
  <c r="B50" i="81"/>
  <c r="C50" i="81"/>
  <c r="D50" i="81"/>
  <c r="G50" i="81"/>
  <c r="A51" i="81"/>
  <c r="B51" i="81"/>
  <c r="C51" i="81"/>
  <c r="D51" i="81"/>
  <c r="G51" i="81"/>
  <c r="A52" i="81"/>
  <c r="B52" i="81"/>
  <c r="C52" i="81"/>
  <c r="D52" i="81"/>
  <c r="G52" i="81"/>
  <c r="A53" i="81"/>
  <c r="B53" i="81"/>
  <c r="C53" i="81"/>
  <c r="D53" i="81"/>
  <c r="G53" i="81"/>
  <c r="A54" i="81"/>
  <c r="B54" i="81"/>
  <c r="C54" i="81"/>
  <c r="D54" i="81"/>
  <c r="G54" i="81"/>
  <c r="A55" i="81"/>
  <c r="B55" i="81"/>
  <c r="C55" i="81"/>
  <c r="D55" i="81"/>
  <c r="G55" i="81"/>
  <c r="A56" i="81"/>
  <c r="B56" i="81"/>
  <c r="C56" i="81"/>
  <c r="D56" i="81"/>
  <c r="G56" i="81"/>
  <c r="A57" i="81"/>
  <c r="B57" i="81"/>
  <c r="C57" i="81"/>
  <c r="D57" i="81"/>
  <c r="G57" i="81"/>
  <c r="A58" i="81"/>
  <c r="B58" i="81"/>
  <c r="C58" i="81"/>
  <c r="D58" i="81"/>
  <c r="G58" i="81"/>
  <c r="A59" i="81"/>
  <c r="B59" i="81"/>
  <c r="C59" i="81"/>
  <c r="D59" i="81"/>
  <c r="G59" i="81"/>
  <c r="A60" i="81"/>
  <c r="B60" i="81"/>
  <c r="C60" i="81"/>
  <c r="D60" i="81"/>
  <c r="G60" i="81"/>
  <c r="A61" i="81"/>
  <c r="B61" i="81"/>
  <c r="C61" i="81"/>
  <c r="D61" i="81"/>
  <c r="G61" i="81"/>
  <c r="A62" i="81"/>
  <c r="B62" i="81"/>
  <c r="C62" i="81"/>
  <c r="D62" i="81"/>
  <c r="G62" i="81"/>
  <c r="A63" i="81"/>
  <c r="B63" i="81"/>
  <c r="C63" i="81"/>
  <c r="D63" i="81"/>
  <c r="G63" i="81"/>
  <c r="A64" i="81"/>
  <c r="B64" i="81"/>
  <c r="C64" i="81"/>
  <c r="D64" i="81"/>
  <c r="G64" i="81"/>
  <c r="A65" i="81"/>
  <c r="B65" i="81"/>
  <c r="C65" i="81"/>
  <c r="D65" i="81"/>
  <c r="G65" i="81"/>
  <c r="A66" i="81"/>
  <c r="B66" i="81"/>
  <c r="C66" i="81"/>
  <c r="D66" i="81"/>
  <c r="G66" i="81"/>
  <c r="A67" i="81"/>
  <c r="B67" i="81"/>
  <c r="C67" i="81"/>
  <c r="D67" i="81"/>
  <c r="G67" i="81"/>
  <c r="A68" i="81"/>
  <c r="B68" i="81"/>
  <c r="C68" i="81"/>
  <c r="D68" i="81"/>
  <c r="G68" i="81"/>
  <c r="A69" i="81"/>
  <c r="B69" i="81"/>
  <c r="C69" i="81"/>
  <c r="D69" i="81"/>
  <c r="G69" i="81"/>
  <c r="A70" i="81"/>
  <c r="B70" i="81"/>
  <c r="C70" i="81"/>
  <c r="D70" i="81"/>
  <c r="G70" i="81"/>
  <c r="A71" i="81"/>
  <c r="B71" i="81"/>
  <c r="C71" i="81"/>
  <c r="D71" i="81"/>
  <c r="G71" i="81"/>
  <c r="A72" i="81"/>
  <c r="B72" i="81"/>
  <c r="C72" i="81"/>
  <c r="D72" i="81"/>
  <c r="G72" i="81"/>
  <c r="A73" i="81"/>
  <c r="B73" i="81"/>
  <c r="C73" i="81"/>
  <c r="D73" i="81"/>
  <c r="G73" i="81"/>
  <c r="A74" i="81"/>
  <c r="B74" i="81"/>
  <c r="C74" i="81"/>
  <c r="D74" i="81"/>
  <c r="G74" i="81"/>
  <c r="A75" i="81"/>
  <c r="B75" i="81"/>
  <c r="C75" i="81"/>
  <c r="D75" i="81"/>
  <c r="G75" i="81"/>
  <c r="A76" i="81"/>
  <c r="B76" i="81"/>
  <c r="C76" i="81"/>
  <c r="D76" i="81"/>
  <c r="G76" i="81"/>
  <c r="A77" i="81"/>
  <c r="B77" i="81"/>
  <c r="C77" i="81"/>
  <c r="D77" i="81"/>
  <c r="G77" i="81"/>
  <c r="A78" i="81"/>
  <c r="B78" i="81"/>
  <c r="C78" i="81"/>
  <c r="D78" i="81"/>
  <c r="G78" i="81"/>
  <c r="A79" i="81"/>
  <c r="B79" i="81"/>
  <c r="C79" i="81"/>
  <c r="D79" i="81"/>
  <c r="G79" i="81"/>
  <c r="A80" i="81"/>
  <c r="B80" i="81"/>
  <c r="C80" i="81"/>
  <c r="D80" i="81"/>
  <c r="G80" i="81"/>
  <c r="A33" i="82"/>
  <c r="A34" i="82"/>
  <c r="F35" i="82"/>
  <c r="F36" i="82"/>
  <c r="F37" i="82"/>
  <c r="F38" i="82"/>
  <c r="F39" i="82"/>
  <c r="F40" i="82"/>
  <c r="F41" i="82"/>
  <c r="F42" i="82"/>
  <c r="F43" i="82"/>
  <c r="F44" i="82"/>
  <c r="F45" i="82"/>
  <c r="F46" i="82"/>
  <c r="F47" i="82"/>
  <c r="F48" i="82"/>
  <c r="F49" i="82"/>
  <c r="F50" i="82"/>
  <c r="F51" i="82"/>
  <c r="F52" i="82"/>
  <c r="F53" i="82"/>
  <c r="F54" i="82"/>
  <c r="F55" i="82"/>
  <c r="F56" i="82"/>
  <c r="F57" i="82"/>
  <c r="F58" i="82"/>
  <c r="F59" i="82"/>
  <c r="F60" i="82"/>
  <c r="F61" i="82"/>
  <c r="F62" i="82"/>
  <c r="F63" i="82"/>
  <c r="F65" i="82"/>
  <c r="F66" i="82"/>
  <c r="F67" i="82"/>
  <c r="F68" i="82"/>
  <c r="F69" i="82"/>
  <c r="F70" i="82"/>
  <c r="F71" i="82"/>
  <c r="F72" i="82"/>
  <c r="F73" i="82"/>
  <c r="F74" i="82"/>
  <c r="F75" i="82"/>
  <c r="F76" i="82"/>
  <c r="F77" i="82"/>
  <c r="F78" i="82"/>
  <c r="F79" i="82"/>
  <c r="F80" i="82"/>
  <c r="F81" i="82"/>
  <c r="F82" i="82"/>
  <c r="F83" i="82"/>
  <c r="F84" i="82"/>
  <c r="B4" i="83"/>
  <c r="C4" i="83"/>
  <c r="E4" i="83"/>
  <c r="F4" i="83"/>
  <c r="G4" i="83"/>
  <c r="A5" i="83"/>
  <c r="C5" i="83"/>
  <c r="E5" i="83"/>
  <c r="F5" i="83"/>
  <c r="G5" i="83"/>
  <c r="A6" i="83"/>
  <c r="B6" i="83"/>
  <c r="C6" i="83"/>
  <c r="E6" i="83"/>
  <c r="F6" i="83"/>
  <c r="G6" i="83"/>
  <c r="A7" i="83"/>
  <c r="B7" i="83"/>
  <c r="C7" i="83"/>
  <c r="E7" i="83"/>
  <c r="F7" i="83"/>
  <c r="G7" i="83"/>
  <c r="A8" i="83"/>
  <c r="B8" i="83"/>
  <c r="C8" i="83"/>
  <c r="E8" i="83"/>
  <c r="F8" i="83"/>
  <c r="G8" i="83"/>
  <c r="A9" i="83"/>
  <c r="B9" i="83"/>
  <c r="C9" i="83"/>
  <c r="E9" i="83"/>
  <c r="F9" i="83"/>
  <c r="G9" i="83"/>
  <c r="A10" i="83"/>
  <c r="B10" i="83"/>
  <c r="C10" i="83"/>
  <c r="E10" i="83"/>
  <c r="F10" i="83"/>
  <c r="G10" i="83"/>
  <c r="A11" i="83"/>
  <c r="B11" i="83"/>
  <c r="C11" i="83"/>
  <c r="E11" i="83"/>
  <c r="F11" i="83"/>
  <c r="G11" i="83"/>
  <c r="A12" i="83"/>
  <c r="B12" i="83"/>
  <c r="C12" i="83"/>
  <c r="E12" i="83"/>
  <c r="F12" i="83"/>
  <c r="G12" i="83"/>
  <c r="A13" i="83"/>
  <c r="B13" i="83"/>
  <c r="C13" i="83"/>
  <c r="E13" i="83"/>
  <c r="F13" i="83"/>
  <c r="G13" i="83"/>
  <c r="A14" i="83"/>
  <c r="B14" i="83"/>
  <c r="C14" i="83"/>
  <c r="E14" i="83"/>
  <c r="F14" i="83"/>
  <c r="G14" i="83"/>
  <c r="A15" i="83"/>
  <c r="B15" i="83"/>
  <c r="C15" i="83"/>
  <c r="E15" i="83"/>
  <c r="F15" i="83"/>
  <c r="G15" i="83"/>
  <c r="A16" i="83"/>
  <c r="B16" i="83"/>
  <c r="C16" i="83"/>
  <c r="E16" i="83"/>
  <c r="F16" i="83"/>
  <c r="G16" i="83"/>
  <c r="A17" i="83"/>
  <c r="B17" i="83"/>
  <c r="C17" i="83"/>
  <c r="E17" i="83"/>
  <c r="F17" i="83"/>
  <c r="G17" i="83"/>
  <c r="A18" i="83"/>
  <c r="B18" i="83"/>
  <c r="C18" i="83"/>
  <c r="E18" i="83"/>
  <c r="F18" i="83"/>
  <c r="G18" i="83"/>
  <c r="A19" i="83"/>
  <c r="B19" i="83"/>
  <c r="C19" i="83"/>
  <c r="E19" i="83"/>
  <c r="F19" i="83"/>
  <c r="G19" i="83"/>
  <c r="A20" i="83"/>
  <c r="B20" i="83"/>
  <c r="C20" i="83"/>
  <c r="E20" i="83"/>
  <c r="F20" i="83"/>
  <c r="G20" i="83"/>
  <c r="A21" i="83"/>
  <c r="B21" i="83"/>
  <c r="C21" i="83"/>
  <c r="E21" i="83"/>
  <c r="F21" i="83"/>
  <c r="G21" i="83"/>
  <c r="A22" i="83"/>
  <c r="B22" i="83"/>
  <c r="C22" i="83"/>
  <c r="E22" i="83"/>
  <c r="F22" i="83"/>
  <c r="G22" i="83"/>
  <c r="A23" i="83"/>
  <c r="B23" i="83"/>
  <c r="C23" i="83"/>
  <c r="E23" i="83"/>
  <c r="F23" i="83"/>
  <c r="G23" i="83"/>
  <c r="A24" i="83"/>
  <c r="B24" i="83"/>
  <c r="C24" i="83"/>
  <c r="E24" i="83"/>
  <c r="F24" i="83"/>
  <c r="G24" i="83"/>
  <c r="A25" i="83"/>
  <c r="B25" i="83"/>
  <c r="C25" i="83"/>
  <c r="E25" i="83"/>
  <c r="F25" i="83"/>
  <c r="G25" i="83"/>
  <c r="A26" i="83"/>
  <c r="B26" i="83"/>
  <c r="C26" i="83"/>
  <c r="E26" i="83"/>
  <c r="F26" i="83"/>
  <c r="G26" i="83"/>
  <c r="A27" i="83"/>
  <c r="B27" i="83"/>
  <c r="C27" i="83"/>
  <c r="E27" i="83"/>
  <c r="F27" i="83"/>
  <c r="G27" i="83"/>
  <c r="A28" i="83"/>
  <c r="B28" i="83"/>
  <c r="C28" i="83"/>
  <c r="E28" i="83"/>
  <c r="F28" i="83"/>
  <c r="G28" i="83"/>
  <c r="A29" i="83"/>
  <c r="B29" i="83"/>
  <c r="C29" i="83"/>
  <c r="E29" i="83"/>
  <c r="F29" i="83"/>
  <c r="G29" i="83"/>
  <c r="A30" i="83"/>
  <c r="B30" i="83"/>
  <c r="C30" i="83"/>
  <c r="B28" i="78"/>
  <c r="C28" i="78"/>
  <c r="AT28" i="78"/>
  <c r="A29" i="78"/>
  <c r="A30" i="78" s="1"/>
  <c r="A31" i="78" s="1"/>
  <c r="A32" i="78" s="1"/>
  <c r="A33" i="78" s="1"/>
  <c r="A34" i="78" s="1"/>
  <c r="A35" i="78" s="1"/>
  <c r="A36" i="78" s="1"/>
  <c r="A37" i="78" s="1"/>
  <c r="A38" i="78" s="1"/>
  <c r="A39" i="78" s="1"/>
  <c r="A40" i="78" s="1"/>
  <c r="A41" i="78" s="1"/>
  <c r="A42" i="78" s="1"/>
  <c r="A43" i="78" s="1"/>
  <c r="A44" i="78" s="1"/>
  <c r="A45" i="78" s="1"/>
  <c r="A46" i="78" s="1"/>
  <c r="A47" i="78" s="1"/>
  <c r="A48" i="78" s="1"/>
  <c r="A49" i="78" s="1"/>
  <c r="A50" i="78" s="1"/>
  <c r="B30" i="78"/>
  <c r="C30" i="78"/>
  <c r="H7" i="85" s="1"/>
  <c r="AT30" i="78"/>
  <c r="P7" i="85" s="1"/>
  <c r="B31" i="78"/>
  <c r="C31" i="78"/>
  <c r="AT31" i="78"/>
  <c r="P8" i="85" s="1"/>
  <c r="B32" i="78"/>
  <c r="C32" i="78"/>
  <c r="AT32" i="78"/>
  <c r="P9" i="85" s="1"/>
  <c r="B33" i="78"/>
  <c r="C33" i="78"/>
  <c r="AT33" i="78"/>
  <c r="P10" i="85" s="1"/>
  <c r="B34" i="78"/>
  <c r="C34" i="78"/>
  <c r="AT34" i="78"/>
  <c r="P11" i="85" s="1"/>
  <c r="B35" i="78"/>
  <c r="C35" i="78"/>
  <c r="AT35" i="78"/>
  <c r="P12" i="85" s="1"/>
  <c r="B36" i="78"/>
  <c r="C36" i="78"/>
  <c r="AT36" i="78"/>
  <c r="B37" i="78"/>
  <c r="C37" i="78"/>
  <c r="AT37" i="78"/>
  <c r="P14" i="85" s="1"/>
  <c r="B38" i="78"/>
  <c r="C38" i="78"/>
  <c r="AT38" i="78"/>
  <c r="P15" i="85" s="1"/>
  <c r="B39" i="78"/>
  <c r="C39" i="78"/>
  <c r="AT39" i="78"/>
  <c r="P16" i="85" s="1"/>
  <c r="B40" i="78"/>
  <c r="C40" i="78"/>
  <c r="AT40" i="78"/>
  <c r="P17" i="85" s="1"/>
  <c r="B41" i="78"/>
  <c r="C41" i="78"/>
  <c r="AT41" i="78"/>
  <c r="P18" i="85" s="1"/>
  <c r="B42" i="78"/>
  <c r="C42" i="78"/>
  <c r="AT42" i="78"/>
  <c r="P19" i="85" s="1"/>
  <c r="B43" i="78"/>
  <c r="C43" i="78"/>
  <c r="AT43" i="78"/>
  <c r="B44" i="78"/>
  <c r="C44" i="78"/>
  <c r="AT44" i="78"/>
  <c r="P21" i="85" s="1"/>
  <c r="B45" i="78"/>
  <c r="C45" i="78"/>
  <c r="AT45" i="78"/>
  <c r="B46" i="78"/>
  <c r="C46" i="78"/>
  <c r="AT46" i="78"/>
  <c r="P23" i="85" s="1"/>
  <c r="B47" i="78"/>
  <c r="C47" i="78"/>
  <c r="AT47" i="78"/>
  <c r="B48" i="78"/>
  <c r="C48" i="78"/>
  <c r="AT48" i="78"/>
  <c r="P25" i="85" s="1"/>
  <c r="B49" i="78"/>
  <c r="C49" i="78"/>
  <c r="AT49" i="78"/>
  <c r="P26" i="85" s="1"/>
  <c r="B50" i="78"/>
  <c r="B6" i="78" s="1"/>
  <c r="C50" i="78"/>
  <c r="AT50" i="78"/>
  <c r="P27" i="85" s="1"/>
  <c r="B51" i="78"/>
  <c r="C51" i="78"/>
  <c r="AT51" i="78"/>
  <c r="P28" i="85" s="1"/>
  <c r="B52" i="78"/>
  <c r="C52" i="78"/>
  <c r="AT52" i="78"/>
  <c r="P29" i="85" s="1"/>
  <c r="B53" i="78"/>
  <c r="C53" i="78"/>
  <c r="AT53" i="78"/>
  <c r="P30" i="85" s="1"/>
  <c r="B54" i="78"/>
  <c r="C54" i="78"/>
  <c r="AT54" i="78"/>
  <c r="P31" i="85" s="1"/>
  <c r="B55" i="78"/>
  <c r="C55" i="78"/>
  <c r="AT55" i="78"/>
  <c r="P32" i="85" s="1"/>
  <c r="B56" i="78"/>
  <c r="C56" i="78"/>
  <c r="AT56" i="78"/>
  <c r="P33" i="85" s="1"/>
  <c r="B57" i="78"/>
  <c r="C57" i="78"/>
  <c r="AT57" i="78"/>
  <c r="P34" i="85" s="1"/>
  <c r="B58" i="78"/>
  <c r="C58" i="78"/>
  <c r="AT58" i="78"/>
  <c r="P35" i="85" s="1"/>
  <c r="B59" i="78"/>
  <c r="C59" i="78"/>
  <c r="AT59" i="78"/>
  <c r="P36" i="85" s="1"/>
  <c r="B60" i="78"/>
  <c r="C60" i="78"/>
  <c r="AT60" i="78"/>
  <c r="P37" i="85" s="1"/>
  <c r="B61" i="78"/>
  <c r="C61" i="78"/>
  <c r="AT61" i="78"/>
  <c r="P38" i="85" s="1"/>
  <c r="B62" i="78"/>
  <c r="C62" i="78"/>
  <c r="AT62" i="78"/>
  <c r="P39" i="85" s="1"/>
  <c r="B63" i="78"/>
  <c r="C63" i="78"/>
  <c r="AT63" i="78"/>
  <c r="P40" i="85" s="1"/>
  <c r="B64" i="78"/>
  <c r="C64" i="78"/>
  <c r="AT64" i="78"/>
  <c r="B65" i="78"/>
  <c r="C65" i="78"/>
  <c r="AT65" i="78"/>
  <c r="B66" i="78"/>
  <c r="C66" i="78"/>
  <c r="AT66" i="78"/>
  <c r="B67" i="78"/>
  <c r="C67" i="78"/>
  <c r="AT67" i="78"/>
  <c r="B68" i="78"/>
  <c r="C68" i="78"/>
  <c r="AT68" i="78"/>
  <c r="B69" i="78"/>
  <c r="C69" i="78"/>
  <c r="AT69" i="78"/>
  <c r="B70" i="78"/>
  <c r="C70" i="78"/>
  <c r="AT70" i="78"/>
  <c r="B71" i="78"/>
  <c r="C71" i="78"/>
  <c r="AT71" i="78"/>
  <c r="B72" i="78"/>
  <c r="C72" i="78"/>
  <c r="AT72" i="78"/>
  <c r="B73" i="78"/>
  <c r="C73" i="78"/>
  <c r="AT73" i="78"/>
  <c r="P50" i="85" s="1"/>
  <c r="B74" i="78"/>
  <c r="C74" i="78"/>
  <c r="AT74" i="78"/>
  <c r="P51" i="85" s="1"/>
  <c r="B75" i="78"/>
  <c r="C75" i="78"/>
  <c r="AT75" i="78"/>
  <c r="P52" i="85" s="1"/>
  <c r="B76" i="78"/>
  <c r="C76" i="78"/>
  <c r="AT76" i="78"/>
  <c r="P53" i="85" s="1"/>
  <c r="B77" i="78"/>
  <c r="C77" i="78"/>
  <c r="AT77" i="78"/>
  <c r="P54" i="85" s="1"/>
  <c r="B78" i="78"/>
  <c r="C78" i="78"/>
  <c r="AT78" i="78"/>
  <c r="P55" i="85" s="1"/>
  <c r="B79" i="78"/>
  <c r="C79" i="78"/>
  <c r="AT79" i="78"/>
  <c r="P56" i="85" s="1"/>
  <c r="B80" i="78"/>
  <c r="B7" i="78" s="1"/>
  <c r="C80" i="78"/>
  <c r="AT80" i="78"/>
  <c r="D80" i="78" s="1"/>
  <c r="C27" i="24"/>
  <c r="B30" i="24"/>
  <c r="A31" i="24"/>
  <c r="B31" i="24"/>
  <c r="A32" i="24"/>
  <c r="B32" i="24"/>
  <c r="A33" i="24"/>
  <c r="B33" i="24"/>
  <c r="A34" i="24"/>
  <c r="B34" i="24"/>
  <c r="A35" i="24"/>
  <c r="B35" i="24"/>
  <c r="A36" i="24"/>
  <c r="B36" i="24"/>
  <c r="A37" i="24"/>
  <c r="B37" i="24"/>
  <c r="A38" i="24"/>
  <c r="B38" i="24"/>
  <c r="A39" i="24"/>
  <c r="B39" i="24"/>
  <c r="A40" i="24"/>
  <c r="B40" i="24"/>
  <c r="A41" i="24"/>
  <c r="B41" i="24"/>
  <c r="A42" i="24"/>
  <c r="B42" i="24"/>
  <c r="A43" i="24"/>
  <c r="B43" i="24"/>
  <c r="A44" i="24"/>
  <c r="B44" i="24"/>
  <c r="A45" i="24"/>
  <c r="B45" i="24"/>
  <c r="A46" i="24"/>
  <c r="B46" i="24"/>
  <c r="A47" i="24"/>
  <c r="B47" i="24"/>
  <c r="A48" i="24"/>
  <c r="B48" i="24"/>
  <c r="A49" i="24"/>
  <c r="B49" i="24"/>
  <c r="A50" i="24"/>
  <c r="B50" i="24"/>
  <c r="A51" i="24"/>
  <c r="B51" i="24"/>
  <c r="A52" i="24"/>
  <c r="B52" i="24"/>
  <c r="A53" i="24"/>
  <c r="B53" i="24"/>
  <c r="A54" i="24"/>
  <c r="B54" i="24"/>
  <c r="A55" i="24"/>
  <c r="B55" i="24"/>
  <c r="A56" i="24"/>
  <c r="B56" i="24"/>
  <c r="A57" i="24"/>
  <c r="B57" i="24"/>
  <c r="A58" i="24"/>
  <c r="B58" i="24"/>
  <c r="A59" i="24"/>
  <c r="B59" i="24"/>
  <c r="A60" i="24"/>
  <c r="B60" i="24"/>
  <c r="A61" i="24"/>
  <c r="B61" i="24"/>
  <c r="A62" i="24"/>
  <c r="B62" i="24"/>
  <c r="A63" i="24"/>
  <c r="B63" i="24"/>
  <c r="A64" i="24"/>
  <c r="B64" i="24"/>
  <c r="A65" i="24"/>
  <c r="B65" i="24"/>
  <c r="A66" i="24"/>
  <c r="B66" i="24"/>
  <c r="A67" i="24"/>
  <c r="B67" i="24"/>
  <c r="A68" i="24"/>
  <c r="B68" i="24"/>
  <c r="A69" i="24"/>
  <c r="B69" i="24"/>
  <c r="A70" i="24"/>
  <c r="B70" i="24"/>
  <c r="A71" i="24"/>
  <c r="B71" i="24"/>
  <c r="A72" i="24"/>
  <c r="B72" i="24"/>
  <c r="A73" i="24"/>
  <c r="B73" i="24"/>
  <c r="A74" i="24"/>
  <c r="B74" i="24"/>
  <c r="A75" i="24"/>
  <c r="B75" i="24"/>
  <c r="A76" i="24"/>
  <c r="B76" i="24"/>
  <c r="A77" i="24"/>
  <c r="B77" i="24"/>
  <c r="A78" i="24"/>
  <c r="B78" i="24"/>
  <c r="A79" i="24"/>
  <c r="B79" i="24"/>
  <c r="A80" i="24"/>
  <c r="B80" i="24"/>
  <c r="A81" i="24"/>
  <c r="B81" i="24"/>
  <c r="A82" i="24"/>
  <c r="B82" i="24"/>
  <c r="B30" i="79"/>
  <c r="A31" i="79"/>
  <c r="B31" i="79"/>
  <c r="A32" i="79"/>
  <c r="B32" i="79"/>
  <c r="A33" i="79"/>
  <c r="B33" i="79"/>
  <c r="A34" i="79"/>
  <c r="B34" i="79"/>
  <c r="A35" i="79"/>
  <c r="B35" i="79"/>
  <c r="A36" i="79"/>
  <c r="B36" i="79"/>
  <c r="A37" i="79"/>
  <c r="B37" i="79"/>
  <c r="A38" i="79"/>
  <c r="B38" i="79"/>
  <c r="A39" i="79"/>
  <c r="B39" i="79"/>
  <c r="A40" i="79"/>
  <c r="B40" i="79"/>
  <c r="A41" i="79"/>
  <c r="B41" i="79"/>
  <c r="A42" i="79"/>
  <c r="B42" i="79"/>
  <c r="A43" i="79"/>
  <c r="B43" i="79"/>
  <c r="A44" i="79"/>
  <c r="B44" i="79"/>
  <c r="A45" i="79"/>
  <c r="B45" i="79"/>
  <c r="A46" i="79"/>
  <c r="B46" i="79"/>
  <c r="A47" i="79"/>
  <c r="B47" i="79"/>
  <c r="A48" i="79"/>
  <c r="B48" i="79"/>
  <c r="A49" i="79"/>
  <c r="B49" i="79"/>
  <c r="A50" i="79"/>
  <c r="B50" i="79"/>
  <c r="A51" i="79"/>
  <c r="B51" i="79"/>
  <c r="A52" i="79"/>
  <c r="B52" i="79"/>
  <c r="A53" i="79"/>
  <c r="B53" i="79"/>
  <c r="A54" i="79"/>
  <c r="B54" i="79"/>
  <c r="A55" i="79"/>
  <c r="B55" i="79"/>
  <c r="A56" i="79"/>
  <c r="B56" i="79"/>
  <c r="A57" i="79"/>
  <c r="B57" i="79"/>
  <c r="A58" i="79"/>
  <c r="B58" i="79"/>
  <c r="A59" i="79"/>
  <c r="B59" i="79"/>
  <c r="A60" i="79"/>
  <c r="B60" i="79"/>
  <c r="A61" i="79"/>
  <c r="B61" i="79"/>
  <c r="A62" i="79"/>
  <c r="B62" i="79"/>
  <c r="A63" i="79"/>
  <c r="B63" i="79"/>
  <c r="A64" i="79"/>
  <c r="B64" i="79"/>
  <c r="A65" i="79"/>
  <c r="B65" i="79"/>
  <c r="A66" i="79"/>
  <c r="B66" i="79"/>
  <c r="A67" i="79"/>
  <c r="B67" i="79"/>
  <c r="A68" i="79"/>
  <c r="B68" i="79"/>
  <c r="A69" i="79"/>
  <c r="B69" i="79"/>
  <c r="A70" i="79"/>
  <c r="B70" i="79"/>
  <c r="A71" i="79"/>
  <c r="B71" i="79"/>
  <c r="A72" i="79"/>
  <c r="B72" i="79"/>
  <c r="A73" i="79"/>
  <c r="B73" i="79"/>
  <c r="A74" i="79"/>
  <c r="B74" i="79"/>
  <c r="A75" i="79"/>
  <c r="B75" i="79"/>
  <c r="A76" i="79"/>
  <c r="B76" i="79"/>
  <c r="A77" i="79"/>
  <c r="B77" i="79"/>
  <c r="A78" i="79"/>
  <c r="B78" i="79"/>
  <c r="A79" i="79"/>
  <c r="B79" i="79"/>
  <c r="A80" i="79"/>
  <c r="B80" i="79"/>
  <c r="A81" i="79"/>
  <c r="B81" i="79"/>
  <c r="A82" i="79"/>
  <c r="B82" i="79"/>
  <c r="B29" i="68"/>
  <c r="C29" i="68"/>
  <c r="D29" i="68"/>
  <c r="E29" i="68"/>
  <c r="F29" i="68"/>
  <c r="A30" i="68"/>
  <c r="B30" i="68"/>
  <c r="C30" i="68"/>
  <c r="D30" i="68"/>
  <c r="E30" i="68"/>
  <c r="F30" i="68"/>
  <c r="A31" i="68"/>
  <c r="B31" i="68"/>
  <c r="C31" i="68"/>
  <c r="D31" i="68"/>
  <c r="E31" i="68"/>
  <c r="F31" i="68"/>
  <c r="A32" i="68"/>
  <c r="B32" i="68"/>
  <c r="C32" i="68"/>
  <c r="D32" i="68"/>
  <c r="E32" i="68"/>
  <c r="F32" i="68"/>
  <c r="A33" i="68"/>
  <c r="B33" i="68"/>
  <c r="C33" i="68"/>
  <c r="D33" i="68"/>
  <c r="E33" i="68"/>
  <c r="F33" i="68"/>
  <c r="A34" i="68"/>
  <c r="B34" i="68"/>
  <c r="C34" i="68"/>
  <c r="D34" i="68"/>
  <c r="E34" i="68"/>
  <c r="F34" i="68"/>
  <c r="A35" i="68"/>
  <c r="B35" i="68"/>
  <c r="C35" i="68"/>
  <c r="D35" i="68"/>
  <c r="E35" i="68"/>
  <c r="F35" i="68"/>
  <c r="A36" i="68"/>
  <c r="B36" i="68"/>
  <c r="C36" i="68"/>
  <c r="D36" i="68"/>
  <c r="E36" i="68"/>
  <c r="F36" i="68"/>
  <c r="A37" i="68"/>
  <c r="B37" i="68"/>
  <c r="C37" i="68"/>
  <c r="D37" i="68"/>
  <c r="E37" i="68"/>
  <c r="F37" i="68"/>
  <c r="A38" i="68"/>
  <c r="B38" i="68"/>
  <c r="C38" i="68"/>
  <c r="D38" i="68"/>
  <c r="E38" i="68"/>
  <c r="F38" i="68"/>
  <c r="A39" i="68"/>
  <c r="B39" i="68"/>
  <c r="C39" i="68"/>
  <c r="D39" i="68"/>
  <c r="E39" i="68"/>
  <c r="F39" i="68"/>
  <c r="A40" i="68"/>
  <c r="B40" i="68"/>
  <c r="C40" i="68"/>
  <c r="D40" i="68"/>
  <c r="E40" i="68"/>
  <c r="F40" i="68"/>
  <c r="A41" i="68"/>
  <c r="B41" i="68"/>
  <c r="C41" i="68"/>
  <c r="D41" i="68"/>
  <c r="E41" i="68"/>
  <c r="F41" i="68"/>
  <c r="A42" i="68"/>
  <c r="B42" i="68"/>
  <c r="C42" i="68"/>
  <c r="D42" i="68"/>
  <c r="E42" i="68"/>
  <c r="F42" i="68"/>
  <c r="A43" i="68"/>
  <c r="B43" i="68"/>
  <c r="C43" i="68"/>
  <c r="D43" i="68"/>
  <c r="E43" i="68"/>
  <c r="F43" i="68"/>
  <c r="A44" i="68"/>
  <c r="B44" i="68"/>
  <c r="C44" i="68"/>
  <c r="D44" i="68"/>
  <c r="E44" i="68"/>
  <c r="F44" i="68"/>
  <c r="A45" i="68"/>
  <c r="B45" i="68"/>
  <c r="C45" i="68"/>
  <c r="D45" i="68"/>
  <c r="E45" i="68"/>
  <c r="F45" i="68"/>
  <c r="A46" i="68"/>
  <c r="B46" i="68"/>
  <c r="C46" i="68"/>
  <c r="D46" i="68"/>
  <c r="E46" i="68"/>
  <c r="F46" i="68"/>
  <c r="A47" i="68"/>
  <c r="B47" i="68"/>
  <c r="C47" i="68"/>
  <c r="D47" i="68"/>
  <c r="E47" i="68"/>
  <c r="F47" i="68"/>
  <c r="A48" i="68"/>
  <c r="B48" i="68"/>
  <c r="C48" i="68"/>
  <c r="D48" i="68"/>
  <c r="E48" i="68"/>
  <c r="F48" i="68"/>
  <c r="A49" i="68"/>
  <c r="B49" i="68"/>
  <c r="C49" i="68"/>
  <c r="D49" i="68"/>
  <c r="E49" i="68"/>
  <c r="F49" i="68"/>
  <c r="A50" i="68"/>
  <c r="B50" i="68"/>
  <c r="C50" i="68"/>
  <c r="D50" i="68"/>
  <c r="E50" i="68"/>
  <c r="F50" i="68"/>
  <c r="A51" i="68"/>
  <c r="B51" i="68"/>
  <c r="C51" i="68"/>
  <c r="D51" i="68"/>
  <c r="E51" i="68"/>
  <c r="F51" i="68"/>
  <c r="A52" i="68"/>
  <c r="B52" i="68"/>
  <c r="C52" i="68"/>
  <c r="D52" i="68"/>
  <c r="E52" i="68"/>
  <c r="F52" i="68"/>
  <c r="A53" i="68"/>
  <c r="B53" i="68"/>
  <c r="C53" i="68"/>
  <c r="D53" i="68"/>
  <c r="E53" i="68"/>
  <c r="F53" i="68"/>
  <c r="A54" i="68"/>
  <c r="B54" i="68"/>
  <c r="C54" i="68"/>
  <c r="D54" i="68"/>
  <c r="E54" i="68"/>
  <c r="F54" i="68"/>
  <c r="A55" i="68"/>
  <c r="B55" i="68"/>
  <c r="C55" i="68"/>
  <c r="D55" i="68"/>
  <c r="E55" i="68"/>
  <c r="F55" i="68"/>
  <c r="A56" i="68"/>
  <c r="B56" i="68"/>
  <c r="C56" i="68"/>
  <c r="D56" i="68"/>
  <c r="E56" i="68"/>
  <c r="F56" i="68"/>
  <c r="A57" i="68"/>
  <c r="B57" i="68"/>
  <c r="C57" i="68"/>
  <c r="D57" i="68"/>
  <c r="E57" i="68"/>
  <c r="F57" i="68"/>
  <c r="A58" i="68"/>
  <c r="B58" i="68"/>
  <c r="C58" i="68"/>
  <c r="D58" i="68"/>
  <c r="E58" i="68"/>
  <c r="F58" i="68"/>
  <c r="A59" i="68"/>
  <c r="B59" i="68"/>
  <c r="C59" i="68"/>
  <c r="D59" i="68"/>
  <c r="E59" i="68"/>
  <c r="F59" i="68"/>
  <c r="A60" i="68"/>
  <c r="B60" i="68"/>
  <c r="C60" i="68"/>
  <c r="D60" i="68"/>
  <c r="E60" i="68"/>
  <c r="F60" i="68"/>
  <c r="A61" i="68"/>
  <c r="B61" i="68"/>
  <c r="C61" i="68"/>
  <c r="D61" i="68"/>
  <c r="E61" i="68"/>
  <c r="F61" i="68"/>
  <c r="A62" i="68"/>
  <c r="B62" i="68"/>
  <c r="C62" i="68"/>
  <c r="D62" i="68"/>
  <c r="E62" i="68"/>
  <c r="F62" i="68"/>
  <c r="A63" i="68"/>
  <c r="B63" i="68"/>
  <c r="C63" i="68"/>
  <c r="D63" i="68"/>
  <c r="E63" i="68"/>
  <c r="F63" i="68"/>
  <c r="A64" i="68"/>
  <c r="B64" i="68"/>
  <c r="C64" i="68"/>
  <c r="D64" i="68"/>
  <c r="E64" i="68"/>
  <c r="F64" i="68"/>
  <c r="A65" i="68"/>
  <c r="B65" i="68"/>
  <c r="C65" i="68"/>
  <c r="D65" i="68"/>
  <c r="E65" i="68"/>
  <c r="F65" i="68"/>
  <c r="A66" i="68"/>
  <c r="B66" i="68"/>
  <c r="C66" i="68"/>
  <c r="D66" i="68"/>
  <c r="E66" i="68"/>
  <c r="F66" i="68"/>
  <c r="A67" i="68"/>
  <c r="B67" i="68"/>
  <c r="C67" i="68"/>
  <c r="D67" i="68"/>
  <c r="E67" i="68"/>
  <c r="F67" i="68"/>
  <c r="A68" i="68"/>
  <c r="B68" i="68"/>
  <c r="C68" i="68"/>
  <c r="D68" i="68"/>
  <c r="E68" i="68"/>
  <c r="F68" i="68"/>
  <c r="A69" i="68"/>
  <c r="B69" i="68"/>
  <c r="C69" i="68"/>
  <c r="D69" i="68"/>
  <c r="E69" i="68"/>
  <c r="F69" i="68"/>
  <c r="A70" i="68"/>
  <c r="B70" i="68"/>
  <c r="C70" i="68"/>
  <c r="D70" i="68"/>
  <c r="E70" i="68"/>
  <c r="F70" i="68"/>
  <c r="A71" i="68"/>
  <c r="B71" i="68"/>
  <c r="C71" i="68"/>
  <c r="D71" i="68"/>
  <c r="E71" i="68"/>
  <c r="F71" i="68"/>
  <c r="A72" i="68"/>
  <c r="B72" i="68"/>
  <c r="C72" i="68"/>
  <c r="D72" i="68"/>
  <c r="E72" i="68"/>
  <c r="F72" i="68"/>
  <c r="A73" i="68"/>
  <c r="B73" i="68"/>
  <c r="C73" i="68"/>
  <c r="D73" i="68"/>
  <c r="E73" i="68"/>
  <c r="F73" i="68"/>
  <c r="A74" i="68"/>
  <c r="B74" i="68"/>
  <c r="C74" i="68"/>
  <c r="D74" i="68"/>
  <c r="E74" i="68"/>
  <c r="F74" i="68"/>
  <c r="A75" i="68"/>
  <c r="B75" i="68"/>
  <c r="C75" i="68"/>
  <c r="D75" i="68"/>
  <c r="E75" i="68"/>
  <c r="F75" i="68"/>
  <c r="A76" i="68"/>
  <c r="B76" i="68"/>
  <c r="C76" i="68"/>
  <c r="D76" i="68"/>
  <c r="E76" i="68"/>
  <c r="F76" i="68"/>
  <c r="A77" i="68"/>
  <c r="B77" i="68"/>
  <c r="C77" i="68"/>
  <c r="D77" i="68"/>
  <c r="E77" i="68"/>
  <c r="F77" i="68"/>
  <c r="A78" i="68"/>
  <c r="B78" i="68"/>
  <c r="C78" i="68"/>
  <c r="D78" i="68"/>
  <c r="E78" i="68"/>
  <c r="F78" i="68"/>
  <c r="A79" i="68"/>
  <c r="B79" i="68"/>
  <c r="C79" i="68"/>
  <c r="D79" i="68"/>
  <c r="E79" i="68"/>
  <c r="F79" i="68"/>
  <c r="A80" i="68"/>
  <c r="B80" i="68"/>
  <c r="C80" i="68"/>
  <c r="D80" i="68"/>
  <c r="E80" i="68"/>
  <c r="F80" i="68"/>
  <c r="A81" i="68"/>
  <c r="B81" i="68"/>
  <c r="C81" i="68"/>
  <c r="D81" i="68"/>
  <c r="E81" i="68"/>
  <c r="F81" i="68"/>
  <c r="B28" i="67"/>
  <c r="C28" i="67"/>
  <c r="D28" i="67"/>
  <c r="E28" i="67"/>
  <c r="F28" i="67"/>
  <c r="H28" i="67"/>
  <c r="I28" i="67"/>
  <c r="J28" i="67"/>
  <c r="K28" i="67"/>
  <c r="L28" i="67"/>
  <c r="AC28" i="67"/>
  <c r="AE28" i="67"/>
  <c r="AK28" i="67"/>
  <c r="AL28" i="67"/>
  <c r="AM28" i="67"/>
  <c r="AN28" i="67"/>
  <c r="AO28" i="67"/>
  <c r="A29" i="67"/>
  <c r="B29" i="67"/>
  <c r="C29" i="67"/>
  <c r="D29" i="67"/>
  <c r="E29" i="67"/>
  <c r="F29" i="67"/>
  <c r="H29" i="67"/>
  <c r="I29" i="67"/>
  <c r="J29" i="67"/>
  <c r="K29" i="67"/>
  <c r="L29" i="67"/>
  <c r="A30" i="67"/>
  <c r="B30" i="67"/>
  <c r="C30" i="67"/>
  <c r="D30" i="67"/>
  <c r="E30" i="67"/>
  <c r="F30" i="67"/>
  <c r="H30" i="67"/>
  <c r="I30" i="67"/>
  <c r="J30" i="67"/>
  <c r="K30" i="67"/>
  <c r="L30" i="67"/>
  <c r="AC30" i="67"/>
  <c r="AE30" i="67"/>
  <c r="AK30" i="67"/>
  <c r="AL30" i="67"/>
  <c r="AM30" i="67"/>
  <c r="AN30" i="67"/>
  <c r="AO30" i="67"/>
  <c r="A31" i="67"/>
  <c r="B31" i="67"/>
  <c r="C31" i="67"/>
  <c r="D31" i="67"/>
  <c r="E31" i="67"/>
  <c r="F31" i="67"/>
  <c r="H31" i="67"/>
  <c r="I31" i="67"/>
  <c r="J31" i="67"/>
  <c r="K31" i="67"/>
  <c r="L31" i="67"/>
  <c r="A32" i="67"/>
  <c r="B32" i="67"/>
  <c r="C32" i="67"/>
  <c r="D32" i="67"/>
  <c r="E32" i="67"/>
  <c r="F32" i="67"/>
  <c r="H32" i="67"/>
  <c r="I32" i="67"/>
  <c r="J32" i="67"/>
  <c r="K32" i="67"/>
  <c r="L32" i="67"/>
  <c r="AC32" i="67"/>
  <c r="AE32" i="67"/>
  <c r="AK32" i="67"/>
  <c r="AL32" i="67"/>
  <c r="AM32" i="67"/>
  <c r="AN32" i="67"/>
  <c r="AO32" i="67"/>
  <c r="A33" i="67"/>
  <c r="B33" i="67"/>
  <c r="C33" i="67"/>
  <c r="D33" i="67"/>
  <c r="E33" i="67"/>
  <c r="F33" i="67"/>
  <c r="H33" i="67"/>
  <c r="I33" i="67"/>
  <c r="J33" i="67"/>
  <c r="K33" i="67"/>
  <c r="L33" i="67"/>
  <c r="A34" i="67"/>
  <c r="B34" i="67"/>
  <c r="C34" i="67"/>
  <c r="D34" i="67"/>
  <c r="E34" i="67"/>
  <c r="F34" i="67"/>
  <c r="H34" i="67"/>
  <c r="I34" i="67"/>
  <c r="J34" i="67"/>
  <c r="K34" i="67"/>
  <c r="L34" i="67"/>
  <c r="AC34" i="67"/>
  <c r="AE34" i="67"/>
  <c r="AK34" i="67"/>
  <c r="AL34" i="67"/>
  <c r="AM34" i="67"/>
  <c r="AN34" i="67"/>
  <c r="AO34" i="67"/>
  <c r="A35" i="67"/>
  <c r="B35" i="67"/>
  <c r="C35" i="67"/>
  <c r="D35" i="67"/>
  <c r="E35" i="67"/>
  <c r="F35" i="67"/>
  <c r="H35" i="67"/>
  <c r="I35" i="67"/>
  <c r="J35" i="67"/>
  <c r="K35" i="67"/>
  <c r="L35" i="67"/>
  <c r="A36" i="67"/>
  <c r="B36" i="67"/>
  <c r="C36" i="67"/>
  <c r="D36" i="67"/>
  <c r="E36" i="67"/>
  <c r="F36" i="67"/>
  <c r="H36" i="67"/>
  <c r="I36" i="67"/>
  <c r="J36" i="67"/>
  <c r="K36" i="67"/>
  <c r="L36" i="67"/>
  <c r="AC36" i="67"/>
  <c r="AE36" i="67"/>
  <c r="AK36" i="67"/>
  <c r="AL36" i="67"/>
  <c r="AM36" i="67"/>
  <c r="AN36" i="67"/>
  <c r="AO36" i="67"/>
  <c r="A37" i="67"/>
  <c r="B37" i="67"/>
  <c r="C37" i="67"/>
  <c r="D37" i="67"/>
  <c r="E37" i="67"/>
  <c r="F37" i="67"/>
  <c r="H37" i="67"/>
  <c r="I37" i="67"/>
  <c r="J37" i="67"/>
  <c r="K37" i="67"/>
  <c r="L37" i="67"/>
  <c r="AC37" i="67"/>
  <c r="AE37" i="67"/>
  <c r="AK37" i="67"/>
  <c r="AL37" i="67"/>
  <c r="AM37" i="67"/>
  <c r="AN37" i="67"/>
  <c r="AO37" i="67"/>
  <c r="A38" i="67"/>
  <c r="B38" i="67"/>
  <c r="C38" i="67"/>
  <c r="D38" i="67"/>
  <c r="E38" i="67"/>
  <c r="F38" i="67"/>
  <c r="H38" i="67"/>
  <c r="I38" i="67"/>
  <c r="J38" i="67"/>
  <c r="K38" i="67"/>
  <c r="L38" i="67"/>
  <c r="A39" i="67"/>
  <c r="B39" i="67"/>
  <c r="C39" i="67"/>
  <c r="D39" i="67"/>
  <c r="E39" i="67"/>
  <c r="F39" i="67"/>
  <c r="H39" i="67"/>
  <c r="I39" i="67"/>
  <c r="J39" i="67"/>
  <c r="K39" i="67"/>
  <c r="L39" i="67"/>
  <c r="AC39" i="67"/>
  <c r="AE39" i="67"/>
  <c r="AK39" i="67"/>
  <c r="AL39" i="67"/>
  <c r="AM39" i="67"/>
  <c r="AN39" i="67"/>
  <c r="AO39" i="67"/>
  <c r="A40" i="67"/>
  <c r="B40" i="67"/>
  <c r="C40" i="67"/>
  <c r="D40" i="67"/>
  <c r="E40" i="67"/>
  <c r="F40" i="67"/>
  <c r="H40" i="67"/>
  <c r="I40" i="67"/>
  <c r="J40" i="67"/>
  <c r="K40" i="67"/>
  <c r="L40" i="67"/>
  <c r="AC40" i="67"/>
  <c r="AE40" i="67"/>
  <c r="AK40" i="67"/>
  <c r="AL40" i="67"/>
  <c r="AM40" i="67"/>
  <c r="AN40" i="67"/>
  <c r="AO40" i="67"/>
  <c r="A41" i="67"/>
  <c r="B41" i="67"/>
  <c r="C41" i="67"/>
  <c r="D41" i="67"/>
  <c r="E41" i="67"/>
  <c r="F41" i="67"/>
  <c r="H41" i="67"/>
  <c r="I41" i="67"/>
  <c r="J41" i="67"/>
  <c r="K41" i="67"/>
  <c r="L41" i="67"/>
  <c r="AC41" i="67"/>
  <c r="AE41" i="67"/>
  <c r="AK41" i="67"/>
  <c r="AL41" i="67"/>
  <c r="AM41" i="67"/>
  <c r="AN41" i="67"/>
  <c r="AO41" i="67"/>
  <c r="A42" i="67"/>
  <c r="B42" i="67"/>
  <c r="C42" i="67"/>
  <c r="D42" i="67"/>
  <c r="E42" i="67"/>
  <c r="F42" i="67"/>
  <c r="H42" i="67"/>
  <c r="I42" i="67"/>
  <c r="J42" i="67"/>
  <c r="K42" i="67"/>
  <c r="L42" i="67"/>
  <c r="AC42" i="67"/>
  <c r="AE42" i="67"/>
  <c r="AK42" i="67"/>
  <c r="AL42" i="67"/>
  <c r="AM42" i="67"/>
  <c r="AN42" i="67"/>
  <c r="AO42" i="67"/>
  <c r="A43" i="67"/>
  <c r="B43" i="67"/>
  <c r="C43" i="67"/>
  <c r="D43" i="67"/>
  <c r="E43" i="67"/>
  <c r="F43" i="67"/>
  <c r="H43" i="67"/>
  <c r="I43" i="67"/>
  <c r="J43" i="67"/>
  <c r="K43" i="67"/>
  <c r="L43" i="67"/>
  <c r="AC43" i="67"/>
  <c r="AE43" i="67"/>
  <c r="AK43" i="67"/>
  <c r="AL43" i="67"/>
  <c r="AM43" i="67"/>
  <c r="AN43" i="67"/>
  <c r="AO43" i="67"/>
  <c r="A44" i="67"/>
  <c r="B44" i="67"/>
  <c r="C44" i="67"/>
  <c r="D44" i="67"/>
  <c r="E44" i="67"/>
  <c r="F44" i="67"/>
  <c r="H44" i="67"/>
  <c r="I44" i="67"/>
  <c r="J44" i="67"/>
  <c r="K44" i="67"/>
  <c r="L44" i="67"/>
  <c r="AC44" i="67"/>
  <c r="AE44" i="67"/>
  <c r="AK44" i="67"/>
  <c r="AL44" i="67"/>
  <c r="AM44" i="67"/>
  <c r="AN44" i="67"/>
  <c r="AO44" i="67"/>
  <c r="A45" i="67"/>
  <c r="B45" i="67"/>
  <c r="C45" i="67"/>
  <c r="D45" i="67"/>
  <c r="E45" i="67"/>
  <c r="F45" i="67"/>
  <c r="H45" i="67"/>
  <c r="I45" i="67"/>
  <c r="J45" i="67"/>
  <c r="K45" i="67"/>
  <c r="L45" i="67"/>
  <c r="AC45" i="67"/>
  <c r="AE45" i="67"/>
  <c r="AK45" i="67"/>
  <c r="AL45" i="67"/>
  <c r="AM45" i="67"/>
  <c r="AN45" i="67"/>
  <c r="AO45" i="67"/>
  <c r="A46" i="67"/>
  <c r="B46" i="67"/>
  <c r="C46" i="67"/>
  <c r="D46" i="67"/>
  <c r="E46" i="67"/>
  <c r="F46" i="67"/>
  <c r="H46" i="67"/>
  <c r="I46" i="67"/>
  <c r="J46" i="67"/>
  <c r="K46" i="67"/>
  <c r="L46" i="67"/>
  <c r="AC46" i="67"/>
  <c r="AE46" i="67"/>
  <c r="AK46" i="67"/>
  <c r="AL46" i="67"/>
  <c r="AM46" i="67"/>
  <c r="AN46" i="67"/>
  <c r="AO46" i="67"/>
  <c r="A47" i="67"/>
  <c r="B47" i="67"/>
  <c r="C47" i="67"/>
  <c r="D47" i="67"/>
  <c r="E47" i="67"/>
  <c r="F47" i="67"/>
  <c r="H47" i="67"/>
  <c r="I47" i="67"/>
  <c r="J47" i="67"/>
  <c r="K47" i="67"/>
  <c r="L47" i="67"/>
  <c r="AC47" i="67"/>
  <c r="AE47" i="67"/>
  <c r="AK47" i="67"/>
  <c r="AL47" i="67"/>
  <c r="AM47" i="67"/>
  <c r="AN47" i="67"/>
  <c r="AO47" i="67"/>
  <c r="A48" i="67"/>
  <c r="B48" i="67"/>
  <c r="C48" i="67"/>
  <c r="D48" i="67"/>
  <c r="E48" i="67"/>
  <c r="F48" i="67"/>
  <c r="H48" i="67"/>
  <c r="I48" i="67"/>
  <c r="J48" i="67"/>
  <c r="K48" i="67"/>
  <c r="L48" i="67"/>
  <c r="AC48" i="67"/>
  <c r="AE48" i="67"/>
  <c r="AK48" i="67"/>
  <c r="AL48" i="67"/>
  <c r="AM48" i="67"/>
  <c r="AN48" i="67"/>
  <c r="AO48" i="67"/>
  <c r="A49" i="67"/>
  <c r="B49" i="67"/>
  <c r="C49" i="67"/>
  <c r="D49" i="67"/>
  <c r="E49" i="67"/>
  <c r="F49" i="67"/>
  <c r="H49" i="67"/>
  <c r="I49" i="67"/>
  <c r="J49" i="67"/>
  <c r="K49" i="67"/>
  <c r="L49" i="67"/>
  <c r="AC49" i="67"/>
  <c r="AE49" i="67"/>
  <c r="AK49" i="67"/>
  <c r="AL49" i="67"/>
  <c r="AM49" i="67"/>
  <c r="AN49" i="67"/>
  <c r="AO49" i="67"/>
  <c r="A50" i="67"/>
  <c r="B50" i="67"/>
  <c r="C50" i="67"/>
  <c r="D50" i="67"/>
  <c r="E50" i="67"/>
  <c r="F50" i="67"/>
  <c r="H50" i="67"/>
  <c r="I50" i="67"/>
  <c r="J50" i="67"/>
  <c r="K50" i="67"/>
  <c r="L50" i="67"/>
  <c r="AC50" i="67"/>
  <c r="AE50" i="67"/>
  <c r="AK50" i="67"/>
  <c r="AL50" i="67"/>
  <c r="AM50" i="67"/>
  <c r="AN50" i="67"/>
  <c r="AO50" i="67"/>
  <c r="A51" i="67"/>
  <c r="B51" i="67"/>
  <c r="C51" i="67"/>
  <c r="D51" i="67"/>
  <c r="E51" i="67"/>
  <c r="F51" i="67"/>
  <c r="H51" i="67"/>
  <c r="I51" i="67"/>
  <c r="J51" i="67"/>
  <c r="K51" i="67"/>
  <c r="L51" i="67"/>
  <c r="AC51" i="67"/>
  <c r="AE51" i="67"/>
  <c r="AK51" i="67"/>
  <c r="AL51" i="67"/>
  <c r="AM51" i="67"/>
  <c r="AN51" i="67"/>
  <c r="AO51" i="67"/>
  <c r="A52" i="67"/>
  <c r="B52" i="67"/>
  <c r="C52" i="67"/>
  <c r="D52" i="67"/>
  <c r="E52" i="67"/>
  <c r="F52" i="67"/>
  <c r="H52" i="67"/>
  <c r="I52" i="67"/>
  <c r="J52" i="67"/>
  <c r="K52" i="67"/>
  <c r="L52" i="67"/>
  <c r="AC52" i="67"/>
  <c r="AE52" i="67"/>
  <c r="AK52" i="67"/>
  <c r="AL52" i="67"/>
  <c r="AM52" i="67"/>
  <c r="AN52" i="67"/>
  <c r="AO52" i="67"/>
  <c r="A53" i="67"/>
  <c r="B53" i="67"/>
  <c r="C53" i="67"/>
  <c r="D53" i="67"/>
  <c r="E53" i="67"/>
  <c r="F53" i="67"/>
  <c r="H53" i="67"/>
  <c r="I53" i="67"/>
  <c r="J53" i="67"/>
  <c r="K53" i="67"/>
  <c r="L53" i="67"/>
  <c r="AC53" i="67"/>
  <c r="AE53" i="67"/>
  <c r="AK53" i="67"/>
  <c r="AL53" i="67"/>
  <c r="AM53" i="67"/>
  <c r="AN53" i="67"/>
  <c r="AO53" i="67"/>
  <c r="A54" i="67"/>
  <c r="B54" i="67"/>
  <c r="C54" i="67"/>
  <c r="D54" i="67"/>
  <c r="E54" i="67"/>
  <c r="F54" i="67"/>
  <c r="H54" i="67"/>
  <c r="I54" i="67"/>
  <c r="J54" i="67"/>
  <c r="K54" i="67"/>
  <c r="L54" i="67"/>
  <c r="AC54" i="67"/>
  <c r="AE54" i="67"/>
  <c r="AK54" i="67"/>
  <c r="AL54" i="67"/>
  <c r="AM54" i="67"/>
  <c r="AN54" i="67"/>
  <c r="AO54" i="67"/>
  <c r="A55" i="67"/>
  <c r="B55" i="67"/>
  <c r="C55" i="67"/>
  <c r="D55" i="67"/>
  <c r="E55" i="67"/>
  <c r="F55" i="67"/>
  <c r="H55" i="67"/>
  <c r="I55" i="67"/>
  <c r="J55" i="67"/>
  <c r="K55" i="67"/>
  <c r="L55" i="67"/>
  <c r="AC55" i="67"/>
  <c r="AE55" i="67"/>
  <c r="AK55" i="67"/>
  <c r="AL55" i="67"/>
  <c r="AM55" i="67"/>
  <c r="AN55" i="67"/>
  <c r="AO55" i="67"/>
  <c r="A56" i="67"/>
  <c r="B56" i="67"/>
  <c r="C56" i="67"/>
  <c r="D56" i="67"/>
  <c r="E56" i="67"/>
  <c r="F56" i="67"/>
  <c r="H56" i="67"/>
  <c r="I56" i="67"/>
  <c r="J56" i="67"/>
  <c r="K56" i="67"/>
  <c r="L56" i="67"/>
  <c r="AC56" i="67"/>
  <c r="AE56" i="67"/>
  <c r="AK56" i="67"/>
  <c r="AL56" i="67"/>
  <c r="AM56" i="67"/>
  <c r="AN56" i="67"/>
  <c r="AO56" i="67"/>
  <c r="A57" i="67"/>
  <c r="B57" i="67"/>
  <c r="C57" i="67"/>
  <c r="D57" i="67"/>
  <c r="E57" i="67"/>
  <c r="F57" i="67"/>
  <c r="H57" i="67"/>
  <c r="I57" i="67"/>
  <c r="J57" i="67"/>
  <c r="K57" i="67"/>
  <c r="L57" i="67"/>
  <c r="AC57" i="67"/>
  <c r="AE57" i="67"/>
  <c r="AK57" i="67"/>
  <c r="AL57" i="67"/>
  <c r="AM57" i="67"/>
  <c r="AN57" i="67"/>
  <c r="AO57" i="67"/>
  <c r="A58" i="67"/>
  <c r="B58" i="67"/>
  <c r="C58" i="67"/>
  <c r="D58" i="67"/>
  <c r="E58" i="67"/>
  <c r="F58" i="67"/>
  <c r="H58" i="67"/>
  <c r="I58" i="67"/>
  <c r="J58" i="67"/>
  <c r="K58" i="67"/>
  <c r="L58" i="67"/>
  <c r="AC58" i="67"/>
  <c r="AE58" i="67"/>
  <c r="AK58" i="67"/>
  <c r="AL58" i="67"/>
  <c r="AM58" i="67"/>
  <c r="AN58" i="67"/>
  <c r="AO58" i="67"/>
  <c r="A59" i="67"/>
  <c r="B59" i="67"/>
  <c r="C59" i="67"/>
  <c r="D59" i="67"/>
  <c r="E59" i="67"/>
  <c r="F59" i="67"/>
  <c r="H59" i="67"/>
  <c r="I59" i="67"/>
  <c r="J59" i="67"/>
  <c r="K59" i="67"/>
  <c r="L59" i="67"/>
  <c r="AC59" i="67"/>
  <c r="AE59" i="67"/>
  <c r="AK59" i="67"/>
  <c r="AL59" i="67"/>
  <c r="AM59" i="67"/>
  <c r="AN59" i="67"/>
  <c r="AO59" i="67"/>
  <c r="A60" i="67"/>
  <c r="B60" i="67"/>
  <c r="C60" i="67"/>
  <c r="D60" i="67"/>
  <c r="E60" i="67"/>
  <c r="F60" i="67"/>
  <c r="H60" i="67"/>
  <c r="I60" i="67"/>
  <c r="J60" i="67"/>
  <c r="K60" i="67"/>
  <c r="L60" i="67"/>
  <c r="AC60" i="67"/>
  <c r="AE60" i="67"/>
  <c r="AK60" i="67"/>
  <c r="AL60" i="67"/>
  <c r="AM60" i="67"/>
  <c r="AN60" i="67"/>
  <c r="AO60" i="67"/>
  <c r="A61" i="67"/>
  <c r="B61" i="67"/>
  <c r="C61" i="67"/>
  <c r="D61" i="67"/>
  <c r="E61" i="67"/>
  <c r="F61" i="67"/>
  <c r="H61" i="67"/>
  <c r="I61" i="67"/>
  <c r="J61" i="67"/>
  <c r="K61" i="67"/>
  <c r="L61" i="67"/>
  <c r="AC61" i="67"/>
  <c r="AE61" i="67"/>
  <c r="AK61" i="67"/>
  <c r="AL61" i="67"/>
  <c r="AM61" i="67"/>
  <c r="AN61" i="67"/>
  <c r="AO61" i="67"/>
  <c r="A62" i="67"/>
  <c r="B62" i="67"/>
  <c r="C62" i="67"/>
  <c r="D62" i="67"/>
  <c r="E62" i="67"/>
  <c r="F62" i="67"/>
  <c r="H62" i="67"/>
  <c r="I62" i="67"/>
  <c r="J62" i="67"/>
  <c r="K62" i="67"/>
  <c r="L62" i="67"/>
  <c r="AC62" i="67"/>
  <c r="AE62" i="67"/>
  <c r="AK62" i="67"/>
  <c r="AL62" i="67"/>
  <c r="AM62" i="67"/>
  <c r="AN62" i="67"/>
  <c r="AO62" i="67"/>
  <c r="A63" i="67"/>
  <c r="B63" i="67"/>
  <c r="C63" i="67"/>
  <c r="D63" i="67"/>
  <c r="E63" i="67"/>
  <c r="F63" i="67"/>
  <c r="H63" i="67"/>
  <c r="I63" i="67"/>
  <c r="J63" i="67"/>
  <c r="K63" i="67"/>
  <c r="L63" i="67"/>
  <c r="AC63" i="67"/>
  <c r="AE63" i="67"/>
  <c r="AK63" i="67"/>
  <c r="AL63" i="67"/>
  <c r="AM63" i="67"/>
  <c r="AN63" i="67"/>
  <c r="AO63" i="67"/>
  <c r="A64" i="67"/>
  <c r="B64" i="67"/>
  <c r="C64" i="67"/>
  <c r="D64" i="67"/>
  <c r="E64" i="67"/>
  <c r="F64" i="67"/>
  <c r="H64" i="67"/>
  <c r="I64" i="67"/>
  <c r="J64" i="67"/>
  <c r="K64" i="67"/>
  <c r="L64" i="67"/>
  <c r="AC64" i="67"/>
  <c r="AE64" i="67"/>
  <c r="AK64" i="67"/>
  <c r="AL64" i="67"/>
  <c r="AM64" i="67"/>
  <c r="AN64" i="67"/>
  <c r="AO64" i="67"/>
  <c r="A65" i="67"/>
  <c r="B65" i="67"/>
  <c r="C65" i="67"/>
  <c r="D65" i="67"/>
  <c r="E65" i="67"/>
  <c r="F65" i="67"/>
  <c r="H65" i="67"/>
  <c r="I65" i="67"/>
  <c r="J65" i="67"/>
  <c r="K65" i="67"/>
  <c r="L65" i="67"/>
  <c r="AC65" i="67"/>
  <c r="AE65" i="67"/>
  <c r="AK65" i="67"/>
  <c r="AL65" i="67"/>
  <c r="AM65" i="67"/>
  <c r="AN65" i="67"/>
  <c r="AO65" i="67"/>
  <c r="A66" i="67"/>
  <c r="B66" i="67"/>
  <c r="C66" i="67"/>
  <c r="D66" i="67"/>
  <c r="E66" i="67"/>
  <c r="F66" i="67"/>
  <c r="H66" i="67"/>
  <c r="I66" i="67"/>
  <c r="J66" i="67"/>
  <c r="K66" i="67"/>
  <c r="L66" i="67"/>
  <c r="AC66" i="67"/>
  <c r="AE66" i="67"/>
  <c r="AK66" i="67"/>
  <c r="AL66" i="67"/>
  <c r="AM66" i="67"/>
  <c r="AN66" i="67"/>
  <c r="AO66" i="67"/>
  <c r="A67" i="67"/>
  <c r="B67" i="67"/>
  <c r="C67" i="67"/>
  <c r="D67" i="67"/>
  <c r="E67" i="67"/>
  <c r="F67" i="67"/>
  <c r="H67" i="67"/>
  <c r="I67" i="67"/>
  <c r="J67" i="67"/>
  <c r="K67" i="67"/>
  <c r="L67" i="67"/>
  <c r="AC67" i="67"/>
  <c r="AE67" i="67"/>
  <c r="AK67" i="67"/>
  <c r="AL67" i="67"/>
  <c r="AM67" i="67"/>
  <c r="AN67" i="67"/>
  <c r="AO67" i="67"/>
  <c r="A68" i="67"/>
  <c r="B68" i="67"/>
  <c r="C68" i="67"/>
  <c r="D68" i="67"/>
  <c r="E68" i="67"/>
  <c r="F68" i="67"/>
  <c r="H68" i="67"/>
  <c r="I68" i="67"/>
  <c r="J68" i="67"/>
  <c r="K68" i="67"/>
  <c r="L68" i="67"/>
  <c r="AC68" i="67"/>
  <c r="AE68" i="67"/>
  <c r="AK68" i="67"/>
  <c r="AL68" i="67"/>
  <c r="AM68" i="67"/>
  <c r="AN68" i="67"/>
  <c r="AO68" i="67"/>
  <c r="A69" i="67"/>
  <c r="B69" i="67"/>
  <c r="C69" i="67"/>
  <c r="D69" i="67"/>
  <c r="E69" i="67"/>
  <c r="F69" i="67"/>
  <c r="H69" i="67"/>
  <c r="I69" i="67"/>
  <c r="J69" i="67"/>
  <c r="K69" i="67"/>
  <c r="L69" i="67"/>
  <c r="AC69" i="67"/>
  <c r="AE69" i="67"/>
  <c r="AK69" i="67"/>
  <c r="AL69" i="67"/>
  <c r="AM69" i="67"/>
  <c r="AN69" i="67"/>
  <c r="AO69" i="67"/>
  <c r="A70" i="67"/>
  <c r="B70" i="67"/>
  <c r="C70" i="67"/>
  <c r="D70" i="67"/>
  <c r="E70" i="67"/>
  <c r="F70" i="67"/>
  <c r="H70" i="67"/>
  <c r="I70" i="67"/>
  <c r="J70" i="67"/>
  <c r="K70" i="67"/>
  <c r="L70" i="67"/>
  <c r="AC70" i="67"/>
  <c r="AE70" i="67"/>
  <c r="AK70" i="67"/>
  <c r="AL70" i="67"/>
  <c r="AM70" i="67"/>
  <c r="AN70" i="67"/>
  <c r="AO70" i="67"/>
  <c r="A71" i="67"/>
  <c r="B71" i="67"/>
  <c r="C71" i="67"/>
  <c r="D71" i="67"/>
  <c r="E71" i="67"/>
  <c r="F71" i="67"/>
  <c r="H71" i="67"/>
  <c r="I71" i="67"/>
  <c r="J71" i="67"/>
  <c r="K71" i="67"/>
  <c r="L71" i="67"/>
  <c r="AC71" i="67"/>
  <c r="AE71" i="67"/>
  <c r="AK71" i="67"/>
  <c r="AL71" i="67"/>
  <c r="AM71" i="67"/>
  <c r="AN71" i="67"/>
  <c r="AO71" i="67"/>
  <c r="A72" i="67"/>
  <c r="B72" i="67"/>
  <c r="C72" i="67"/>
  <c r="D72" i="67"/>
  <c r="E72" i="67"/>
  <c r="F72" i="67"/>
  <c r="H72" i="67"/>
  <c r="I72" i="67"/>
  <c r="J72" i="67"/>
  <c r="K72" i="67"/>
  <c r="L72" i="67"/>
  <c r="AC72" i="67"/>
  <c r="AE72" i="67"/>
  <c r="AK72" i="67"/>
  <c r="AL72" i="67"/>
  <c r="AM72" i="67"/>
  <c r="AN72" i="67"/>
  <c r="AO72" i="67"/>
  <c r="A73" i="67"/>
  <c r="B73" i="67"/>
  <c r="C73" i="67"/>
  <c r="D73" i="67"/>
  <c r="E73" i="67"/>
  <c r="F73" i="67"/>
  <c r="H73" i="67"/>
  <c r="I73" i="67"/>
  <c r="J73" i="67"/>
  <c r="K73" i="67"/>
  <c r="L73" i="67"/>
  <c r="AC73" i="67"/>
  <c r="AE73" i="67"/>
  <c r="AK73" i="67"/>
  <c r="AL73" i="67"/>
  <c r="AM73" i="67"/>
  <c r="AN73" i="67"/>
  <c r="AO73" i="67"/>
  <c r="A74" i="67"/>
  <c r="B74" i="67"/>
  <c r="C74" i="67"/>
  <c r="D74" i="67"/>
  <c r="E74" i="67"/>
  <c r="F74" i="67"/>
  <c r="H74" i="67"/>
  <c r="I74" i="67"/>
  <c r="J74" i="67"/>
  <c r="K74" i="67"/>
  <c r="L74" i="67"/>
  <c r="AC74" i="67"/>
  <c r="AE74" i="67"/>
  <c r="AK74" i="67"/>
  <c r="AL74" i="67"/>
  <c r="AM74" i="67"/>
  <c r="AN74" i="67"/>
  <c r="AO74" i="67"/>
  <c r="A75" i="67"/>
  <c r="B75" i="67"/>
  <c r="C75" i="67"/>
  <c r="D75" i="67"/>
  <c r="E75" i="67"/>
  <c r="F75" i="67"/>
  <c r="H75" i="67"/>
  <c r="I75" i="67"/>
  <c r="J75" i="67"/>
  <c r="K75" i="67"/>
  <c r="L75" i="67"/>
  <c r="AC75" i="67"/>
  <c r="AE75" i="67"/>
  <c r="AK75" i="67"/>
  <c r="AL75" i="67"/>
  <c r="AM75" i="67"/>
  <c r="AN75" i="67"/>
  <c r="AO75" i="67"/>
  <c r="A76" i="67"/>
  <c r="B76" i="67"/>
  <c r="C76" i="67"/>
  <c r="D76" i="67"/>
  <c r="E76" i="67"/>
  <c r="F76" i="67"/>
  <c r="H76" i="67"/>
  <c r="I76" i="67"/>
  <c r="J76" i="67"/>
  <c r="K76" i="67"/>
  <c r="L76" i="67"/>
  <c r="AC76" i="67"/>
  <c r="AE76" i="67"/>
  <c r="AK76" i="67"/>
  <c r="AL76" i="67"/>
  <c r="AM76" i="67"/>
  <c r="AN76" i="67"/>
  <c r="AO76" i="67"/>
  <c r="A77" i="67"/>
  <c r="B77" i="67"/>
  <c r="C77" i="67"/>
  <c r="D77" i="67"/>
  <c r="E77" i="67"/>
  <c r="F77" i="67"/>
  <c r="H77" i="67"/>
  <c r="I77" i="67"/>
  <c r="J77" i="67"/>
  <c r="K77" i="67"/>
  <c r="L77" i="67"/>
  <c r="AC77" i="67"/>
  <c r="AE77" i="67"/>
  <c r="AK77" i="67"/>
  <c r="AL77" i="67"/>
  <c r="AM77" i="67"/>
  <c r="AN77" i="67"/>
  <c r="AO77" i="67"/>
  <c r="A78" i="67"/>
  <c r="B78" i="67"/>
  <c r="C78" i="67"/>
  <c r="D78" i="67"/>
  <c r="E78" i="67"/>
  <c r="F78" i="67"/>
  <c r="H78" i="67"/>
  <c r="I78" i="67"/>
  <c r="J78" i="67"/>
  <c r="K78" i="67"/>
  <c r="L78" i="67"/>
  <c r="AC78" i="67"/>
  <c r="AE78" i="67"/>
  <c r="AK78" i="67"/>
  <c r="AL78" i="67"/>
  <c r="AM78" i="67"/>
  <c r="AN78" i="67"/>
  <c r="AO78" i="67"/>
  <c r="A79" i="67"/>
  <c r="B79" i="67"/>
  <c r="C79" i="67"/>
  <c r="D79" i="67"/>
  <c r="E79" i="67"/>
  <c r="F79" i="67"/>
  <c r="H79" i="67"/>
  <c r="I79" i="67"/>
  <c r="J79" i="67"/>
  <c r="K79" i="67"/>
  <c r="L79" i="67"/>
  <c r="AC79" i="67"/>
  <c r="AE79" i="67"/>
  <c r="AK79" i="67"/>
  <c r="AL79" i="67"/>
  <c r="AM79" i="67"/>
  <c r="AN79" i="67"/>
  <c r="AO79" i="67"/>
  <c r="A80" i="67"/>
  <c r="B80" i="67"/>
  <c r="C80" i="67"/>
  <c r="D80" i="67"/>
  <c r="E80" i="67"/>
  <c r="F80" i="67"/>
  <c r="H80" i="67"/>
  <c r="I80" i="67"/>
  <c r="J80" i="67"/>
  <c r="K80" i="67"/>
  <c r="L80" i="67"/>
  <c r="AE80" i="67"/>
  <c r="AK80" i="67"/>
  <c r="AL80" i="67"/>
  <c r="AM80" i="67"/>
  <c r="AN80" i="67"/>
  <c r="AO80" i="67"/>
  <c r="B35" i="17"/>
  <c r="C35" i="17"/>
  <c r="E35" i="17"/>
  <c r="F35" i="17"/>
  <c r="G35" i="17"/>
  <c r="C36" i="17"/>
  <c r="E36" i="17"/>
  <c r="F36" i="17"/>
  <c r="G36" i="17"/>
  <c r="B37" i="17"/>
  <c r="C37" i="17"/>
  <c r="E37" i="17"/>
  <c r="F37" i="17"/>
  <c r="G37" i="17"/>
  <c r="B38" i="17"/>
  <c r="C38" i="17"/>
  <c r="E38" i="17"/>
  <c r="F38" i="17"/>
  <c r="G38" i="17"/>
  <c r="B39" i="17"/>
  <c r="C39" i="17"/>
  <c r="E39" i="17"/>
  <c r="F39" i="17"/>
  <c r="G39" i="17"/>
  <c r="B40" i="17"/>
  <c r="C40" i="17"/>
  <c r="E40" i="17"/>
  <c r="F40" i="17"/>
  <c r="G40" i="17"/>
  <c r="B41" i="17"/>
  <c r="C41" i="17"/>
  <c r="E41" i="17"/>
  <c r="F41" i="17"/>
  <c r="G41" i="17"/>
  <c r="B42" i="17"/>
  <c r="C42" i="17"/>
  <c r="E42" i="17"/>
  <c r="F42" i="17"/>
  <c r="G42" i="17"/>
  <c r="B43" i="17"/>
  <c r="C43" i="17"/>
  <c r="E43" i="17"/>
  <c r="F43" i="17"/>
  <c r="G43" i="17"/>
  <c r="B44" i="17"/>
  <c r="C44" i="17"/>
  <c r="E44" i="17"/>
  <c r="F44" i="17"/>
  <c r="G44" i="17"/>
  <c r="B45" i="17"/>
  <c r="C45" i="17"/>
  <c r="E45" i="17"/>
  <c r="F45" i="17"/>
  <c r="G45" i="17"/>
  <c r="B46" i="17"/>
  <c r="C46" i="17"/>
  <c r="E46" i="17"/>
  <c r="F46" i="17"/>
  <c r="G46" i="17"/>
  <c r="B47" i="17"/>
  <c r="C47" i="17"/>
  <c r="E47" i="17"/>
  <c r="F47" i="17"/>
  <c r="G47" i="17"/>
  <c r="B48" i="17"/>
  <c r="C48" i="17"/>
  <c r="E48" i="17"/>
  <c r="F48" i="17"/>
  <c r="G48" i="17"/>
  <c r="B49" i="17"/>
  <c r="C49" i="17"/>
  <c r="E49" i="17"/>
  <c r="F49" i="17"/>
  <c r="G49" i="17"/>
  <c r="B50" i="17"/>
  <c r="C50" i="17"/>
  <c r="E50" i="17"/>
  <c r="F50" i="17"/>
  <c r="G50" i="17"/>
  <c r="B51" i="17"/>
  <c r="C51" i="17"/>
  <c r="E51" i="17"/>
  <c r="F51" i="17"/>
  <c r="G51" i="17"/>
  <c r="B52" i="17"/>
  <c r="C52" i="17"/>
  <c r="E52" i="17"/>
  <c r="F52" i="17"/>
  <c r="G52" i="17"/>
  <c r="B53" i="17"/>
  <c r="C53" i="17"/>
  <c r="E53" i="17"/>
  <c r="F53" i="17"/>
  <c r="G53" i="17"/>
  <c r="B54" i="17"/>
  <c r="C54" i="17"/>
  <c r="E54" i="17"/>
  <c r="F54" i="17"/>
  <c r="G54" i="17"/>
  <c r="B55" i="17"/>
  <c r="C55" i="17"/>
  <c r="E55" i="17"/>
  <c r="F55" i="17"/>
  <c r="G55" i="17"/>
  <c r="B56" i="17"/>
  <c r="C56" i="17"/>
  <c r="E56" i="17"/>
  <c r="F56" i="17"/>
  <c r="G56" i="17"/>
  <c r="B57" i="17"/>
  <c r="C57" i="17"/>
  <c r="E57" i="17"/>
  <c r="F57" i="17"/>
  <c r="G57" i="17"/>
  <c r="B58" i="17"/>
  <c r="C58" i="17"/>
  <c r="E58" i="17"/>
  <c r="F58" i="17"/>
  <c r="G58" i="17"/>
  <c r="B59" i="17"/>
  <c r="C59" i="17"/>
  <c r="E59" i="17"/>
  <c r="F59" i="17"/>
  <c r="G59" i="17"/>
  <c r="B60" i="17"/>
  <c r="C60" i="17"/>
  <c r="E60" i="17"/>
  <c r="F60" i="17"/>
  <c r="G60" i="17"/>
  <c r="B61" i="17"/>
  <c r="C61" i="17"/>
  <c r="E61" i="17"/>
  <c r="F61" i="17"/>
  <c r="G61" i="17"/>
  <c r="B62" i="17"/>
  <c r="C62" i="17"/>
  <c r="E62" i="17"/>
  <c r="F62" i="17"/>
  <c r="G62" i="17"/>
  <c r="B63" i="17"/>
  <c r="C63" i="17"/>
  <c r="E63" i="17"/>
  <c r="F63" i="17"/>
  <c r="G63" i="17"/>
  <c r="B64" i="17"/>
  <c r="C64" i="17"/>
  <c r="E64" i="17"/>
  <c r="F64" i="17"/>
  <c r="G64" i="17"/>
  <c r="B65" i="17"/>
  <c r="C65" i="17"/>
  <c r="E65" i="17"/>
  <c r="F65" i="17"/>
  <c r="G65" i="17"/>
  <c r="B66" i="17"/>
  <c r="C66" i="17"/>
  <c r="E66" i="17"/>
  <c r="F66" i="17"/>
  <c r="G66" i="17"/>
  <c r="B67" i="17"/>
  <c r="C67" i="17"/>
  <c r="E67" i="17"/>
  <c r="F67" i="17"/>
  <c r="G67" i="17"/>
  <c r="B68" i="17"/>
  <c r="C68" i="17"/>
  <c r="E68" i="17"/>
  <c r="F68" i="17"/>
  <c r="G68" i="17"/>
  <c r="B69" i="17"/>
  <c r="C69" i="17"/>
  <c r="E69" i="17"/>
  <c r="F69" i="17"/>
  <c r="G69" i="17"/>
  <c r="B70" i="17"/>
  <c r="C70" i="17"/>
  <c r="E70" i="17"/>
  <c r="F70" i="17"/>
  <c r="G70" i="17"/>
  <c r="B71" i="17"/>
  <c r="C71" i="17"/>
  <c r="E71" i="17"/>
  <c r="F71" i="17"/>
  <c r="G71" i="17"/>
  <c r="B72" i="17"/>
  <c r="C72" i="17"/>
  <c r="E72" i="17"/>
  <c r="F72" i="17"/>
  <c r="G72" i="17"/>
  <c r="B73" i="17"/>
  <c r="C73" i="17"/>
  <c r="E73" i="17"/>
  <c r="F73" i="17"/>
  <c r="G73" i="17"/>
  <c r="B74" i="17"/>
  <c r="C74" i="17"/>
  <c r="E74" i="17"/>
  <c r="F74" i="17"/>
  <c r="G74" i="17"/>
  <c r="B75" i="17"/>
  <c r="C75" i="17"/>
  <c r="E75" i="17"/>
  <c r="F75" i="17"/>
  <c r="G75" i="17"/>
  <c r="B76" i="17"/>
  <c r="C76" i="17"/>
  <c r="E76" i="17"/>
  <c r="F76" i="17"/>
  <c r="G76" i="17"/>
  <c r="B77" i="17"/>
  <c r="C77" i="17"/>
  <c r="E77" i="17"/>
  <c r="F77" i="17"/>
  <c r="G77" i="17"/>
  <c r="B78" i="17"/>
  <c r="C78" i="17"/>
  <c r="E78" i="17"/>
  <c r="F78" i="17"/>
  <c r="G78" i="17"/>
  <c r="B79" i="17"/>
  <c r="C79" i="17"/>
  <c r="E79" i="17"/>
  <c r="F79" i="17"/>
  <c r="G79" i="17"/>
  <c r="B80" i="17"/>
  <c r="C80" i="17"/>
  <c r="E80" i="17"/>
  <c r="F80" i="17"/>
  <c r="G80" i="17"/>
  <c r="B81" i="17"/>
  <c r="C81" i="17"/>
  <c r="E81" i="17"/>
  <c r="F81" i="17"/>
  <c r="G81" i="17"/>
  <c r="B82" i="17"/>
  <c r="C82" i="17"/>
  <c r="E82" i="17"/>
  <c r="F82" i="17"/>
  <c r="G82" i="17"/>
  <c r="B83" i="17"/>
  <c r="C83" i="17"/>
  <c r="E83" i="17"/>
  <c r="F83" i="17"/>
  <c r="G83" i="17"/>
  <c r="B84" i="17"/>
  <c r="C84" i="17"/>
  <c r="E84" i="17"/>
  <c r="F84" i="17"/>
  <c r="G84" i="17"/>
  <c r="B85" i="17"/>
  <c r="C85" i="17"/>
  <c r="E85" i="17"/>
  <c r="F85" i="17"/>
  <c r="G85" i="17"/>
  <c r="B86" i="17"/>
  <c r="C86" i="17"/>
  <c r="E86" i="17"/>
  <c r="F86" i="17"/>
  <c r="G86" i="17"/>
  <c r="B87" i="17"/>
  <c r="C87" i="17"/>
  <c r="E87" i="17"/>
  <c r="F87" i="17"/>
  <c r="G87" i="17"/>
  <c r="I62" i="78" l="1"/>
  <c r="H49" i="85"/>
  <c r="H54" i="85"/>
  <c r="H22" i="85"/>
  <c r="H43" i="85"/>
  <c r="H19" i="85"/>
  <c r="H11" i="85"/>
  <c r="K34" i="78"/>
  <c r="P34" i="78" s="1"/>
  <c r="H47" i="85"/>
  <c r="H52" i="85"/>
  <c r="H17" i="85"/>
  <c r="H56" i="85"/>
  <c r="H24" i="85"/>
  <c r="H16" i="85"/>
  <c r="H45" i="85"/>
  <c r="I39" i="78"/>
  <c r="N39" i="78" s="1"/>
  <c r="AG37" i="78"/>
  <c r="AL37" i="78" s="1"/>
  <c r="I58" i="78"/>
  <c r="N58" i="78" s="1"/>
  <c r="U73" i="78"/>
  <c r="Z73" i="78" s="1"/>
  <c r="AG50" i="78"/>
  <c r="AL50" i="78" s="1"/>
  <c r="AG45" i="78"/>
  <c r="AL45" i="78" s="1"/>
  <c r="AG76" i="78"/>
  <c r="AL76" i="78" s="1"/>
  <c r="I36" i="78"/>
  <c r="N36" i="78" s="1"/>
  <c r="I47" i="78"/>
  <c r="N47" i="78" s="1"/>
  <c r="I42" i="78"/>
  <c r="N42" i="78" s="1"/>
  <c r="U37" i="78"/>
  <c r="Z37" i="78" s="1"/>
  <c r="I74" i="78"/>
  <c r="N74" i="78" s="1"/>
  <c r="AG46" i="78"/>
  <c r="AL46" i="78" s="1"/>
  <c r="AG71" i="78"/>
  <c r="AL71" i="78" s="1"/>
  <c r="U46" i="78"/>
  <c r="Z46" i="78" s="1"/>
  <c r="AG47" i="78"/>
  <c r="AL47" i="78" s="1"/>
  <c r="I35" i="78"/>
  <c r="N35" i="78" s="1"/>
  <c r="I66" i="78"/>
  <c r="N66" i="78" s="1"/>
  <c r="U67" i="78"/>
  <c r="Z67" i="78" s="1"/>
  <c r="AG43" i="78"/>
  <c r="AL43" i="78" s="1"/>
  <c r="U43" i="78"/>
  <c r="Z43" i="78" s="1"/>
  <c r="U40" i="78"/>
  <c r="Z40" i="78" s="1"/>
  <c r="D55" i="78"/>
  <c r="C57" i="79" s="1"/>
  <c r="E55" i="81" s="1"/>
  <c r="H55" i="81" s="1"/>
  <c r="D39" i="78"/>
  <c r="C41" i="79" s="1"/>
  <c r="E39" i="81" s="1"/>
  <c r="H39" i="81" s="1"/>
  <c r="D76" i="78"/>
  <c r="C78" i="79" s="1"/>
  <c r="E76" i="81" s="1"/>
  <c r="H76" i="81" s="1"/>
  <c r="D74" i="78"/>
  <c r="E74" i="78" s="1"/>
  <c r="U50" i="78"/>
  <c r="Z50" i="78" s="1"/>
  <c r="U69" i="78"/>
  <c r="Z69" i="78" s="1"/>
  <c r="D59" i="78"/>
  <c r="E59" i="78" s="1"/>
  <c r="AG44" i="78"/>
  <c r="AL44" i="78" s="1"/>
  <c r="I78" i="78"/>
  <c r="N78" i="78" s="1"/>
  <c r="AG67" i="78"/>
  <c r="AL67" i="78" s="1"/>
  <c r="I59" i="78"/>
  <c r="N59" i="78" s="1"/>
  <c r="I40" i="78"/>
  <c r="N40" i="78" s="1"/>
  <c r="AG49" i="78"/>
  <c r="AL49" i="78" s="1"/>
  <c r="I38" i="78"/>
  <c r="N38" i="78" s="1"/>
  <c r="I37" i="78"/>
  <c r="N37" i="78" s="1"/>
  <c r="H8" i="85"/>
  <c r="I31" i="78"/>
  <c r="N31" i="78" s="1"/>
  <c r="I79" i="78"/>
  <c r="N79" i="78" s="1"/>
  <c r="I70" i="78"/>
  <c r="N70" i="78" s="1"/>
  <c r="U44" i="78"/>
  <c r="Z44" i="78" s="1"/>
  <c r="U71" i="78"/>
  <c r="Z71" i="78" s="1"/>
  <c r="D63" i="78"/>
  <c r="C65" i="79" s="1"/>
  <c r="E63" i="81" s="1"/>
  <c r="H63" i="81" s="1"/>
  <c r="U61" i="78"/>
  <c r="U45" i="78"/>
  <c r="Z45" i="78" s="1"/>
  <c r="I80" i="78"/>
  <c r="N80" i="78" s="1"/>
  <c r="I75" i="78"/>
  <c r="N75" i="78" s="1"/>
  <c r="U68" i="78"/>
  <c r="Z68" i="78" s="1"/>
  <c r="AG65" i="78"/>
  <c r="AL65" i="78" s="1"/>
  <c r="D61" i="78"/>
  <c r="E61" i="78" s="1"/>
  <c r="U59" i="78"/>
  <c r="Z59" i="78" s="1"/>
  <c r="D37" i="78"/>
  <c r="AG80" i="78"/>
  <c r="AL80" i="78" s="1"/>
  <c r="AG73" i="78"/>
  <c r="AL73" i="78" s="1"/>
  <c r="I72" i="78"/>
  <c r="N72" i="78" s="1"/>
  <c r="AG69" i="78"/>
  <c r="AL69" i="78" s="1"/>
  <c r="I68" i="78"/>
  <c r="N68" i="78" s="1"/>
  <c r="AG48" i="78"/>
  <c r="AL48" i="78" s="1"/>
  <c r="U47" i="78"/>
  <c r="Z47" i="78" s="1"/>
  <c r="I45" i="78"/>
  <c r="N45" i="78" s="1"/>
  <c r="D41" i="78"/>
  <c r="AG34" i="78"/>
  <c r="AL34" i="78" s="1"/>
  <c r="D32" i="78"/>
  <c r="C34" i="79" s="1"/>
  <c r="E32" i="81" s="1"/>
  <c r="H32" i="81" s="1"/>
  <c r="D57" i="78"/>
  <c r="C59" i="79" s="1"/>
  <c r="E57" i="81" s="1"/>
  <c r="H57" i="81" s="1"/>
  <c r="I77" i="78"/>
  <c r="N77" i="78" s="1"/>
  <c r="U72" i="78"/>
  <c r="Z72" i="78" s="1"/>
  <c r="D31" i="78"/>
  <c r="U48" i="78"/>
  <c r="Z48" i="78" s="1"/>
  <c r="AG42" i="78"/>
  <c r="AL42" i="78" s="1"/>
  <c r="U41" i="78"/>
  <c r="Z41" i="78" s="1"/>
  <c r="AG39" i="78"/>
  <c r="AL39" i="78" s="1"/>
  <c r="D35" i="78"/>
  <c r="E35" i="78" s="1"/>
  <c r="D34" i="78"/>
  <c r="C36" i="79" s="1"/>
  <c r="E34" i="81" s="1"/>
  <c r="H34" i="81" s="1"/>
  <c r="D78" i="78"/>
  <c r="C80" i="79" s="1"/>
  <c r="E78" i="81" s="1"/>
  <c r="H78" i="81" s="1"/>
  <c r="U70" i="78"/>
  <c r="Z70" i="78" s="1"/>
  <c r="U66" i="78"/>
  <c r="Z66" i="78" s="1"/>
  <c r="D53" i="78"/>
  <c r="D51" i="78"/>
  <c r="E51" i="78" s="1"/>
  <c r="U42" i="78"/>
  <c r="Z42" i="78" s="1"/>
  <c r="U39" i="78"/>
  <c r="Z39" i="78" s="1"/>
  <c r="D30" i="78"/>
  <c r="C32" i="79" s="1"/>
  <c r="E30" i="81" s="1"/>
  <c r="H30" i="81" s="1"/>
  <c r="P48" i="85"/>
  <c r="D71" i="78"/>
  <c r="E71" i="78" s="1"/>
  <c r="H31" i="85"/>
  <c r="U54" i="78"/>
  <c r="AG54" i="78"/>
  <c r="I54" i="78"/>
  <c r="A6" i="78"/>
  <c r="A51" i="78"/>
  <c r="A52" i="78" s="1"/>
  <c r="A53" i="78" s="1"/>
  <c r="A54" i="78" s="1"/>
  <c r="A55" i="78" s="1"/>
  <c r="A56" i="78" s="1"/>
  <c r="A57" i="78" s="1"/>
  <c r="A58" i="78" s="1"/>
  <c r="A59" i="78" s="1"/>
  <c r="A60" i="78" s="1"/>
  <c r="A61" i="78" s="1"/>
  <c r="A62" i="78" s="1"/>
  <c r="A63" i="78" s="1"/>
  <c r="A64" i="78" s="1"/>
  <c r="A65" i="78" s="1"/>
  <c r="A66" i="78" s="1"/>
  <c r="A67" i="78" s="1"/>
  <c r="A68" i="78" s="1"/>
  <c r="A69" i="78" s="1"/>
  <c r="A70" i="78" s="1"/>
  <c r="A71" i="78" s="1"/>
  <c r="A72" i="78" s="1"/>
  <c r="A73" i="78" s="1"/>
  <c r="A74" i="78" s="1"/>
  <c r="A75" i="78" s="1"/>
  <c r="A76" i="78" s="1"/>
  <c r="A77" i="78" s="1"/>
  <c r="A78" i="78" s="1"/>
  <c r="A79" i="78" s="1"/>
  <c r="A80" i="78" s="1"/>
  <c r="H32" i="85"/>
  <c r="I55" i="78"/>
  <c r="U55" i="78"/>
  <c r="AG55" i="78"/>
  <c r="H26" i="85"/>
  <c r="I49" i="78"/>
  <c r="U49" i="78"/>
  <c r="H33" i="85"/>
  <c r="U56" i="78"/>
  <c r="AG56" i="78"/>
  <c r="I56" i="78"/>
  <c r="D7" i="78"/>
  <c r="C82" i="79"/>
  <c r="E80" i="81" s="1"/>
  <c r="H80" i="81" s="1"/>
  <c r="E80" i="78"/>
  <c r="P45" i="85"/>
  <c r="D68" i="78"/>
  <c r="E68" i="78" s="1"/>
  <c r="H40" i="85"/>
  <c r="AG63" i="78"/>
  <c r="AG66" i="78"/>
  <c r="U63" i="78"/>
  <c r="I63" i="78"/>
  <c r="I64" i="78"/>
  <c r="U65" i="78"/>
  <c r="H10" i="85"/>
  <c r="I33" i="78"/>
  <c r="I34" i="78"/>
  <c r="AG33" i="78"/>
  <c r="U33" i="78"/>
  <c r="H37" i="85"/>
  <c r="AG60" i="78"/>
  <c r="I60" i="78"/>
  <c r="U60" i="78"/>
  <c r="AG75" i="78"/>
  <c r="AG74" i="78"/>
  <c r="H28" i="85"/>
  <c r="I51" i="78"/>
  <c r="U51" i="78"/>
  <c r="AG51" i="78"/>
  <c r="P24" i="85"/>
  <c r="D47" i="78"/>
  <c r="U79" i="78"/>
  <c r="H55" i="85"/>
  <c r="U78" i="78"/>
  <c r="AG77" i="78"/>
  <c r="P49" i="85"/>
  <c r="D72" i="78"/>
  <c r="E72" i="78" s="1"/>
  <c r="P44" i="85"/>
  <c r="D67" i="78"/>
  <c r="H41" i="85"/>
  <c r="AG64" i="78"/>
  <c r="P47" i="85"/>
  <c r="D70" i="78"/>
  <c r="E70" i="78" s="1"/>
  <c r="P20" i="85"/>
  <c r="D43" i="78"/>
  <c r="K43" i="78" s="1"/>
  <c r="P43" i="78" s="1"/>
  <c r="H12" i="85"/>
  <c r="AG35" i="78"/>
  <c r="U35" i="78"/>
  <c r="AG38" i="78"/>
  <c r="H30" i="85"/>
  <c r="I53" i="78"/>
  <c r="U53" i="78"/>
  <c r="AG53" i="78"/>
  <c r="P22" i="85"/>
  <c r="D45" i="78"/>
  <c r="E45" i="78" s="1"/>
  <c r="U75" i="78"/>
  <c r="H51" i="85"/>
  <c r="U74" i="78"/>
  <c r="P43" i="85"/>
  <c r="D66" i="78"/>
  <c r="H29" i="85"/>
  <c r="U52" i="78"/>
  <c r="AG52" i="78"/>
  <c r="D28" i="78"/>
  <c r="P5" i="85"/>
  <c r="U77" i="78"/>
  <c r="H53" i="85"/>
  <c r="U76" i="78"/>
  <c r="P46" i="85"/>
  <c r="D69" i="78"/>
  <c r="E69" i="78" s="1"/>
  <c r="H5" i="85"/>
  <c r="C5" i="78"/>
  <c r="P41" i="85"/>
  <c r="D64" i="78"/>
  <c r="U62" i="78"/>
  <c r="P13" i="85"/>
  <c r="D36" i="78"/>
  <c r="U30" i="78"/>
  <c r="B5" i="78"/>
  <c r="H57" i="85"/>
  <c r="C7" i="78"/>
  <c r="U80" i="78"/>
  <c r="AG79" i="78"/>
  <c r="AG78" i="78"/>
  <c r="U64" i="78"/>
  <c r="I76" i="78"/>
  <c r="P42" i="85"/>
  <c r="D65" i="78"/>
  <c r="E65" i="78" s="1"/>
  <c r="N62" i="78"/>
  <c r="H38" i="85"/>
  <c r="AG61" i="78"/>
  <c r="I61" i="78"/>
  <c r="I52" i="78"/>
  <c r="H36" i="85"/>
  <c r="AG59" i="78"/>
  <c r="D73" i="78"/>
  <c r="H39" i="85"/>
  <c r="AG62" i="78"/>
  <c r="H35" i="85"/>
  <c r="U58" i="78"/>
  <c r="AG58" i="78"/>
  <c r="AG36" i="78"/>
  <c r="D79" i="78"/>
  <c r="D77" i="78"/>
  <c r="D75" i="78"/>
  <c r="H50" i="85"/>
  <c r="I73" i="78"/>
  <c r="H48" i="85"/>
  <c r="I71" i="78"/>
  <c r="H46" i="85"/>
  <c r="I69" i="78"/>
  <c r="AG72" i="78"/>
  <c r="H44" i="85"/>
  <c r="I67" i="78"/>
  <c r="AG70" i="78"/>
  <c r="H42" i="85"/>
  <c r="I65" i="78"/>
  <c r="AG68" i="78"/>
  <c r="H34" i="85"/>
  <c r="I57" i="78"/>
  <c r="U57" i="78"/>
  <c r="AG57" i="78"/>
  <c r="D49" i="78"/>
  <c r="H27" i="85"/>
  <c r="C6" i="78"/>
  <c r="I50" i="78"/>
  <c r="H25" i="85"/>
  <c r="I48" i="78"/>
  <c r="H20" i="85"/>
  <c r="I43" i="78"/>
  <c r="H23" i="85"/>
  <c r="I46" i="78"/>
  <c r="H21" i="85"/>
  <c r="I44" i="78"/>
  <c r="AG41" i="78"/>
  <c r="D38" i="78"/>
  <c r="H18" i="85"/>
  <c r="I41" i="78"/>
  <c r="H14" i="85"/>
  <c r="AG40" i="78"/>
  <c r="H9" i="85"/>
  <c r="I32" i="78"/>
  <c r="U32" i="78"/>
  <c r="H13" i="85"/>
  <c r="U36" i="78"/>
  <c r="D62" i="78"/>
  <c r="D60" i="78"/>
  <c r="D58" i="78"/>
  <c r="D56" i="78"/>
  <c r="K56" i="78" s="1"/>
  <c r="P56" i="78" s="1"/>
  <c r="D54" i="78"/>
  <c r="K54" i="78" s="1"/>
  <c r="P54" i="78" s="1"/>
  <c r="D52" i="78"/>
  <c r="D50" i="78"/>
  <c r="D48" i="78"/>
  <c r="D46" i="78"/>
  <c r="D44" i="78"/>
  <c r="D42" i="78"/>
  <c r="D40" i="78"/>
  <c r="E40" i="78" s="1"/>
  <c r="H15" i="85"/>
  <c r="U38" i="78"/>
  <c r="U34" i="78"/>
  <c r="AG31" i="78"/>
  <c r="D33" i="78"/>
  <c r="E33" i="78" s="1"/>
  <c r="D114" i="72"/>
  <c r="D113" i="72"/>
  <c r="D109" i="72"/>
  <c r="D110" i="72"/>
  <c r="P115" i="72"/>
  <c r="P116" i="72"/>
  <c r="D105" i="72"/>
  <c r="D106" i="72"/>
  <c r="P107" i="72"/>
  <c r="P108" i="72"/>
  <c r="P103" i="72"/>
  <c r="P104" i="72"/>
  <c r="D98" i="72"/>
  <c r="D97" i="72"/>
  <c r="P99" i="72"/>
  <c r="P100" i="72"/>
  <c r="D88" i="72"/>
  <c r="H79" i="72"/>
  <c r="H71" i="72"/>
  <c r="P94" i="72"/>
  <c r="H91" i="72"/>
  <c r="D79" i="72"/>
  <c r="D71" i="72"/>
  <c r="H115" i="72"/>
  <c r="H99" i="72"/>
  <c r="D92" i="72"/>
  <c r="P88" i="72"/>
  <c r="P76" i="72"/>
  <c r="H74" i="72"/>
  <c r="H111" i="72"/>
  <c r="D96" i="72"/>
  <c r="P92" i="72"/>
  <c r="H75" i="72"/>
  <c r="H117" i="72"/>
  <c r="H101" i="72"/>
  <c r="P96" i="72"/>
  <c r="D90" i="72"/>
  <c r="H88" i="72"/>
  <c r="P85" i="72"/>
  <c r="D75" i="72"/>
  <c r="H104" i="72"/>
  <c r="H107" i="72"/>
  <c r="H93" i="72"/>
  <c r="D84" i="72"/>
  <c r="P80" i="72"/>
  <c r="P72" i="72"/>
  <c r="K50" i="78" l="1"/>
  <c r="P50" i="78" s="1"/>
  <c r="K38" i="78"/>
  <c r="P38" i="78" s="1"/>
  <c r="K73" i="78"/>
  <c r="P73" i="78" s="1"/>
  <c r="K52" i="78"/>
  <c r="P52" i="78" s="1"/>
  <c r="K42" i="78"/>
  <c r="P42" i="78" s="1"/>
  <c r="K58" i="78"/>
  <c r="P58" i="78" s="1"/>
  <c r="K36" i="78"/>
  <c r="P36" i="78" s="1"/>
  <c r="K49" i="78"/>
  <c r="P49" i="78" s="1"/>
  <c r="K37" i="78"/>
  <c r="P37" i="78" s="1"/>
  <c r="K77" i="78"/>
  <c r="P77" i="78" s="1"/>
  <c r="K79" i="78"/>
  <c r="P79" i="78" s="1"/>
  <c r="K67" i="78"/>
  <c r="P67" i="78" s="1"/>
  <c r="K47" i="78"/>
  <c r="P47" i="78" s="1"/>
  <c r="K63" i="78"/>
  <c r="P63" i="78" s="1"/>
  <c r="K71" i="78"/>
  <c r="P71" i="78" s="1"/>
  <c r="K59" i="78"/>
  <c r="P59" i="78" s="1"/>
  <c r="K44" i="78"/>
  <c r="P44" i="78" s="1"/>
  <c r="K60" i="78"/>
  <c r="P60" i="78" s="1"/>
  <c r="K66" i="78"/>
  <c r="P66" i="78" s="1"/>
  <c r="K53" i="78"/>
  <c r="P53" i="78" s="1"/>
  <c r="K62" i="78"/>
  <c r="P62" i="78" s="1"/>
  <c r="K64" i="78"/>
  <c r="P64" i="78" s="1"/>
  <c r="K74" i="78"/>
  <c r="P74" i="78" s="1"/>
  <c r="K57" i="78"/>
  <c r="P57" i="78" s="1"/>
  <c r="K48" i="78"/>
  <c r="P48" i="78" s="1"/>
  <c r="K41" i="78"/>
  <c r="P41" i="78" s="1"/>
  <c r="K76" i="78"/>
  <c r="P76" i="78" s="1"/>
  <c r="K65" i="78"/>
  <c r="P65" i="78" s="1"/>
  <c r="K40" i="78"/>
  <c r="P40" i="78" s="1"/>
  <c r="K70" i="78"/>
  <c r="P70" i="78" s="1"/>
  <c r="K72" i="78"/>
  <c r="P72" i="78" s="1"/>
  <c r="K61" i="78"/>
  <c r="P61" i="78" s="1"/>
  <c r="K39" i="78"/>
  <c r="P39" i="78" s="1"/>
  <c r="K46" i="78"/>
  <c r="P46" i="78" s="1"/>
  <c r="K33" i="78"/>
  <c r="P33" i="78" s="1"/>
  <c r="K69" i="78"/>
  <c r="P69" i="78" s="1"/>
  <c r="K35" i="78"/>
  <c r="P35" i="78" s="1"/>
  <c r="K78" i="78"/>
  <c r="P78" i="78" s="1"/>
  <c r="J31" i="78"/>
  <c r="O31" i="78" s="1"/>
  <c r="K68" i="78"/>
  <c r="P68" i="78" s="1"/>
  <c r="K55" i="78"/>
  <c r="P55" i="78" s="1"/>
  <c r="K80" i="78"/>
  <c r="P80" i="78" s="1"/>
  <c r="K51" i="78"/>
  <c r="P51" i="78" s="1"/>
  <c r="K75" i="78"/>
  <c r="P75" i="78" s="1"/>
  <c r="K32" i="78"/>
  <c r="P32" i="78" s="1"/>
  <c r="K31" i="78"/>
  <c r="P31" i="78" s="1"/>
  <c r="K45" i="78"/>
  <c r="P45" i="78" s="1"/>
  <c r="J61" i="78"/>
  <c r="O61" i="78" s="1"/>
  <c r="C76" i="79"/>
  <c r="E74" i="81" s="1"/>
  <c r="H74" i="81" s="1"/>
  <c r="AH41" i="78"/>
  <c r="AM41" i="78" s="1"/>
  <c r="E32" i="78"/>
  <c r="AJ35" i="78" s="1"/>
  <c r="C61" i="79"/>
  <c r="E59" i="81" s="1"/>
  <c r="H59" i="81" s="1"/>
  <c r="J74" i="78"/>
  <c r="O74" i="78" s="1"/>
  <c r="E55" i="78"/>
  <c r="C53" i="79"/>
  <c r="E51" i="81" s="1"/>
  <c r="H51" i="81" s="1"/>
  <c r="AH55" i="78"/>
  <c r="AM55" i="78" s="1"/>
  <c r="J37" i="78"/>
  <c r="O37" i="78" s="1"/>
  <c r="E76" i="78"/>
  <c r="X76" i="78" s="1"/>
  <c r="AC76" i="78" s="1"/>
  <c r="V78" i="78"/>
  <c r="AA78" i="78" s="1"/>
  <c r="V37" i="78"/>
  <c r="AA37" i="78" s="1"/>
  <c r="V59" i="78"/>
  <c r="AA59" i="78" s="1"/>
  <c r="V76" i="78"/>
  <c r="AH74" i="78"/>
  <c r="AM74" i="78" s="1"/>
  <c r="X61" i="78"/>
  <c r="AC61" i="78" s="1"/>
  <c r="V35" i="78"/>
  <c r="AA35" i="78" s="1"/>
  <c r="E63" i="78"/>
  <c r="X65" i="78" s="1"/>
  <c r="E39" i="78"/>
  <c r="L40" i="78" s="1"/>
  <c r="J32" i="78"/>
  <c r="O32" i="78" s="1"/>
  <c r="C63" i="79"/>
  <c r="E61" i="81" s="1"/>
  <c r="H61" i="81" s="1"/>
  <c r="V57" i="78"/>
  <c r="AA57" i="78" s="1"/>
  <c r="Z61" i="78"/>
  <c r="V61" i="78"/>
  <c r="T61" i="78" s="1"/>
  <c r="AH51" i="78"/>
  <c r="AM51" i="78" s="1"/>
  <c r="V53" i="78"/>
  <c r="AA53" i="78" s="1"/>
  <c r="J59" i="78"/>
  <c r="O59" i="78" s="1"/>
  <c r="AH78" i="78"/>
  <c r="AM78" i="78" s="1"/>
  <c r="V63" i="78"/>
  <c r="AH37" i="78"/>
  <c r="AM37" i="78" s="1"/>
  <c r="AH76" i="78"/>
  <c r="AM76" i="78" s="1"/>
  <c r="V39" i="78"/>
  <c r="AA39" i="78" s="1"/>
  <c r="V32" i="78"/>
  <c r="AA32" i="78" s="1"/>
  <c r="E53" i="78"/>
  <c r="X53" i="78" s="1"/>
  <c r="T53" i="78" s="1"/>
  <c r="E31" i="78"/>
  <c r="C33" i="79"/>
  <c r="E31" i="81" s="1"/>
  <c r="H31" i="81" s="1"/>
  <c r="C43" i="79"/>
  <c r="E41" i="81" s="1"/>
  <c r="H41" i="81" s="1"/>
  <c r="V41" i="78"/>
  <c r="AA41" i="78" s="1"/>
  <c r="AH34" i="78"/>
  <c r="AM34" i="78" s="1"/>
  <c r="J41" i="78"/>
  <c r="O41" i="78" s="1"/>
  <c r="V80" i="78"/>
  <c r="AA80" i="78" s="1"/>
  <c r="E57" i="78"/>
  <c r="V55" i="78"/>
  <c r="C39" i="79"/>
  <c r="E37" i="81" s="1"/>
  <c r="H37" i="81" s="1"/>
  <c r="J53" i="78"/>
  <c r="O53" i="78" s="1"/>
  <c r="E30" i="78"/>
  <c r="E78" i="78"/>
  <c r="J76" i="78"/>
  <c r="O76" i="78" s="1"/>
  <c r="C55" i="79"/>
  <c r="E53" i="81" s="1"/>
  <c r="H53" i="81" s="1"/>
  <c r="E41" i="78"/>
  <c r="L41" i="78" s="1"/>
  <c r="J35" i="78"/>
  <c r="O35" i="78" s="1"/>
  <c r="C37" i="79"/>
  <c r="E35" i="81" s="1"/>
  <c r="H35" i="81" s="1"/>
  <c r="E37" i="78"/>
  <c r="AH53" i="78"/>
  <c r="AM53" i="78" s="1"/>
  <c r="V34" i="78"/>
  <c r="AA34" i="78" s="1"/>
  <c r="J57" i="78"/>
  <c r="O57" i="78" s="1"/>
  <c r="E75" i="78"/>
  <c r="AH35" i="78"/>
  <c r="AM35" i="78" s="1"/>
  <c r="AM31" i="78"/>
  <c r="E34" i="78"/>
  <c r="L34" i="78" s="1"/>
  <c r="X72" i="78"/>
  <c r="AJ72" i="78"/>
  <c r="L72" i="78"/>
  <c r="X74" i="78"/>
  <c r="X35" i="78"/>
  <c r="AL66" i="78"/>
  <c r="N69" i="78"/>
  <c r="AH79" i="78"/>
  <c r="C81" i="79"/>
  <c r="E79" i="81" s="1"/>
  <c r="H79" i="81" s="1"/>
  <c r="V79" i="78"/>
  <c r="J79" i="78"/>
  <c r="E79" i="78"/>
  <c r="L80" i="78" s="1"/>
  <c r="J80" i="78"/>
  <c r="N46" i="78"/>
  <c r="AL53" i="78"/>
  <c r="AL41" i="78"/>
  <c r="N65" i="78"/>
  <c r="N71" i="78"/>
  <c r="Z52" i="78"/>
  <c r="Z64" i="78"/>
  <c r="AL31" i="78"/>
  <c r="C74" i="79"/>
  <c r="E72" i="81" s="1"/>
  <c r="H72" i="81" s="1"/>
  <c r="V72" i="78"/>
  <c r="J72" i="78"/>
  <c r="AH72" i="78"/>
  <c r="V74" i="78"/>
  <c r="AL51" i="78"/>
  <c r="N52" i="78"/>
  <c r="N44" i="78"/>
  <c r="AH77" i="78"/>
  <c r="C79" i="79"/>
  <c r="E77" i="81" s="1"/>
  <c r="H77" i="81" s="1"/>
  <c r="V77" i="78"/>
  <c r="J77" i="78"/>
  <c r="J78" i="78"/>
  <c r="E77" i="78"/>
  <c r="AJ80" i="78" s="1"/>
  <c r="AH80" i="78"/>
  <c r="C69" i="79"/>
  <c r="E67" i="81" s="1"/>
  <c r="H67" i="81" s="1"/>
  <c r="V67" i="78"/>
  <c r="J67" i="78"/>
  <c r="AH67" i="78"/>
  <c r="E67" i="78"/>
  <c r="L68" i="78" s="1"/>
  <c r="N34" i="78"/>
  <c r="AL56" i="78"/>
  <c r="N54" i="78"/>
  <c r="Z38" i="78"/>
  <c r="AH46" i="78"/>
  <c r="V46" i="78"/>
  <c r="J46" i="78"/>
  <c r="C48" i="79"/>
  <c r="E46" i="81" s="1"/>
  <c r="H46" i="81" s="1"/>
  <c r="E46" i="78"/>
  <c r="AH54" i="78"/>
  <c r="J54" i="78"/>
  <c r="V54" i="78"/>
  <c r="AH57" i="78"/>
  <c r="C56" i="79"/>
  <c r="E54" i="81" s="1"/>
  <c r="H54" i="81" s="1"/>
  <c r="E54" i="78"/>
  <c r="AH62" i="78"/>
  <c r="V62" i="78"/>
  <c r="E62" i="78"/>
  <c r="AJ65" i="78" s="1"/>
  <c r="C64" i="79"/>
  <c r="E62" i="81" s="1"/>
  <c r="H62" i="81" s="1"/>
  <c r="J62" i="78"/>
  <c r="Z32" i="78"/>
  <c r="N50" i="78"/>
  <c r="AH73" i="78"/>
  <c r="J73" i="78"/>
  <c r="C75" i="79"/>
  <c r="E73" i="81" s="1"/>
  <c r="H73" i="81" s="1"/>
  <c r="V73" i="78"/>
  <c r="N61" i="78"/>
  <c r="J63" i="78"/>
  <c r="AH36" i="78"/>
  <c r="V36" i="78"/>
  <c r="E36" i="78"/>
  <c r="C38" i="79"/>
  <c r="E36" i="81" s="1"/>
  <c r="H36" i="81" s="1"/>
  <c r="J36" i="78"/>
  <c r="AH39" i="78"/>
  <c r="Z62" i="78"/>
  <c r="C68" i="79"/>
  <c r="E66" i="81" s="1"/>
  <c r="H66" i="81" s="1"/>
  <c r="V66" i="78"/>
  <c r="J66" i="78"/>
  <c r="AH66" i="78"/>
  <c r="Z53" i="78"/>
  <c r="AL74" i="78"/>
  <c r="Z56" i="78"/>
  <c r="AL55" i="78"/>
  <c r="AH33" i="78"/>
  <c r="J33" i="78"/>
  <c r="J34" i="78"/>
  <c r="C35" i="79"/>
  <c r="E33" i="81" s="1"/>
  <c r="H33" i="81" s="1"/>
  <c r="V33" i="78"/>
  <c r="N32" i="78"/>
  <c r="E38" i="78"/>
  <c r="J38" i="78"/>
  <c r="V38" i="78"/>
  <c r="AH38" i="78"/>
  <c r="C40" i="79"/>
  <c r="E38" i="81" s="1"/>
  <c r="H38" i="81" s="1"/>
  <c r="J39" i="78"/>
  <c r="C10" i="78"/>
  <c r="V64" i="78"/>
  <c r="C66" i="79"/>
  <c r="E64" i="81" s="1"/>
  <c r="H64" i="81" s="1"/>
  <c r="E64" i="78"/>
  <c r="L65" i="78" s="1"/>
  <c r="J64" i="78"/>
  <c r="AH64" i="78"/>
  <c r="N53" i="78"/>
  <c r="Z79" i="78"/>
  <c r="AL75" i="78"/>
  <c r="Z55" i="78"/>
  <c r="Z76" i="78"/>
  <c r="D5" i="78"/>
  <c r="C30" i="79"/>
  <c r="J47" i="78"/>
  <c r="AH47" i="78"/>
  <c r="V47" i="78"/>
  <c r="C49" i="79"/>
  <c r="E47" i="81" s="1"/>
  <c r="H47" i="81" s="1"/>
  <c r="Z49" i="78"/>
  <c r="N55" i="78"/>
  <c r="Z34" i="78"/>
  <c r="AL40" i="78"/>
  <c r="AL68" i="78"/>
  <c r="AL58" i="78"/>
  <c r="E66" i="78"/>
  <c r="AL52" i="78"/>
  <c r="E73" i="78"/>
  <c r="X71" i="78"/>
  <c r="AJ71" i="78"/>
  <c r="L71" i="78"/>
  <c r="AJ74" i="78"/>
  <c r="Z63" i="78"/>
  <c r="N49" i="78"/>
  <c r="E28" i="78"/>
  <c r="I5" i="85"/>
  <c r="J5" i="85" s="1"/>
  <c r="I15" i="85"/>
  <c r="J15" i="85" s="1"/>
  <c r="I24" i="85"/>
  <c r="J24" i="85" s="1"/>
  <c r="I34" i="85"/>
  <c r="J34" i="85" s="1"/>
  <c r="I45" i="85"/>
  <c r="J45" i="85" s="1"/>
  <c r="I35" i="85"/>
  <c r="J35" i="85" s="1"/>
  <c r="I53" i="85"/>
  <c r="J53" i="85" s="1"/>
  <c r="I22" i="85"/>
  <c r="J22" i="85" s="1"/>
  <c r="I56" i="85"/>
  <c r="J56" i="85" s="1"/>
  <c r="I50" i="85"/>
  <c r="J50" i="85" s="1"/>
  <c r="I25" i="85"/>
  <c r="J25" i="85" s="1"/>
  <c r="I51" i="85"/>
  <c r="J51" i="85" s="1"/>
  <c r="I39" i="85"/>
  <c r="J39" i="85" s="1"/>
  <c r="I9" i="85"/>
  <c r="J9" i="85" s="1"/>
  <c r="I33" i="85"/>
  <c r="J33" i="85" s="1"/>
  <c r="I49" i="85"/>
  <c r="J49" i="85" s="1"/>
  <c r="I47" i="85"/>
  <c r="J47" i="85" s="1"/>
  <c r="I41" i="85"/>
  <c r="J41" i="85" s="1"/>
  <c r="I57" i="85"/>
  <c r="J57" i="85" s="1"/>
  <c r="I46" i="85"/>
  <c r="J46" i="85" s="1"/>
  <c r="I10" i="85"/>
  <c r="J10" i="85" s="1"/>
  <c r="I11" i="85"/>
  <c r="J11" i="85" s="1"/>
  <c r="I8" i="85"/>
  <c r="J8" i="85" s="1"/>
  <c r="I18" i="85"/>
  <c r="J18" i="85" s="1"/>
  <c r="I19" i="85"/>
  <c r="J19" i="85" s="1"/>
  <c r="I16" i="85"/>
  <c r="J16" i="85" s="1"/>
  <c r="I26" i="85"/>
  <c r="J26" i="85" s="1"/>
  <c r="I27" i="85"/>
  <c r="J27" i="85" s="1"/>
  <c r="I14" i="85"/>
  <c r="J14" i="85" s="1"/>
  <c r="I23" i="85"/>
  <c r="J23" i="85" s="1"/>
  <c r="I32" i="85"/>
  <c r="J32" i="85" s="1"/>
  <c r="I42" i="85"/>
  <c r="J42" i="85" s="1"/>
  <c r="I40" i="85"/>
  <c r="J40" i="85" s="1"/>
  <c r="I43" i="85"/>
  <c r="J43" i="85" s="1"/>
  <c r="I48" i="85"/>
  <c r="J48" i="85" s="1"/>
  <c r="I31" i="85"/>
  <c r="J31" i="85" s="1"/>
  <c r="I17" i="85"/>
  <c r="J17" i="85" s="1"/>
  <c r="I30" i="85"/>
  <c r="J30" i="85" s="1"/>
  <c r="I12" i="85"/>
  <c r="J12" i="85" s="1"/>
  <c r="I20" i="85"/>
  <c r="J20" i="85" s="1"/>
  <c r="I38" i="85"/>
  <c r="J38" i="85" s="1"/>
  <c r="I28" i="85"/>
  <c r="J28" i="85" s="1"/>
  <c r="I36" i="85"/>
  <c r="J36" i="85" s="1"/>
  <c r="I55" i="85"/>
  <c r="J55" i="85" s="1"/>
  <c r="I44" i="85"/>
  <c r="J44" i="85" s="1"/>
  <c r="I52" i="85"/>
  <c r="J52" i="85" s="1"/>
  <c r="I54" i="85"/>
  <c r="J54" i="85" s="1"/>
  <c r="I21" i="85"/>
  <c r="J21" i="85" s="1"/>
  <c r="I13" i="85"/>
  <c r="J13" i="85" s="1"/>
  <c r="I7" i="85"/>
  <c r="J7" i="85" s="1"/>
  <c r="I29" i="85"/>
  <c r="J29" i="85" s="1"/>
  <c r="I37" i="85"/>
  <c r="J37" i="85" s="1"/>
  <c r="Z77" i="78"/>
  <c r="L69" i="78"/>
  <c r="Z33" i="78"/>
  <c r="AL63" i="78"/>
  <c r="AH44" i="78"/>
  <c r="V44" i="78"/>
  <c r="J44" i="78"/>
  <c r="C46" i="79"/>
  <c r="E44" i="81" s="1"/>
  <c r="H44" i="81" s="1"/>
  <c r="E44" i="78"/>
  <c r="AH52" i="78"/>
  <c r="J52" i="78"/>
  <c r="V52" i="78"/>
  <c r="E52" i="78"/>
  <c r="C54" i="79"/>
  <c r="E52" i="81" s="1"/>
  <c r="H52" i="81" s="1"/>
  <c r="AH60" i="78"/>
  <c r="V60" i="78"/>
  <c r="C62" i="79"/>
  <c r="E60" i="81" s="1"/>
  <c r="H60" i="81" s="1"/>
  <c r="J60" i="78"/>
  <c r="E60" i="78"/>
  <c r="Z36" i="78"/>
  <c r="N41" i="78"/>
  <c r="J49" i="78"/>
  <c r="V49" i="78"/>
  <c r="AH49" i="78"/>
  <c r="C51" i="79"/>
  <c r="E49" i="81" s="1"/>
  <c r="H49" i="81" s="1"/>
  <c r="E49" i="78"/>
  <c r="V51" i="78"/>
  <c r="AL70" i="78"/>
  <c r="N73" i="78"/>
  <c r="J55" i="78"/>
  <c r="AH63" i="78"/>
  <c r="N76" i="78"/>
  <c r="AL78" i="78"/>
  <c r="Z30" i="78"/>
  <c r="AJ68" i="78"/>
  <c r="E47" i="78"/>
  <c r="AL33" i="78"/>
  <c r="N56" i="78"/>
  <c r="Z74" i="78"/>
  <c r="J43" i="78"/>
  <c r="AH43" i="78"/>
  <c r="V43" i="78"/>
  <c r="C45" i="79"/>
  <c r="E43" i="81" s="1"/>
  <c r="H43" i="81" s="1"/>
  <c r="E43" i="78"/>
  <c r="X45" i="78" s="1"/>
  <c r="Z51" i="78"/>
  <c r="Z60" i="78"/>
  <c r="N33" i="78"/>
  <c r="J68" i="78"/>
  <c r="AH68" i="78"/>
  <c r="C70" i="79"/>
  <c r="E68" i="81" s="1"/>
  <c r="H68" i="81" s="1"/>
  <c r="V68" i="78"/>
  <c r="AL54" i="78"/>
  <c r="AH40" i="78"/>
  <c r="J40" i="78"/>
  <c r="V40" i="78"/>
  <c r="C42" i="79"/>
  <c r="E40" i="81" s="1"/>
  <c r="H40" i="81" s="1"/>
  <c r="AH48" i="78"/>
  <c r="C50" i="79"/>
  <c r="E48" i="81" s="1"/>
  <c r="H48" i="81" s="1"/>
  <c r="E48" i="78"/>
  <c r="V48" i="78"/>
  <c r="J48" i="78"/>
  <c r="AH56" i="78"/>
  <c r="J56" i="78"/>
  <c r="V56" i="78"/>
  <c r="C58" i="79"/>
  <c r="E56" i="81" s="1"/>
  <c r="H56" i="81" s="1"/>
  <c r="AH59" i="78"/>
  <c r="N43" i="78"/>
  <c r="AL57" i="78"/>
  <c r="N67" i="78"/>
  <c r="Z58" i="78"/>
  <c r="AL61" i="78"/>
  <c r="J65" i="78"/>
  <c r="AH65" i="78"/>
  <c r="C67" i="79"/>
  <c r="E65" i="81" s="1"/>
  <c r="H65" i="81" s="1"/>
  <c r="V65" i="78"/>
  <c r="AL79" i="78"/>
  <c r="C71" i="79"/>
  <c r="E69" i="81" s="1"/>
  <c r="H69" i="81" s="1"/>
  <c r="AH69" i="78"/>
  <c r="V69" i="78"/>
  <c r="J69" i="78"/>
  <c r="J45" i="78"/>
  <c r="AH45" i="78"/>
  <c r="V45" i="78"/>
  <c r="C47" i="79"/>
  <c r="E45" i="81" s="1"/>
  <c r="H45" i="81" s="1"/>
  <c r="E56" i="78"/>
  <c r="AL38" i="78"/>
  <c r="V70" i="78"/>
  <c r="J70" i="78"/>
  <c r="C72" i="79"/>
  <c r="E70" i="81" s="1"/>
  <c r="H70" i="81" s="1"/>
  <c r="AH70" i="78"/>
  <c r="AL77" i="78"/>
  <c r="N51" i="78"/>
  <c r="N60" i="78"/>
  <c r="Z65" i="78"/>
  <c r="Z54" i="78"/>
  <c r="Z57" i="78"/>
  <c r="AL36" i="78"/>
  <c r="Z80" i="78"/>
  <c r="Z75" i="78"/>
  <c r="Z35" i="78"/>
  <c r="Z78" i="78"/>
  <c r="AL60" i="78"/>
  <c r="N64" i="78"/>
  <c r="AH42" i="78"/>
  <c r="J42" i="78"/>
  <c r="V42" i="78"/>
  <c r="E42" i="78"/>
  <c r="C44" i="79"/>
  <c r="E42" i="81" s="1"/>
  <c r="H42" i="81" s="1"/>
  <c r="D6" i="78"/>
  <c r="AH50" i="78"/>
  <c r="J50" i="78"/>
  <c r="V50" i="78"/>
  <c r="E50" i="78"/>
  <c r="C52" i="79"/>
  <c r="E50" i="81" s="1"/>
  <c r="H50" i="81" s="1"/>
  <c r="AH58" i="78"/>
  <c r="J58" i="78"/>
  <c r="V58" i="78"/>
  <c r="E58" i="78"/>
  <c r="C60" i="79"/>
  <c r="E58" i="81" s="1"/>
  <c r="H58" i="81" s="1"/>
  <c r="AH61" i="78"/>
  <c r="N48" i="78"/>
  <c r="N57" i="78"/>
  <c r="AL72" i="78"/>
  <c r="AH75" i="78"/>
  <c r="C77" i="79"/>
  <c r="E75" i="81" s="1"/>
  <c r="H75" i="81" s="1"/>
  <c r="V75" i="78"/>
  <c r="J75" i="78"/>
  <c r="AL62" i="78"/>
  <c r="AL59" i="78"/>
  <c r="C11" i="78"/>
  <c r="J51" i="78"/>
  <c r="AL35" i="78"/>
  <c r="AL64" i="78"/>
  <c r="N63" i="78"/>
  <c r="E7" i="78"/>
  <c r="X70" i="78"/>
  <c r="L70" i="78"/>
  <c r="AH71" i="78"/>
  <c r="V71" i="78"/>
  <c r="C73" i="79"/>
  <c r="E71" i="81" s="1"/>
  <c r="H71" i="81" s="1"/>
  <c r="J71" i="78"/>
  <c r="H41" i="78" l="1"/>
  <c r="AJ37" i="78"/>
  <c r="L76" i="78"/>
  <c r="Q76" i="78" s="1"/>
  <c r="X32" i="78"/>
  <c r="T76" i="78"/>
  <c r="T74" i="78"/>
  <c r="X55" i="78"/>
  <c r="T55" i="78" s="1"/>
  <c r="P81" i="78"/>
  <c r="AJ55" i="78"/>
  <c r="AO55" i="78" s="1"/>
  <c r="X63" i="78"/>
  <c r="T63" i="78" s="1"/>
  <c r="L33" i="78"/>
  <c r="H33" i="78" s="1"/>
  <c r="L39" i="78"/>
  <c r="Q39" i="78" s="1"/>
  <c r="L55" i="78"/>
  <c r="H55" i="78" s="1"/>
  <c r="AA61" i="78"/>
  <c r="X78" i="78"/>
  <c r="H34" i="78"/>
  <c r="L31" i="78"/>
  <c r="Q31" i="78" s="1"/>
  <c r="T35" i="78"/>
  <c r="N81" i="78"/>
  <c r="C14" i="78" s="1"/>
  <c r="AA76" i="78"/>
  <c r="D10" i="78"/>
  <c r="X80" i="78"/>
  <c r="T80" i="78" s="1"/>
  <c r="X41" i="78"/>
  <c r="AC41" i="78" s="1"/>
  <c r="AJ39" i="78"/>
  <c r="AO39" i="78" s="1"/>
  <c r="AA63" i="78"/>
  <c r="L35" i="78"/>
  <c r="Q35" i="78" s="1"/>
  <c r="AC53" i="78"/>
  <c r="AJ70" i="78"/>
  <c r="AF70" i="78" s="1"/>
  <c r="AF35" i="78"/>
  <c r="X69" i="78"/>
  <c r="AC69" i="78" s="1"/>
  <c r="L63" i="78"/>
  <c r="Q63" i="78" s="1"/>
  <c r="X33" i="78"/>
  <c r="T33" i="78" s="1"/>
  <c r="AJ33" i="78"/>
  <c r="AF33" i="78" s="1"/>
  <c r="AJ34" i="78"/>
  <c r="X34" i="78"/>
  <c r="AA55" i="78"/>
  <c r="AJ40" i="78"/>
  <c r="AF40" i="78" s="1"/>
  <c r="X37" i="78"/>
  <c r="T37" i="78" s="1"/>
  <c r="X59" i="78"/>
  <c r="X57" i="78"/>
  <c r="X39" i="78"/>
  <c r="T39" i="78" s="1"/>
  <c r="AJ78" i="78"/>
  <c r="AF78" i="78" s="1"/>
  <c r="L75" i="78"/>
  <c r="Q75" i="78" s="1"/>
  <c r="L32" i="78"/>
  <c r="Q32" i="78" s="1"/>
  <c r="D11" i="78"/>
  <c r="L37" i="78"/>
  <c r="H37" i="78" s="1"/>
  <c r="AJ75" i="78"/>
  <c r="AF75" i="78" s="1"/>
  <c r="AC70" i="78"/>
  <c r="O69" i="78"/>
  <c r="H69" i="78"/>
  <c r="AO68" i="78"/>
  <c r="AA50" i="78"/>
  <c r="AM72" i="78"/>
  <c r="AM43" i="78"/>
  <c r="AJ44" i="78"/>
  <c r="X44" i="78"/>
  <c r="T44" i="78" s="1"/>
  <c r="L44" i="78"/>
  <c r="L45" i="78"/>
  <c r="AF68" i="78"/>
  <c r="Q49" i="85"/>
  <c r="K49" i="85" s="1"/>
  <c r="Q57" i="85"/>
  <c r="K57" i="85" s="1"/>
  <c r="Q53" i="85"/>
  <c r="K53" i="85" s="1"/>
  <c r="Q36" i="85"/>
  <c r="K36" i="85" s="1"/>
  <c r="Q19" i="85"/>
  <c r="K19" i="85" s="1"/>
  <c r="Q56" i="85"/>
  <c r="K56" i="85" s="1"/>
  <c r="Q47" i="85"/>
  <c r="K47" i="85" s="1"/>
  <c r="Q25" i="85"/>
  <c r="K25" i="85" s="1"/>
  <c r="Q45" i="85"/>
  <c r="K45" i="85" s="1"/>
  <c r="Q28" i="85"/>
  <c r="K28" i="85" s="1"/>
  <c r="Q11" i="85"/>
  <c r="K11" i="85" s="1"/>
  <c r="Q48" i="85"/>
  <c r="K48" i="85" s="1"/>
  <c r="Q39" i="85"/>
  <c r="K39" i="85" s="1"/>
  <c r="Q33" i="85"/>
  <c r="K33" i="85" s="1"/>
  <c r="Q37" i="85"/>
  <c r="K37" i="85" s="1"/>
  <c r="Q20" i="85"/>
  <c r="K20" i="85" s="1"/>
  <c r="Q40" i="85"/>
  <c r="K40" i="85" s="1"/>
  <c r="Q38" i="85"/>
  <c r="K38" i="85" s="1"/>
  <c r="Q12" i="85"/>
  <c r="K12" i="85" s="1"/>
  <c r="Q32" i="85"/>
  <c r="K32" i="85" s="1"/>
  <c r="Q23" i="85"/>
  <c r="K23" i="85" s="1"/>
  <c r="Q30" i="85"/>
  <c r="K30" i="85" s="1"/>
  <c r="Q34" i="85"/>
  <c r="K34" i="85" s="1"/>
  <c r="Q15" i="85"/>
  <c r="K15" i="85" s="1"/>
  <c r="Q13" i="85"/>
  <c r="K13" i="85" s="1"/>
  <c r="Q26" i="85"/>
  <c r="K26" i="85" s="1"/>
  <c r="Q7" i="85"/>
  <c r="K7" i="85" s="1"/>
  <c r="Q52" i="85"/>
  <c r="K52" i="85" s="1"/>
  <c r="Q18" i="85"/>
  <c r="K18" i="85" s="1"/>
  <c r="Q8" i="85"/>
  <c r="K8" i="85" s="1"/>
  <c r="Q5" i="85"/>
  <c r="K5" i="85" s="1"/>
  <c r="Q10" i="85"/>
  <c r="K10" i="85" s="1"/>
  <c r="Q17" i="85"/>
  <c r="K17" i="85" s="1"/>
  <c r="Q54" i="85"/>
  <c r="K54" i="85" s="1"/>
  <c r="Q46" i="85"/>
  <c r="K46" i="85" s="1"/>
  <c r="Q50" i="85"/>
  <c r="K50" i="85" s="1"/>
  <c r="Q31" i="85"/>
  <c r="K31" i="85" s="1"/>
  <c r="Q29" i="85"/>
  <c r="K29" i="85" s="1"/>
  <c r="Q42" i="85"/>
  <c r="K42" i="85" s="1"/>
  <c r="Q21" i="85"/>
  <c r="K21" i="85" s="1"/>
  <c r="Q51" i="85"/>
  <c r="K51" i="85" s="1"/>
  <c r="Q24" i="85"/>
  <c r="K24" i="85" s="1"/>
  <c r="Q22" i="85"/>
  <c r="K22" i="85" s="1"/>
  <c r="Q43" i="85"/>
  <c r="K43" i="85" s="1"/>
  <c r="Q16" i="85"/>
  <c r="K16" i="85" s="1"/>
  <c r="Q14" i="85"/>
  <c r="K14" i="85" s="1"/>
  <c r="Q35" i="85"/>
  <c r="K35" i="85" s="1"/>
  <c r="Q9" i="85"/>
  <c r="K9" i="85" s="1"/>
  <c r="Q44" i="85"/>
  <c r="K44" i="85" s="1"/>
  <c r="Q27" i="85"/>
  <c r="K27" i="85" s="1"/>
  <c r="Q55" i="85"/>
  <c r="K55" i="85" s="1"/>
  <c r="Q41" i="85"/>
  <c r="K41" i="85" s="1"/>
  <c r="AM64" i="78"/>
  <c r="AA77" i="78"/>
  <c r="AC65" i="78"/>
  <c r="T65" i="78"/>
  <c r="AO74" i="78"/>
  <c r="AF74" i="78"/>
  <c r="AA47" i="78"/>
  <c r="O38" i="78"/>
  <c r="O71" i="78"/>
  <c r="H71" i="78"/>
  <c r="AM61" i="78"/>
  <c r="O55" i="78"/>
  <c r="AA62" i="78"/>
  <c r="AJ46" i="78"/>
  <c r="AF46" i="78" s="1"/>
  <c r="X46" i="78"/>
  <c r="T46" i="78" s="1"/>
  <c r="L46" i="78"/>
  <c r="AJ79" i="78"/>
  <c r="X79" i="78"/>
  <c r="L79" i="78"/>
  <c r="H79" i="78" s="1"/>
  <c r="L49" i="78"/>
  <c r="X49" i="78"/>
  <c r="T49" i="78" s="1"/>
  <c r="AJ49" i="78"/>
  <c r="AF49" i="78" s="1"/>
  <c r="X51" i="78"/>
  <c r="AM42" i="78"/>
  <c r="AA48" i="78"/>
  <c r="Q69" i="78"/>
  <c r="AF72" i="78"/>
  <c r="AM71" i="78"/>
  <c r="AF71" i="78"/>
  <c r="Q80" i="78"/>
  <c r="AA58" i="78"/>
  <c r="AM48" i="78"/>
  <c r="O36" i="78"/>
  <c r="AA67" i="78"/>
  <c r="AM58" i="78"/>
  <c r="X42" i="78"/>
  <c r="T42" i="78" s="1"/>
  <c r="AJ42" i="78"/>
  <c r="AF42" i="78" s="1"/>
  <c r="L42" i="78"/>
  <c r="AJ45" i="78"/>
  <c r="AC45" i="78"/>
  <c r="O45" i="78"/>
  <c r="AA44" i="78"/>
  <c r="Q40" i="78"/>
  <c r="O33" i="78"/>
  <c r="AM66" i="78"/>
  <c r="O70" i="78"/>
  <c r="H70" i="78"/>
  <c r="AA45" i="78"/>
  <c r="T45" i="78"/>
  <c r="AM56" i="78"/>
  <c r="O40" i="78"/>
  <c r="H40" i="78"/>
  <c r="AM68" i="78"/>
  <c r="AA49" i="78"/>
  <c r="L60" i="78"/>
  <c r="AJ60" i="78"/>
  <c r="X60" i="78"/>
  <c r="L61" i="78"/>
  <c r="O52" i="78"/>
  <c r="E5" i="78"/>
  <c r="X30" i="78"/>
  <c r="T30" i="78" s="1"/>
  <c r="AJ31" i="78"/>
  <c r="AC71" i="78"/>
  <c r="X66" i="78"/>
  <c r="T66" i="78" s="1"/>
  <c r="AJ66" i="78"/>
  <c r="L66" i="78"/>
  <c r="AM38" i="78"/>
  <c r="O54" i="78"/>
  <c r="AM67" i="78"/>
  <c r="O78" i="78"/>
  <c r="AM75" i="78"/>
  <c r="O58" i="78"/>
  <c r="AA70" i="78"/>
  <c r="T70" i="78"/>
  <c r="AM45" i="78"/>
  <c r="O48" i="78"/>
  <c r="AM40" i="78"/>
  <c r="O68" i="78"/>
  <c r="H68" i="78"/>
  <c r="AA43" i="78"/>
  <c r="AM63" i="78"/>
  <c r="O49" i="78"/>
  <c r="O60" i="78"/>
  <c r="AM52" i="78"/>
  <c r="E28" i="81"/>
  <c r="H28" i="81" s="1"/>
  <c r="H29" i="81" s="1"/>
  <c r="C31" i="79"/>
  <c r="E29" i="81" s="1"/>
  <c r="AC32" i="78"/>
  <c r="AA38" i="78"/>
  <c r="O34" i="78"/>
  <c r="AM39" i="78"/>
  <c r="L62" i="78"/>
  <c r="AJ62" i="78"/>
  <c r="X62" i="78"/>
  <c r="T62" i="78" s="1"/>
  <c r="AM54" i="78"/>
  <c r="O67" i="78"/>
  <c r="O77" i="78"/>
  <c r="AA74" i="78"/>
  <c r="O80" i="78"/>
  <c r="H80" i="78"/>
  <c r="AC35" i="78"/>
  <c r="AA42" i="78"/>
  <c r="AO65" i="78"/>
  <c r="AJ48" i="78"/>
  <c r="L48" i="78"/>
  <c r="X48" i="78"/>
  <c r="T48" i="78" s="1"/>
  <c r="AJ51" i="78"/>
  <c r="O43" i="78"/>
  <c r="AA60" i="78"/>
  <c r="AJ73" i="78"/>
  <c r="AF73" i="78" s="1"/>
  <c r="X73" i="78"/>
  <c r="L73" i="78"/>
  <c r="L74" i="78"/>
  <c r="AJ76" i="78"/>
  <c r="AM47" i="78"/>
  <c r="Q41" i="78"/>
  <c r="O64" i="78"/>
  <c r="L38" i="78"/>
  <c r="H38" i="78" s="1"/>
  <c r="AJ38" i="78"/>
  <c r="X38" i="78"/>
  <c r="AJ41" i="78"/>
  <c r="AM33" i="78"/>
  <c r="O66" i="78"/>
  <c r="AA73" i="78"/>
  <c r="AM62" i="78"/>
  <c r="O72" i="78"/>
  <c r="H72" i="78"/>
  <c r="O79" i="78"/>
  <c r="AO35" i="78"/>
  <c r="AA71" i="78"/>
  <c r="T71" i="78"/>
  <c r="AO80" i="78"/>
  <c r="O51" i="78"/>
  <c r="L50" i="78"/>
  <c r="H50" i="78" s="1"/>
  <c r="E6" i="78"/>
  <c r="E11" i="78" s="1"/>
  <c r="X50" i="78"/>
  <c r="T50" i="78" s="1"/>
  <c r="AJ50" i="78"/>
  <c r="AF50" i="78" s="1"/>
  <c r="AJ53" i="78"/>
  <c r="L51" i="78"/>
  <c r="O42" i="78"/>
  <c r="Q65" i="78"/>
  <c r="AA65" i="78"/>
  <c r="AM59" i="78"/>
  <c r="AJ47" i="78"/>
  <c r="AF47" i="78" s="1"/>
  <c r="L47" i="78"/>
  <c r="H47" i="78" s="1"/>
  <c r="X47" i="78"/>
  <c r="T47" i="78" s="1"/>
  <c r="AA51" i="78"/>
  <c r="AM60" i="78"/>
  <c r="O44" i="78"/>
  <c r="AJ69" i="78"/>
  <c r="AF69" i="78" s="1"/>
  <c r="O47" i="78"/>
  <c r="L64" i="78"/>
  <c r="AJ64" i="78"/>
  <c r="X64" i="78"/>
  <c r="AA66" i="78"/>
  <c r="L36" i="78"/>
  <c r="H36" i="78" s="1"/>
  <c r="X36" i="78"/>
  <c r="AJ36" i="78"/>
  <c r="T32" i="78"/>
  <c r="L54" i="78"/>
  <c r="AJ54" i="78"/>
  <c r="X54" i="78"/>
  <c r="AJ57" i="78"/>
  <c r="O46" i="78"/>
  <c r="AM77" i="78"/>
  <c r="AA72" i="78"/>
  <c r="T72" i="78"/>
  <c r="AA79" i="78"/>
  <c r="AC74" i="78"/>
  <c r="AA36" i="78"/>
  <c r="Z81" i="78"/>
  <c r="C15" i="78" s="1"/>
  <c r="AA46" i="78"/>
  <c r="O75" i="78"/>
  <c r="O50" i="78"/>
  <c r="AM70" i="78"/>
  <c r="L56" i="78"/>
  <c r="X56" i="78"/>
  <c r="AJ56" i="78"/>
  <c r="L57" i="78"/>
  <c r="AJ59" i="78"/>
  <c r="AA69" i="78"/>
  <c r="AM65" i="78"/>
  <c r="AF65" i="78"/>
  <c r="AA56" i="78"/>
  <c r="AA68" i="78"/>
  <c r="Q68" i="78"/>
  <c r="L52" i="78"/>
  <c r="X52" i="78"/>
  <c r="T52" i="78" s="1"/>
  <c r="AJ52" i="78"/>
  <c r="L53" i="78"/>
  <c r="AM44" i="78"/>
  <c r="AF44" i="78"/>
  <c r="Q71" i="78"/>
  <c r="X40" i="78"/>
  <c r="AA64" i="78"/>
  <c r="O39" i="78"/>
  <c r="H39" i="78"/>
  <c r="AM36" i="78"/>
  <c r="AM73" i="78"/>
  <c r="AM57" i="78"/>
  <c r="AM46" i="78"/>
  <c r="AM80" i="78"/>
  <c r="AF80" i="78"/>
  <c r="AL81" i="78"/>
  <c r="C16" i="78" s="1"/>
  <c r="AJ63" i="78"/>
  <c r="AM79" i="78"/>
  <c r="AO72" i="78"/>
  <c r="O73" i="78"/>
  <c r="Q34" i="78"/>
  <c r="Q72" i="78"/>
  <c r="Q70" i="78"/>
  <c r="AA75" i="78"/>
  <c r="L58" i="78"/>
  <c r="AJ58" i="78"/>
  <c r="AF58" i="78" s="1"/>
  <c r="X58" i="78"/>
  <c r="L59" i="78"/>
  <c r="AJ61" i="78"/>
  <c r="AF61" i="78" s="1"/>
  <c r="AM50" i="78"/>
  <c r="AM69" i="78"/>
  <c r="O65" i="78"/>
  <c r="O56" i="78"/>
  <c r="AA40" i="78"/>
  <c r="AJ43" i="78"/>
  <c r="AF43" i="78" s="1"/>
  <c r="X43" i="78"/>
  <c r="L43" i="78"/>
  <c r="H43" i="78" s="1"/>
  <c r="X68" i="78"/>
  <c r="T68" i="78" s="1"/>
  <c r="AM49" i="78"/>
  <c r="AA52" i="78"/>
  <c r="AA30" i="78"/>
  <c r="AO71" i="78"/>
  <c r="X75" i="78"/>
  <c r="T75" i="78" s="1"/>
  <c r="AA33" i="78"/>
  <c r="O63" i="78"/>
  <c r="O62" i="78"/>
  <c r="AA54" i="78"/>
  <c r="L67" i="78"/>
  <c r="X67" i="78"/>
  <c r="T67" i="78" s="1"/>
  <c r="AJ67" i="78"/>
  <c r="AJ77" i="78"/>
  <c r="X77" i="78"/>
  <c r="L77" i="78"/>
  <c r="H77" i="78" s="1"/>
  <c r="L78" i="78"/>
  <c r="H65" i="78"/>
  <c r="AO37" i="78"/>
  <c r="AF37" i="78"/>
  <c r="AC72" i="78"/>
  <c r="H76" i="78" l="1"/>
  <c r="AF55" i="78"/>
  <c r="AC55" i="78"/>
  <c r="AC63" i="78"/>
  <c r="AC80" i="78"/>
  <c r="Q55" i="78"/>
  <c r="Q33" i="78"/>
  <c r="T41" i="78"/>
  <c r="AO70" i="78"/>
  <c r="H31" i="78"/>
  <c r="T78" i="78"/>
  <c r="AC78" i="78"/>
  <c r="AC39" i="78"/>
  <c r="H63" i="78"/>
  <c r="AF39" i="78"/>
  <c r="AC33" i="78"/>
  <c r="H32" i="78"/>
  <c r="H89" i="78"/>
  <c r="AC37" i="78"/>
  <c r="H35" i="78"/>
  <c r="T69" i="78"/>
  <c r="H75" i="78"/>
  <c r="AO40" i="78"/>
  <c r="AO33" i="78"/>
  <c r="AC34" i="78"/>
  <c r="T34" i="78"/>
  <c r="AO78" i="78"/>
  <c r="AO75" i="78"/>
  <c r="O81" i="78"/>
  <c r="D14" i="78" s="1"/>
  <c r="AO34" i="78"/>
  <c r="AF34" i="78"/>
  <c r="AC57" i="78"/>
  <c r="T57" i="78"/>
  <c r="T59" i="78"/>
  <c r="AC59" i="78"/>
  <c r="AA81" i="78"/>
  <c r="D15" i="78" s="1"/>
  <c r="Q37" i="78"/>
  <c r="AM81" i="78"/>
  <c r="D16" i="78" s="1"/>
  <c r="N53" i="85"/>
  <c r="C53" i="85" s="1"/>
  <c r="L53" i="85"/>
  <c r="M53" i="85" s="1"/>
  <c r="N35" i="85"/>
  <c r="C35" i="85" s="1"/>
  <c r="L35" i="85"/>
  <c r="M35" i="85" s="1"/>
  <c r="N34" i="85"/>
  <c r="C34" i="85" s="1"/>
  <c r="L34" i="85"/>
  <c r="M34" i="85" s="1"/>
  <c r="N44" i="85"/>
  <c r="C44" i="85" s="1"/>
  <c r="L44" i="85"/>
  <c r="M44" i="85" s="1"/>
  <c r="N51" i="85"/>
  <c r="C51" i="85" s="1"/>
  <c r="L51" i="85"/>
  <c r="M51" i="85" s="1"/>
  <c r="N17" i="85"/>
  <c r="C17" i="85" s="1"/>
  <c r="L17" i="85"/>
  <c r="M17" i="85" s="1"/>
  <c r="N13" i="85"/>
  <c r="C13" i="85" s="1"/>
  <c r="L13" i="85"/>
  <c r="M13" i="85" s="1"/>
  <c r="N40" i="85"/>
  <c r="C40" i="85" s="1"/>
  <c r="L40" i="85"/>
  <c r="M40" i="85" s="1"/>
  <c r="N45" i="85"/>
  <c r="C45" i="85" s="1"/>
  <c r="L45" i="85"/>
  <c r="M45" i="85" s="1"/>
  <c r="N49" i="85"/>
  <c r="C49" i="85" s="1"/>
  <c r="L49" i="85"/>
  <c r="M49" i="85" s="1"/>
  <c r="N9" i="85"/>
  <c r="C9" i="85" s="1"/>
  <c r="L9" i="85"/>
  <c r="M9" i="85" s="1"/>
  <c r="N21" i="85"/>
  <c r="C21" i="85" s="1"/>
  <c r="L21" i="85"/>
  <c r="M21" i="85" s="1"/>
  <c r="N10" i="85"/>
  <c r="C10" i="85" s="1"/>
  <c r="L10" i="85"/>
  <c r="M10" i="85" s="1"/>
  <c r="N25" i="85"/>
  <c r="C25" i="85" s="1"/>
  <c r="L25" i="85"/>
  <c r="M25" i="85" s="1"/>
  <c r="N37" i="85"/>
  <c r="C37" i="85" s="1"/>
  <c r="L37" i="85"/>
  <c r="M37" i="85" s="1"/>
  <c r="N42" i="85"/>
  <c r="C42" i="85" s="1"/>
  <c r="L42" i="85"/>
  <c r="M42" i="85" s="1"/>
  <c r="N14" i="85"/>
  <c r="C14" i="85" s="1"/>
  <c r="L14" i="85"/>
  <c r="M14" i="85" s="1"/>
  <c r="N30" i="85"/>
  <c r="C30" i="85" s="1"/>
  <c r="L30" i="85"/>
  <c r="M30" i="85" s="1"/>
  <c r="N33" i="85"/>
  <c r="C33" i="85" s="1"/>
  <c r="L33" i="85"/>
  <c r="M33" i="85" s="1"/>
  <c r="L5" i="85"/>
  <c r="M5" i="85" s="1"/>
  <c r="N5" i="85"/>
  <c r="C5" i="85" s="1"/>
  <c r="Q58" i="78"/>
  <c r="AO36" i="78"/>
  <c r="AF36" i="78"/>
  <c r="Q48" i="78"/>
  <c r="H48" i="78"/>
  <c r="Q61" i="78"/>
  <c r="H61" i="78"/>
  <c r="AC36" i="78"/>
  <c r="N27" i="85"/>
  <c r="C27" i="85" s="1"/>
  <c r="L27" i="85"/>
  <c r="M27" i="85" s="1"/>
  <c r="AO73" i="78"/>
  <c r="AO48" i="78"/>
  <c r="AO62" i="78"/>
  <c r="AF62" i="78"/>
  <c r="Q66" i="78"/>
  <c r="N39" i="85"/>
  <c r="C39" i="85" s="1"/>
  <c r="L39" i="85"/>
  <c r="M39" i="85" s="1"/>
  <c r="N31" i="85"/>
  <c r="C31" i="85" s="1"/>
  <c r="L31" i="85"/>
  <c r="M31" i="85" s="1"/>
  <c r="Q51" i="78"/>
  <c r="H51" i="78"/>
  <c r="AO41" i="78"/>
  <c r="AF41" i="78"/>
  <c r="Q62" i="78"/>
  <c r="AO60" i="78"/>
  <c r="AF60" i="78"/>
  <c r="N52" i="85"/>
  <c r="C52" i="85" s="1"/>
  <c r="L52" i="85"/>
  <c r="M52" i="85" s="1"/>
  <c r="AC46" i="78"/>
  <c r="Q78" i="78"/>
  <c r="AO52" i="78"/>
  <c r="AF52" i="78"/>
  <c r="AO53" i="78"/>
  <c r="AF53" i="78"/>
  <c r="N18" i="85"/>
  <c r="C18" i="85" s="1"/>
  <c r="L18" i="85"/>
  <c r="M18" i="85" s="1"/>
  <c r="Q44" i="78"/>
  <c r="AC52" i="78"/>
  <c r="AC54" i="78"/>
  <c r="T54" i="78"/>
  <c r="AO50" i="78"/>
  <c r="AO38" i="78"/>
  <c r="AF38" i="78"/>
  <c r="N32" i="85"/>
  <c r="C32" i="85" s="1"/>
  <c r="L32" i="85"/>
  <c r="M32" i="85" s="1"/>
  <c r="H78" i="78"/>
  <c r="H44" i="78"/>
  <c r="AC51" i="78"/>
  <c r="T51" i="78"/>
  <c r="AC79" i="78"/>
  <c r="T79" i="78"/>
  <c r="N57" i="85"/>
  <c r="C57" i="85" s="1"/>
  <c r="L57" i="85"/>
  <c r="M57" i="85" s="1"/>
  <c r="AC44" i="78"/>
  <c r="AC77" i="78"/>
  <c r="T77" i="78"/>
  <c r="N38" i="85"/>
  <c r="C38" i="85" s="1"/>
  <c r="L38" i="85"/>
  <c r="M38" i="85" s="1"/>
  <c r="AO43" i="78"/>
  <c r="Q59" i="78"/>
  <c r="H59" i="78"/>
  <c r="N43" i="85"/>
  <c r="C43" i="85" s="1"/>
  <c r="L43" i="85"/>
  <c r="M43" i="85" s="1"/>
  <c r="Q52" i="78"/>
  <c r="H52" i="78"/>
  <c r="AO54" i="78"/>
  <c r="AF54" i="78"/>
  <c r="AO69" i="78"/>
  <c r="AC47" i="78"/>
  <c r="AC50" i="78"/>
  <c r="H66" i="78"/>
  <c r="Q38" i="78"/>
  <c r="AO76" i="78"/>
  <c r="AF76" i="78"/>
  <c r="N54" i="85"/>
  <c r="C54" i="85" s="1"/>
  <c r="L54" i="85"/>
  <c r="M54" i="85" s="1"/>
  <c r="AO49" i="78"/>
  <c r="AO79" i="78"/>
  <c r="AF79" i="78"/>
  <c r="N48" i="85"/>
  <c r="C48" i="85" s="1"/>
  <c r="L48" i="85"/>
  <c r="M48" i="85" s="1"/>
  <c r="AO44" i="78"/>
  <c r="Q64" i="78"/>
  <c r="H64" i="78"/>
  <c r="AC73" i="78"/>
  <c r="AO45" i="78"/>
  <c r="N11" i="85"/>
  <c r="C11" i="85" s="1"/>
  <c r="L11" i="85"/>
  <c r="M11" i="85" s="1"/>
  <c r="Q67" i="78"/>
  <c r="H67" i="78"/>
  <c r="N15" i="85"/>
  <c r="C15" i="85" s="1"/>
  <c r="L15" i="85"/>
  <c r="M15" i="85" s="1"/>
  <c r="Q57" i="78"/>
  <c r="H57" i="78"/>
  <c r="AC60" i="78"/>
  <c r="N26" i="85"/>
  <c r="C26" i="85" s="1"/>
  <c r="L26" i="85"/>
  <c r="M26" i="85" s="1"/>
  <c r="N50" i="85"/>
  <c r="C50" i="85" s="1"/>
  <c r="L50" i="85"/>
  <c r="M50" i="85" s="1"/>
  <c r="AO56" i="78"/>
  <c r="T73" i="78"/>
  <c r="H58" i="78"/>
  <c r="AO42" i="78"/>
  <c r="N29" i="85"/>
  <c r="C29" i="85" s="1"/>
  <c r="L29" i="85"/>
  <c r="M29" i="85" s="1"/>
  <c r="Q45" i="78"/>
  <c r="Q43" i="78"/>
  <c r="N41" i="85"/>
  <c r="C41" i="85" s="1"/>
  <c r="L41" i="85"/>
  <c r="M41" i="85" s="1"/>
  <c r="AC38" i="78"/>
  <c r="T38" i="78"/>
  <c r="N8" i="85"/>
  <c r="C8" i="85" s="1"/>
  <c r="L8" i="85"/>
  <c r="M8" i="85" s="1"/>
  <c r="AC66" i="78"/>
  <c r="H45" i="78"/>
  <c r="AO46" i="78"/>
  <c r="H62" i="78"/>
  <c r="AC43" i="78"/>
  <c r="N16" i="85"/>
  <c r="C16" i="85" s="1"/>
  <c r="L16" i="85"/>
  <c r="M16" i="85" s="1"/>
  <c r="T60" i="78"/>
  <c r="AC58" i="78"/>
  <c r="AC40" i="78"/>
  <c r="AC64" i="78"/>
  <c r="T64" i="78"/>
  <c r="E10" i="78"/>
  <c r="H88" i="78" s="1"/>
  <c r="AO31" i="78"/>
  <c r="AF31" i="78"/>
  <c r="T58" i="78"/>
  <c r="AC49" i="78"/>
  <c r="N12" i="85"/>
  <c r="C12" i="85" s="1"/>
  <c r="L12" i="85"/>
  <c r="M12" i="85" s="1"/>
  <c r="AC67" i="78"/>
  <c r="AC68" i="78"/>
  <c r="AO59" i="78"/>
  <c r="AF59" i="78"/>
  <c r="N46" i="85"/>
  <c r="C46" i="85" s="1"/>
  <c r="L46" i="85"/>
  <c r="M46" i="85" s="1"/>
  <c r="AC62" i="78"/>
  <c r="N24" i="85"/>
  <c r="C24" i="85" s="1"/>
  <c r="L24" i="85"/>
  <c r="M24" i="85" s="1"/>
  <c r="N20" i="85"/>
  <c r="C20" i="85" s="1"/>
  <c r="L20" i="85"/>
  <c r="M20" i="85" s="1"/>
  <c r="N56" i="85"/>
  <c r="C56" i="85" s="1"/>
  <c r="L56" i="85"/>
  <c r="M56" i="85" s="1"/>
  <c r="N22" i="85"/>
  <c r="C22" i="85" s="1"/>
  <c r="L22" i="85"/>
  <c r="M22" i="85" s="1"/>
  <c r="Q42" i="78"/>
  <c r="N23" i="85"/>
  <c r="C23" i="85" s="1"/>
  <c r="L23" i="85"/>
  <c r="M23" i="85" s="1"/>
  <c r="Q46" i="78"/>
  <c r="H46" i="78"/>
  <c r="N47" i="85"/>
  <c r="C47" i="85" s="1"/>
  <c r="L47" i="85"/>
  <c r="M47" i="85" s="1"/>
  <c r="Q53" i="78"/>
  <c r="H53" i="78"/>
  <c r="Q36" i="78"/>
  <c r="AO66" i="78"/>
  <c r="AC75" i="78"/>
  <c r="N19" i="85"/>
  <c r="C19" i="85" s="1"/>
  <c r="L19" i="85"/>
  <c r="M19" i="85" s="1"/>
  <c r="AC56" i="78"/>
  <c r="T56" i="78"/>
  <c r="AO57" i="78"/>
  <c r="AF57" i="78"/>
  <c r="N55" i="85"/>
  <c r="C55" i="85" s="1"/>
  <c r="L55" i="85"/>
  <c r="M55" i="85" s="1"/>
  <c r="AF45" i="78"/>
  <c r="Q60" i="78"/>
  <c r="H60" i="78"/>
  <c r="AC42" i="78"/>
  <c r="AF48" i="78"/>
  <c r="Q79" i="78"/>
  <c r="N36" i="85"/>
  <c r="C36" i="85" s="1"/>
  <c r="L36" i="85"/>
  <c r="M36" i="85" s="1"/>
  <c r="Q77" i="78"/>
  <c r="AO61" i="78"/>
  <c r="AO63" i="78"/>
  <c r="AF63" i="78"/>
  <c r="Q56" i="78"/>
  <c r="H56" i="78"/>
  <c r="AO77" i="78"/>
  <c r="AF77" i="78"/>
  <c r="N7" i="85"/>
  <c r="C7" i="85" s="1"/>
  <c r="L7" i="85"/>
  <c r="M7" i="85" s="1"/>
  <c r="T36" i="78"/>
  <c r="Q54" i="78"/>
  <c r="H54" i="78"/>
  <c r="Q47" i="78"/>
  <c r="Q74" i="78"/>
  <c r="H74" i="78"/>
  <c r="AO51" i="78"/>
  <c r="AF51" i="78"/>
  <c r="AO67" i="78"/>
  <c r="T40" i="78"/>
  <c r="AO58" i="78"/>
  <c r="N28" i="85"/>
  <c r="C28" i="85" s="1"/>
  <c r="L28" i="85"/>
  <c r="M28" i="85" s="1"/>
  <c r="AO64" i="78"/>
  <c r="AF64" i="78"/>
  <c r="AO47" i="78"/>
  <c r="H42" i="78"/>
  <c r="Q50" i="78"/>
  <c r="AF56" i="78"/>
  <c r="Q73" i="78"/>
  <c r="AC48" i="78"/>
  <c r="T43" i="78"/>
  <c r="AF67" i="78"/>
  <c r="AC30" i="78"/>
  <c r="AF66" i="78"/>
  <c r="Q49" i="78"/>
  <c r="H49" i="78"/>
  <c r="H73" i="78"/>
  <c r="AC81" i="78" l="1"/>
  <c r="E15" i="78" s="1"/>
  <c r="F26" i="85"/>
  <c r="R86" i="72"/>
  <c r="S86" i="72" s="1"/>
  <c r="Q81" i="78"/>
  <c r="E14" i="78" s="1"/>
  <c r="R72" i="72"/>
  <c r="S72" i="72" s="1"/>
  <c r="F12" i="85"/>
  <c r="F49" i="85"/>
  <c r="R109" i="72"/>
  <c r="S109" i="72" s="1"/>
  <c r="R77" i="72"/>
  <c r="S77" i="72" s="1"/>
  <c r="F17" i="85"/>
  <c r="R117" i="72"/>
  <c r="S117" i="72" s="1"/>
  <c r="F57" i="85"/>
  <c r="R92" i="72"/>
  <c r="S92" i="72" s="1"/>
  <c r="F32" i="85"/>
  <c r="R87" i="72"/>
  <c r="S87" i="72" s="1"/>
  <c r="F27" i="85"/>
  <c r="R93" i="72"/>
  <c r="S93" i="72" s="1"/>
  <c r="F33" i="85"/>
  <c r="F10" i="85"/>
  <c r="R70" i="72"/>
  <c r="S70" i="72" s="1"/>
  <c r="F9" i="85"/>
  <c r="R69" i="72"/>
  <c r="S69" i="72" s="1"/>
  <c r="R65" i="72"/>
  <c r="S65" i="72" s="1"/>
  <c r="F5" i="85"/>
  <c r="R99" i="72"/>
  <c r="S99" i="72" s="1"/>
  <c r="F39" i="85"/>
  <c r="H81" i="78"/>
  <c r="F34" i="85"/>
  <c r="R94" i="72"/>
  <c r="S94" i="72" s="1"/>
  <c r="F47" i="85"/>
  <c r="R107" i="72"/>
  <c r="S107" i="72" s="1"/>
  <c r="R110" i="72"/>
  <c r="S110" i="72" s="1"/>
  <c r="F50" i="85"/>
  <c r="F52" i="85"/>
  <c r="R112" i="72"/>
  <c r="S112" i="72" s="1"/>
  <c r="F36" i="85"/>
  <c r="R96" i="72"/>
  <c r="S96" i="72" s="1"/>
  <c r="F46" i="85"/>
  <c r="R106" i="72"/>
  <c r="S106" i="72" s="1"/>
  <c r="AF81" i="78"/>
  <c r="R71" i="72"/>
  <c r="S71" i="72" s="1"/>
  <c r="F11" i="85"/>
  <c r="R114" i="72"/>
  <c r="S114" i="72" s="1"/>
  <c r="F54" i="85"/>
  <c r="F43" i="85"/>
  <c r="R103" i="72"/>
  <c r="S103" i="72" s="1"/>
  <c r="R91" i="72"/>
  <c r="S91" i="72" s="1"/>
  <c r="F31" i="85"/>
  <c r="F13" i="85"/>
  <c r="R73" i="72"/>
  <c r="S73" i="72" s="1"/>
  <c r="R82" i="72"/>
  <c r="S82" i="72" s="1"/>
  <c r="F22" i="85"/>
  <c r="R80" i="72"/>
  <c r="S80" i="72" s="1"/>
  <c r="F20" i="85"/>
  <c r="AO81" i="78"/>
  <c r="E16" i="78" s="1"/>
  <c r="R76" i="72"/>
  <c r="S76" i="72" s="1"/>
  <c r="F16" i="85"/>
  <c r="F15" i="85"/>
  <c r="R75" i="72"/>
  <c r="S75" i="72" s="1"/>
  <c r="R98" i="72"/>
  <c r="S98" i="72" s="1"/>
  <c r="F38" i="85"/>
  <c r="R78" i="72"/>
  <c r="S78" i="72" s="1"/>
  <c r="F18" i="85"/>
  <c r="R102" i="72"/>
  <c r="S102" i="72" s="1"/>
  <c r="F42" i="85"/>
  <c r="F25" i="85"/>
  <c r="R85" i="72"/>
  <c r="S85" i="72" s="1"/>
  <c r="R95" i="72"/>
  <c r="S95" i="72" s="1"/>
  <c r="F35" i="85"/>
  <c r="F28" i="85"/>
  <c r="R88" i="72"/>
  <c r="S88" i="72" s="1"/>
  <c r="T88" i="72" s="1"/>
  <c r="R68" i="72"/>
  <c r="S68" i="72" s="1"/>
  <c r="F8" i="85"/>
  <c r="R89" i="72"/>
  <c r="S89" i="72" s="1"/>
  <c r="F29" i="85"/>
  <c r="F45" i="85"/>
  <c r="R105" i="72"/>
  <c r="S105" i="72" s="1"/>
  <c r="F23" i="85"/>
  <c r="R83" i="72"/>
  <c r="S83" i="72" s="1"/>
  <c r="F41" i="85"/>
  <c r="R101" i="72"/>
  <c r="S101" i="72" s="1"/>
  <c r="F48" i="85"/>
  <c r="R108" i="72"/>
  <c r="S108" i="72" s="1"/>
  <c r="R97" i="72"/>
  <c r="S97" i="72" s="1"/>
  <c r="F37" i="85"/>
  <c r="R81" i="72"/>
  <c r="S81" i="72" s="1"/>
  <c r="F21" i="85"/>
  <c r="F24" i="85"/>
  <c r="R84" i="72"/>
  <c r="S84" i="72" s="1"/>
  <c r="R90" i="72"/>
  <c r="S90" i="72" s="1"/>
  <c r="F30" i="85"/>
  <c r="R111" i="72"/>
  <c r="S111" i="72" s="1"/>
  <c r="F51" i="85"/>
  <c r="R113" i="72"/>
  <c r="S113" i="72" s="1"/>
  <c r="F53" i="85"/>
  <c r="R67" i="72"/>
  <c r="S67" i="72" s="1"/>
  <c r="F7" i="85"/>
  <c r="R115" i="72"/>
  <c r="S115" i="72" s="1"/>
  <c r="F55" i="85"/>
  <c r="F19" i="85"/>
  <c r="R79" i="72"/>
  <c r="S79" i="72" s="1"/>
  <c r="R116" i="72"/>
  <c r="S116" i="72" s="1"/>
  <c r="F56" i="85"/>
  <c r="T81" i="78"/>
  <c r="F14" i="85"/>
  <c r="R74" i="72"/>
  <c r="S74" i="72" s="1"/>
  <c r="T74" i="72" s="1"/>
  <c r="F40" i="85"/>
  <c r="R100" i="72"/>
  <c r="S100" i="72" s="1"/>
  <c r="R104" i="72"/>
  <c r="S104" i="72" s="1"/>
  <c r="F44" i="85"/>
  <c r="T106" i="72" l="1"/>
  <c r="T87" i="72"/>
  <c r="T110" i="72"/>
  <c r="T107" i="72"/>
  <c r="T116" i="72"/>
  <c r="T103" i="72"/>
  <c r="T79" i="72"/>
  <c r="T105" i="72"/>
  <c r="T100" i="72"/>
  <c r="T98" i="72"/>
  <c r="T85" i="72"/>
  <c r="T92" i="72"/>
  <c r="T104" i="72"/>
  <c r="T70" i="72"/>
  <c r="T75" i="72"/>
  <c r="T69" i="72"/>
  <c r="T84" i="72"/>
  <c r="T111" i="72"/>
  <c r="T114" i="72"/>
  <c r="T77" i="72"/>
  <c r="T80" i="72"/>
  <c r="T96" i="72"/>
  <c r="T81" i="72"/>
  <c r="T73" i="72"/>
  <c r="T78" i="72"/>
  <c r="T76" i="72"/>
  <c r="T109" i="72"/>
  <c r="F6" i="85"/>
  <c r="T91" i="72"/>
  <c r="T90" i="72"/>
  <c r="T89" i="72"/>
  <c r="T115" i="72"/>
  <c r="T95" i="72"/>
  <c r="T94" i="72"/>
  <c r="T99" i="72"/>
  <c r="T117" i="72"/>
  <c r="T101" i="72"/>
  <c r="T72" i="72"/>
  <c r="T71" i="72"/>
  <c r="T112" i="72"/>
  <c r="T108" i="72"/>
  <c r="T83" i="72"/>
  <c r="T82" i="72"/>
  <c r="T93" i="72"/>
  <c r="T113" i="72"/>
  <c r="T97" i="72"/>
  <c r="T68" i="72"/>
  <c r="T102" i="72"/>
  <c r="T86" i="72"/>
</calcChain>
</file>

<file path=xl/sharedStrings.xml><?xml version="1.0" encoding="utf-8"?>
<sst xmlns="http://schemas.openxmlformats.org/spreadsheetml/2006/main" count="412" uniqueCount="231">
  <si>
    <t>Year</t>
  </si>
  <si>
    <t>&lt;$50K</t>
  </si>
  <si>
    <t>&gt;$200K</t>
  </si>
  <si>
    <t>AMTR</t>
  </si>
  <si>
    <t>GDP</t>
  </si>
  <si>
    <t>Total</t>
  </si>
  <si>
    <t>Fraction Mortgage Interest Deducted</t>
  </si>
  <si>
    <t>Average Marginal Tax Rate</t>
  </si>
  <si>
    <t>Mortgage Debt (%GDP)</t>
  </si>
  <si>
    <t>CPI</t>
  </si>
  <si>
    <t>Effective mortgage interest rate</t>
  </si>
  <si>
    <t>Table 1: Decomposition of sources of MID tax expenditure fluctuations</t>
  </si>
  <si>
    <t>GDP ($billion)</t>
  </si>
  <si>
    <t>MID TE (%GDP)</t>
  </si>
  <si>
    <t>MID TE Forecast (%GDP)</t>
  </si>
  <si>
    <t>1964-1986</t>
  </si>
  <si>
    <t>MID Tax Exp. (%GDP)</t>
  </si>
  <si>
    <t>Total Mortgage Interest ($billion)</t>
  </si>
  <si>
    <t>Mortgage Interest Deducted ($billion)</t>
  </si>
  <si>
    <t>1986-2016</t>
  </si>
  <si>
    <t>---</t>
  </si>
  <si>
    <t>Unem. Rate (9-yr MA)</t>
  </si>
  <si>
    <t>Unem. Rate</t>
  </si>
  <si>
    <t>High Unem.</t>
  </si>
  <si>
    <t>Unem. diff. from MA</t>
  </si>
  <si>
    <t>Home ownership rate</t>
  </si>
  <si>
    <t>correlation =</t>
  </si>
  <si>
    <t>Source: Home ownership rate from U.S. Census, www.census.gov/housing/hvs/data/histtab14.xlsx and www.census.gov/housing/hvs/files/currenthvspress.pdf</t>
  </si>
  <si>
    <t>avg.</t>
  </si>
  <si>
    <t>Mortgage Interest Deductions (%GDP)</t>
  </si>
  <si>
    <t>GDP ($billions)</t>
  </si>
  <si>
    <t>MID TE (billions of nominal dollars)</t>
  </si>
  <si>
    <t>MI Deductions (billions nominal dollars)</t>
  </si>
  <si>
    <t>Notes: Income groups by 2017 dollar AGI (CPI-U). Values interpolated for 1965, 1967, 1969, and 1971.</t>
  </si>
  <si>
    <t>Year T to T-1 percentage change</t>
  </si>
  <si>
    <t>Percentage change (%)</t>
  </si>
  <si>
    <t>Total abs. perc. ch.</t>
  </si>
  <si>
    <t>Total abs perc. change</t>
  </si>
  <si>
    <t>MID       Tax Exp. (%GDP)</t>
  </si>
  <si>
    <t>$billion</t>
  </si>
  <si>
    <t>Δln MID</t>
  </si>
  <si>
    <t>ln MID</t>
  </si>
  <si>
    <t>MID Tax Expenditure</t>
  </si>
  <si>
    <t>ln GDP</t>
  </si>
  <si>
    <t>Δln GDP</t>
  </si>
  <si>
    <t>Regression Statistics</t>
  </si>
  <si>
    <t>Multiple R</t>
  </si>
  <si>
    <t>R Square</t>
  </si>
  <si>
    <t>Adjusted R Square</t>
  </si>
  <si>
    <t>Standard Error</t>
  </si>
  <si>
    <t>Observations</t>
  </si>
  <si>
    <t>Intercept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</si>
  <si>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</si>
  <si>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</si>
  <si>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</si>
  <si>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</si>
  <si>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</si>
  <si>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</si>
  <si>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</si>
  <si>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</si>
  <si>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PTD Tax Expenditure</t>
  </si>
  <si>
    <t>Pro-cyclicality of MID tax expenditures (and compared to property tax deduction tax expenditures)</t>
  </si>
  <si>
    <t>MID tax expenditure and GDP fluctuations, coefficient greater than 1 indicates strong pro-cyclicality</t>
  </si>
  <si>
    <t>Property Tax Deduction (PTD) tax expenditure and GDP fluctuations, coefficient of about 1 indicates proportional to economywide economic fluctuations (changes between 1980-2016 due to missing variables)</t>
  </si>
  <si>
    <r>
      <t>Sources</t>
    </r>
    <r>
      <rPr>
        <sz val="10"/>
        <rFont val="Times New Roman"/>
        <family val="1"/>
      </rPr>
      <t>: Author’s Calculations using IRS SOI data.</t>
    </r>
  </si>
  <si>
    <r>
      <t xml:space="preserve">Δln MID = </t>
    </r>
    <r>
      <rPr>
        <sz val="10"/>
        <rFont val="Calibri"/>
        <family val="2"/>
      </rPr>
      <t>α</t>
    </r>
    <r>
      <rPr>
        <sz val="10"/>
        <rFont val="Arial"/>
        <family val="2"/>
      </rPr>
      <t xml:space="preserve">+ </t>
    </r>
    <r>
      <rPr>
        <sz val="10"/>
        <rFont val="Calibri"/>
        <family val="2"/>
      </rPr>
      <t>β</t>
    </r>
    <r>
      <rPr>
        <sz val="10"/>
        <rFont val="Arial"/>
        <family val="2"/>
      </rPr>
      <t xml:space="preserve">*Δln GDP + </t>
    </r>
    <r>
      <rPr>
        <sz val="10"/>
        <rFont val="Calibri"/>
        <family val="2"/>
      </rPr>
      <t>ε</t>
    </r>
  </si>
  <si>
    <r>
      <t xml:space="preserve">Δln PTD = </t>
    </r>
    <r>
      <rPr>
        <sz val="10"/>
        <rFont val="Calibri"/>
        <family val="2"/>
      </rPr>
      <t>α</t>
    </r>
    <r>
      <rPr>
        <sz val="10"/>
        <rFont val="Arial"/>
        <family val="2"/>
      </rPr>
      <t xml:space="preserve">+ </t>
    </r>
    <r>
      <rPr>
        <sz val="10"/>
        <rFont val="Calibri"/>
        <family val="2"/>
      </rPr>
      <t>β</t>
    </r>
    <r>
      <rPr>
        <sz val="10"/>
        <rFont val="Arial"/>
        <family val="2"/>
      </rPr>
      <t xml:space="preserve">*Δln GDP + </t>
    </r>
    <r>
      <rPr>
        <sz val="10"/>
        <rFont val="Calibri"/>
        <family val="2"/>
      </rPr>
      <t>ε</t>
    </r>
  </si>
  <si>
    <t>$50–100K</t>
  </si>
  <si>
    <t>$100–200K</t>
  </si>
  <si>
    <t>Figure 1: Pro-cyclicality of MID tax expenditures</t>
  </si>
  <si>
    <t>Average Marginal Tax Rate (weighted by MIDs)</t>
  </si>
  <si>
    <t>AMTR     (MID wtd)</t>
  </si>
  <si>
    <t>Own-occ. Mortgage Interest (%GDP)</t>
  </si>
  <si>
    <t>Mortgage Interest (%GDP)</t>
  </si>
  <si>
    <t>Year T to T-2 percentage change</t>
  </si>
  <si>
    <t>Year T to T-3 percentage change</t>
  </si>
  <si>
    <t>AMTR (%)</t>
  </si>
  <si>
    <t>Mortgage Debt ($billions)</t>
  </si>
  <si>
    <t>MID (%GDP)</t>
  </si>
  <si>
    <t>Number of tax returns with MIDs</t>
  </si>
  <si>
    <t>Average MID TE per return with MIDs ($2017)</t>
  </si>
  <si>
    <t>#Returns (thousands)</t>
  </si>
  <si>
    <t>share w/MIDs</t>
  </si>
  <si>
    <t>ln PTD</t>
  </si>
  <si>
    <t>Δln PTD</t>
  </si>
  <si>
    <t>Housing-Related Fluctuations</t>
  </si>
  <si>
    <t>MID Tax Expenditure (=0 if Inc&gt;$100K)</t>
  </si>
  <si>
    <r>
      <t>Notes</t>
    </r>
    <r>
      <rPr>
        <sz val="10"/>
        <rFont val="Times New Roman"/>
        <family val="1"/>
      </rPr>
      <t>: Correlation = 0.33</t>
    </r>
  </si>
  <si>
    <t>Source: Mortgage Debt is home mortgages less construction loans (Z1/OTHER/FL893065195.A) from Federal Reserve</t>
  </si>
  <si>
    <r>
      <t>Notes</t>
    </r>
    <r>
      <rPr>
        <sz val="10"/>
        <rFont val="Times New Roman"/>
        <family val="1"/>
      </rPr>
      <t>: Only includes mortgage interest for owner-occupied housing.</t>
    </r>
  </si>
  <si>
    <r>
      <t>Notes</t>
    </r>
    <r>
      <rPr>
        <sz val="10"/>
        <rFont val="Times New Roman"/>
        <family val="1"/>
      </rPr>
      <t>: Income groups are set by real adjusted gross income (2017 dollars, indexed with the CPI-U). Values are interpolated for 1965, 1967, 1969, and 1971.</t>
    </r>
  </si>
  <si>
    <r>
      <t>Notes</t>
    </r>
    <r>
      <rPr>
        <sz val="10"/>
        <rFont val="Times New Roman"/>
        <family val="1"/>
      </rPr>
      <t xml:space="preserve">: Shaded years indicate an unemployment rate at least three-quarters percentage points above the 9-year moving average. </t>
    </r>
  </si>
  <si>
    <t>MID TE ($billions)</t>
  </si>
  <si>
    <t>Source: U.S. Bureau of Economic Analysis and author’s calculations using IRS SOI data.</t>
  </si>
  <si>
    <r>
      <rPr>
        <i/>
        <sz val="10"/>
        <rFont val="Arial"/>
        <family val="2"/>
      </rPr>
      <t>Notes</t>
    </r>
    <r>
      <rPr>
        <sz val="10"/>
        <rFont val="Arial"/>
        <family val="2"/>
      </rPr>
      <t>: Only includes mortgage interest for owner-occupied housing.</t>
    </r>
  </si>
  <si>
    <t>Mortgage Debt is home mortgages less construction loans (Z1/OTHER/FL893065195.A) from Federal Reserve</t>
  </si>
  <si>
    <t>BEA Table 7.11</t>
  </si>
  <si>
    <t>Source: Unemployment rate from BLS (https://data.bls.gov/timeseries/LNS14000000). GDP from Bureau of Economic Analysis.</t>
  </si>
  <si>
    <r>
      <t>Sources</t>
    </r>
    <r>
      <rPr>
        <sz val="10"/>
        <rFont val="Times New Roman"/>
        <family val="1"/>
      </rPr>
      <t>: Federal Reserve home mortgage less construction loans series, Bureau of Economic Analysis, and author’s calculations using IRS SOI data.</t>
    </r>
  </si>
  <si>
    <r>
      <t>Sources</t>
    </r>
    <r>
      <rPr>
        <sz val="10"/>
        <rFont val="Times New Roman"/>
        <family val="1"/>
      </rPr>
      <t>: U.S. Census, Bureau of Economic Analysis, and author’s calculations using IRS SOI data.</t>
    </r>
  </si>
  <si>
    <r>
      <t>Sources</t>
    </r>
    <r>
      <rPr>
        <sz val="10"/>
        <rFont val="Times New Roman"/>
        <family val="1"/>
      </rPr>
      <t>: Bureau of Economic Analysis and author’s calculations using IRS SOI data.</t>
    </r>
  </si>
  <si>
    <r>
      <t>Sources</t>
    </r>
    <r>
      <rPr>
        <sz val="10"/>
        <rFont val="Times New Roman"/>
        <family val="1"/>
      </rPr>
      <t>: Bureau of Economic Analysis and author’s Calculations using IRS SOI data.</t>
    </r>
  </si>
  <si>
    <t>Report</t>
  </si>
  <si>
    <t>Publication Date</t>
  </si>
  <si>
    <t>JCS-20-73</t>
  </si>
  <si>
    <t>interpolated</t>
  </si>
  <si>
    <t>JCS-11-75</t>
  </si>
  <si>
    <t>JCS-5-76</t>
  </si>
  <si>
    <t>JCS-10-77</t>
  </si>
  <si>
    <t>JCS-9-78</t>
  </si>
  <si>
    <t>JCS-9-79</t>
  </si>
  <si>
    <t>JCS-8-80</t>
  </si>
  <si>
    <t>JCS-7-81</t>
  </si>
  <si>
    <t>JCS-4-82</t>
  </si>
  <si>
    <t>JCS-4-83</t>
  </si>
  <si>
    <t>JCS-39-84</t>
  </si>
  <si>
    <t>Nov. 9, 1984</t>
  </si>
  <si>
    <t>JCS-8-85</t>
  </si>
  <si>
    <t>JCS-7-86</t>
  </si>
  <si>
    <t>JCS-3-87</t>
  </si>
  <si>
    <t>JCS-3-88</t>
  </si>
  <si>
    <t>JCS-4-91</t>
  </si>
  <si>
    <t>JCS-8-92</t>
  </si>
  <si>
    <t>JCS-6-93</t>
  </si>
  <si>
    <t>JCS-6-94</t>
  </si>
  <si>
    <t>Nov. 9, 1994</t>
  </si>
  <si>
    <t>JCS-11-96</t>
  </si>
  <si>
    <t>Nov. 26, 1996</t>
  </si>
  <si>
    <t>JCS-7-98</t>
  </si>
  <si>
    <t>Dec. 14, 1998</t>
  </si>
  <si>
    <t>JCS-13-99</t>
  </si>
  <si>
    <t>JCS-1-01</t>
  </si>
  <si>
    <t>JCS-05-02</t>
  </si>
  <si>
    <t>Dec. 19, 2002</t>
  </si>
  <si>
    <t>JCS-1-05</t>
  </si>
  <si>
    <t>Jan. 12, 2005</t>
  </si>
  <si>
    <t>JCS-2-06</t>
  </si>
  <si>
    <t>JCS-3-07</t>
  </si>
  <si>
    <t>Sept. 24, 2007</t>
  </si>
  <si>
    <t>JCS-2-08</t>
  </si>
  <si>
    <t>Oct. 31, 2008</t>
  </si>
  <si>
    <t>JCS-1-10</t>
  </si>
  <si>
    <t>Jan. 11, 2010</t>
  </si>
  <si>
    <t>JCS-3-10</t>
  </si>
  <si>
    <t>Dec. 15, 2010</t>
  </si>
  <si>
    <t>JCS-1-12</t>
  </si>
  <si>
    <t>Jan. 17, 2012</t>
  </si>
  <si>
    <t>Table B2: Source of JCT Tax Expenditure Forecasts</t>
  </si>
  <si>
    <t>http://www.jct.gov/publications.html?func=startdown&amp;id=3740</t>
  </si>
  <si>
    <t>%GDP</t>
  </si>
  <si>
    <t>Mortgage Interest Deduction Tax Expenditures</t>
  </si>
  <si>
    <t>($B)</t>
  </si>
  <si>
    <t>JCS-1-13</t>
  </si>
  <si>
    <t>JCX-141R-15</t>
  </si>
  <si>
    <t>Dec. 7, 2015</t>
  </si>
  <si>
    <t>JCX-3-15</t>
  </si>
  <si>
    <t>Jan. 30, 2017</t>
  </si>
  <si>
    <t>JCX-97-14</t>
  </si>
  <si>
    <t>Aug. 5, 2014</t>
  </si>
  <si>
    <t>Feb. 1, 2013</t>
  </si>
  <si>
    <t>JCS-8-03</t>
  </si>
  <si>
    <t>Dec. 22, 2003</t>
  </si>
  <si>
    <t>JCS-01-02</t>
  </si>
  <si>
    <t>Jan. 17, 2002</t>
  </si>
  <si>
    <t>JCS-22-97</t>
  </si>
  <si>
    <t>Dec. 15,, 1997</t>
  </si>
  <si>
    <t>JCS-21-95</t>
  </si>
  <si>
    <t>Sept. 1, 1995</t>
  </si>
  <si>
    <t>JCS-7-90</t>
  </si>
  <si>
    <t xml:space="preserve">JCS-4-89 forecasts an outlier value of $25.4 for 1990, likely a typo, therefore use prior year estimateof $35.0 </t>
  </si>
  <si>
    <t>historical-not forecasts</t>
  </si>
  <si>
    <r>
      <t xml:space="preserve">Notes: </t>
    </r>
    <r>
      <rPr>
        <sz val="10"/>
        <rFont val="Times New Roman"/>
        <family val="1"/>
      </rPr>
      <t>MID tax expenditures for calendar years and JCT forecasts since 1974 for fiscal years. JCT estimates prior to 1973 are historical estimates, not forecasts.</t>
    </r>
  </si>
  <si>
    <t>1967-1971 values in the 1973 JCT pamphlet were the same as in the 1972 pamphlet</t>
  </si>
  <si>
    <t>Notes</t>
  </si>
  <si>
    <t xml:space="preserve">Shaded years indicate an unemployment rate at least three-quarters percentage points above the 9-year moving average. </t>
  </si>
  <si>
    <r>
      <t>Sources</t>
    </r>
    <r>
      <rPr>
        <sz val="10"/>
        <rFont val="Times New Roman"/>
        <family val="1"/>
      </rPr>
      <t>: Author’s calculations using IRS SOI, Bureau of Labor Statistics, and Bureau of Economic Analysis data.</t>
    </r>
  </si>
  <si>
    <r>
      <t>Sources</t>
    </r>
    <r>
      <rPr>
        <sz val="10"/>
        <rFont val="Times New Roman"/>
        <family val="1"/>
      </rPr>
      <t>: Author’s calculations using IRS SOI, Bureau of Labor Statistics, Bureau of Economic Analysis, and Joint Committee on Taxation data.</t>
    </r>
  </si>
  <si>
    <t>Nominal ($billions)</t>
  </si>
  <si>
    <t>Percent of GDP</t>
  </si>
  <si>
    <t>Table A1: Mortgage interest deduction tax expenditures estimates</t>
  </si>
  <si>
    <t>Year T to T-1 absolute value of percentage change</t>
  </si>
  <si>
    <t>Year T to T-3 absolute value of percentage change</t>
  </si>
  <si>
    <t>Year T to T-2 absolute value of percentage change</t>
  </si>
  <si>
    <t>Averages</t>
  </si>
  <si>
    <t>Average percentage changes, 1964-2016 (%)</t>
  </si>
  <si>
    <r>
      <rPr>
        <i/>
        <sz val="10"/>
        <rFont val="Times New Roman"/>
        <family val="1"/>
      </rPr>
      <t>Notes</t>
    </r>
    <r>
      <rPr>
        <sz val="10"/>
        <rFont val="Times New Roman"/>
        <family val="1"/>
      </rPr>
      <t>: Average percentage changes are based on absolute values of percentage changes and exclude changes including 1965 due to missing data.</t>
    </r>
  </si>
  <si>
    <r>
      <rPr>
        <i/>
        <sz val="10"/>
        <rFont val="Times New Roman"/>
        <family val="1"/>
      </rPr>
      <t>Sources</t>
    </r>
    <r>
      <rPr>
        <sz val="10"/>
        <rFont val="Times New Roman"/>
        <family val="1"/>
      </rPr>
      <t>: Author's calculations based on IRS SOI and Bureau of Economic Analysis data.</t>
    </r>
  </si>
  <si>
    <t>macroeconomic forecasts of the Congressional Budget Office, as described in Joint Committee on Taxation (2015).</t>
  </si>
  <si>
    <t>pre-TCJA</t>
  </si>
  <si>
    <t xml:space="preserve">Sources: Historical GDP from Bureau of Economic Analysis, GDP forecasts from https://www.cbo.gov/sites/default/files/recurringdata/51135-2018-04-economicprojections_0.xlsx </t>
  </si>
  <si>
    <t>post-TCJA</t>
  </si>
  <si>
    <t>Average: Step-by-step TCJA effects</t>
  </si>
  <si>
    <t>Other changes (rates, credits, etc.)</t>
  </si>
  <si>
    <t>Share of Change (%)</t>
  </si>
  <si>
    <t>Std. deductions</t>
  </si>
  <si>
    <t>Deductibility limitations</t>
  </si>
  <si>
    <t>Step-by-step effects (pre-TCJA policy to post-TCJA)</t>
  </si>
  <si>
    <t>Reverse Order: Step-by-step effects  (pre-TCJA policy to post-TCJA)</t>
  </si>
  <si>
    <t>Step-by-step effects  (pre-TCJA policy to post-TCJA)</t>
  </si>
  <si>
    <t>Tax-Policy-Related Fluctuations</t>
  </si>
  <si>
    <t>AMTR deviation from avg. (per. points)</t>
  </si>
  <si>
    <t>AMTR        (per. points)</t>
  </si>
  <si>
    <t>Average AMTR        (per. points)</t>
  </si>
  <si>
    <t>Number of tax returns with MIDs (million)</t>
  </si>
  <si>
    <t>Sources: Total mortgage interest since 1977 is monetary interest paid by households for owner-occupied housing in NIPA Table 7.11 from the Bureau of Economic Analysis. Before 1976 it is from NIPA and Federal Flow Funds;</t>
  </si>
  <si>
    <t>MID TE       ($billions)</t>
  </si>
  <si>
    <t>MID TE      behavior consistent  ($billions)</t>
  </si>
  <si>
    <t>MID TE         (%GDP)</t>
  </si>
  <si>
    <t>MID TE        behavior consistent (%GDP)</t>
  </si>
  <si>
    <t>based on 2007 estimates that a $450 dollar change for all with MIDs equals 3.73% of MIDs</t>
  </si>
  <si>
    <t>1pp Hanson and Martin (2014) effect on MIDs ($billion)</t>
  </si>
  <si>
    <t xml:space="preserve">Behavior-Consistent MID Tax Expenditure </t>
  </si>
  <si>
    <t>Behavior-Consistent MID Tax Expenditure</t>
  </si>
  <si>
    <t>Behavior-Consistent MID tax expenditure estimates using Hanson and Martin (2014) estimates of behavioral effects of marginal tax rates on MIDs</t>
  </si>
  <si>
    <t>MIDs behavior consistent ($billion)</t>
  </si>
  <si>
    <t>Change in MID TE from behavior ($billion)</t>
  </si>
  <si>
    <t>Change in Mort. Interest Deducted from behavior ($billion)</t>
  </si>
  <si>
    <t>MIDs behavior consistent (%GDP)</t>
  </si>
  <si>
    <t>AMTR and Fraction MI deducted</t>
  </si>
  <si>
    <t xml:space="preserve">Figure 6: Home ownership rates are uncorrelated with MID tax expenditures
</t>
  </si>
  <si>
    <t>Figure 5: Fraction Mortgage Interest Deducted</t>
  </si>
  <si>
    <t xml:space="preserve">Figure 4: Average marginal tax rates by income group
</t>
  </si>
  <si>
    <t>Figure 3: Mortgage interest deductions and tax expenditures by income group</t>
  </si>
  <si>
    <t>Figure 2: Comparison of historical and forecasted MID tax expenditures</t>
  </si>
  <si>
    <t xml:space="preserve">Figure A1: Mortgage debt and effective mortgage </t>
  </si>
  <si>
    <t>bubble rate pushes 100-200K group up</t>
  </si>
  <si>
    <t>1-year</t>
  </si>
  <si>
    <t>2-year</t>
  </si>
  <si>
    <t>3-year</t>
  </si>
  <si>
    <t>Decompositioin of TCHA effects in 2018 and 2025 using forecasted MID tax expenditures estimates</t>
  </si>
  <si>
    <t xml:space="preserve">These forecasted effects are author's calculations using a complete tax calculator, which relies on a sample of 2015 tax returns extrapolated to match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</si>
</sst>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00"/>
    <numFmt numFmtId="166" formatCode="#,##0.000"/>
    <numFmt numFmtId="167" formatCode="#,##0.0"/>
    <numFmt numFmtId="168" formatCode="0.0"/>
    <numFmt numFmtId="169" formatCode="0.0000"/>
    <numFmt numFmtId="170" formatCode="[$-409]mmmm\ d\,\ yyyy;@"/>
  </numFmts>
  <fonts count="4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11"/>
      <name val="Calibri"/>
      <family val="2"/>
    </font>
    <font>
      <b/>
      <sz val="8"/>
      <name val="Times New Roman"/>
      <family val="1"/>
    </font>
    <font>
      <i/>
      <sz val="9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"/>
      <name val="Times New Roman"/>
      <family val="1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8" applyNumberFormat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8" applyNumberFormat="0" applyAlignment="0" applyProtection="0"/>
    <xf numFmtId="0" fontId="40" fillId="0" borderId="13" applyNumberFormat="0" applyFill="0" applyAlignment="0" applyProtection="0"/>
    <xf numFmtId="0" fontId="41" fillId="31" borderId="0" applyNumberFormat="0" applyBorder="0" applyAlignment="0" applyProtection="0"/>
    <xf numFmtId="0" fontId="6" fillId="0" borderId="0"/>
    <xf numFmtId="0" fontId="29" fillId="32" borderId="14" applyNumberFormat="0" applyFont="0" applyAlignment="0" applyProtection="0"/>
    <xf numFmtId="0" fontId="42" fillId="27" borderId="1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0" borderId="0" applyNumberFormat="0" applyFill="0" applyBorder="0" applyAlignment="0" applyProtection="0"/>
  </cellStyleXfs>
  <cellXfs count="217">
    <xf numFmtId="0" fontId="0" fillId="0" borderId="0" xfId="0"/>
    <xf numFmtId="0" fontId="5" fillId="0" borderId="0" xfId="0" applyFont="1" applyAlignment="1">
      <alignment horizontal="left"/>
    </xf>
    <xf numFmtId="9" fontId="0" fillId="0" borderId="0" xfId="40" applyFont="1" applyBorder="1" applyAlignment="1">
      <alignment horizontal="center"/>
    </xf>
    <xf numFmtId="0" fontId="6" fillId="0" borderId="0" xfId="0" applyFont="1"/>
    <xf numFmtId="0" fontId="6" fillId="0" borderId="0" xfId="0" applyFont="1" applyFill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9" fillId="0" borderId="0" xfId="0" applyNumberFormat="1" applyFont="1" applyFill="1"/>
    <xf numFmtId="169" fontId="6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9" fontId="13" fillId="0" borderId="0" xfId="40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left"/>
    </xf>
    <xf numFmtId="9" fontId="0" fillId="0" borderId="1" xfId="0" applyNumberFormat="1" applyFont="1" applyBorder="1" applyAlignment="1">
      <alignment horizontal="center"/>
    </xf>
    <xf numFmtId="9" fontId="0" fillId="0" borderId="1" xfId="4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9" fontId="14" fillId="0" borderId="2" xfId="4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/>
    <xf numFmtId="165" fontId="6" fillId="0" borderId="0" xfId="0" applyNumberFormat="1" applyFont="1"/>
    <xf numFmtId="168" fontId="0" fillId="0" borderId="0" xfId="0" applyNumberFormat="1" applyAlignment="1">
      <alignment horizontal="center"/>
    </xf>
    <xf numFmtId="168" fontId="6" fillId="0" borderId="0" xfId="0" applyNumberFormat="1" applyFont="1" applyAlignment="1">
      <alignment horizontal="center"/>
    </xf>
    <xf numFmtId="168" fontId="0" fillId="0" borderId="0" xfId="0" applyNumberFormat="1" applyFill="1" applyAlignment="1">
      <alignment horizontal="center"/>
    </xf>
    <xf numFmtId="0" fontId="0" fillId="0" borderId="0" xfId="0" applyFill="1"/>
    <xf numFmtId="0" fontId="10" fillId="0" borderId="2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169" fontId="2" fillId="0" borderId="0" xfId="0" applyNumberFormat="1" applyFont="1" applyAlignment="1">
      <alignment horizontal="center"/>
    </xf>
    <xf numFmtId="2" fontId="0" fillId="0" borderId="0" xfId="0" applyNumberFormat="1"/>
    <xf numFmtId="165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2" fontId="6" fillId="0" borderId="0" xfId="4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4" fillId="0" borderId="0" xfId="0" applyFont="1" applyBorder="1" applyAlignment="1">
      <alignment horizontal="center" wrapText="1"/>
    </xf>
    <xf numFmtId="9" fontId="14" fillId="0" borderId="0" xfId="40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9" fontId="0" fillId="0" borderId="0" xfId="40" applyFont="1"/>
    <xf numFmtId="9" fontId="0" fillId="0" borderId="0" xfId="40" applyFont="1" applyAlignment="1">
      <alignment horizontal="center"/>
    </xf>
    <xf numFmtId="165" fontId="0" fillId="0" borderId="0" xfId="0" applyNumberFormat="1" applyFill="1" applyAlignment="1">
      <alignment horizontal="center"/>
    </xf>
    <xf numFmtId="2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/>
    </xf>
    <xf numFmtId="167" fontId="0" fillId="0" borderId="0" xfId="0" applyNumberFormat="1"/>
    <xf numFmtId="2" fontId="6" fillId="0" borderId="0" xfId="37" applyNumberFormat="1" applyFont="1" applyFill="1" applyBorder="1" applyAlignment="1" applyProtection="1"/>
    <xf numFmtId="9" fontId="0" fillId="0" borderId="0" xfId="0" applyNumberFormat="1"/>
    <xf numFmtId="2" fontId="0" fillId="0" borderId="0" xfId="0" applyNumberFormat="1" applyFill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9" fontId="15" fillId="0" borderId="2" xfId="40" applyFont="1" applyBorder="1" applyAlignment="1">
      <alignment horizontal="center" wrapText="1"/>
    </xf>
    <xf numFmtId="168" fontId="0" fillId="0" borderId="0" xfId="40" applyNumberFormat="1" applyFont="1" applyAlignment="1">
      <alignment horizontal="center"/>
    </xf>
    <xf numFmtId="2" fontId="0" fillId="0" borderId="0" xfId="40" applyNumberFormat="1" applyFont="1" applyAlignment="1">
      <alignment horizontal="center"/>
    </xf>
    <xf numFmtId="0" fontId="14" fillId="0" borderId="0" xfId="0" applyFont="1" applyFill="1" applyBorder="1" applyAlignment="1"/>
    <xf numFmtId="164" fontId="4" fillId="0" borderId="0" xfId="0" applyNumberFormat="1" applyFont="1" applyAlignment="1">
      <alignment horizontal="center"/>
    </xf>
    <xf numFmtId="9" fontId="15" fillId="0" borderId="0" xfId="40" applyFont="1" applyBorder="1" applyAlignment="1">
      <alignment horizontal="center" wrapText="1"/>
    </xf>
    <xf numFmtId="168" fontId="0" fillId="0" borderId="0" xfId="0" applyNumberFormat="1" applyFill="1" applyBorder="1" applyAlignment="1">
      <alignment horizontal="center"/>
    </xf>
    <xf numFmtId="9" fontId="13" fillId="0" borderId="0" xfId="40" quotePrefix="1" applyFont="1" applyBorder="1" applyAlignment="1">
      <alignment horizontal="center"/>
    </xf>
    <xf numFmtId="9" fontId="13" fillId="0" borderId="2" xfId="40" quotePrefix="1" applyFont="1" applyBorder="1" applyAlignment="1">
      <alignment horizontal="center"/>
    </xf>
    <xf numFmtId="3" fontId="0" fillId="0" borderId="0" xfId="0" applyNumberFormat="1" applyFill="1" applyAlignment="1">
      <alignment horizontal="center"/>
    </xf>
    <xf numFmtId="14" fontId="8" fillId="0" borderId="0" xfId="0" applyNumberFormat="1" applyFont="1" applyAlignment="1">
      <alignment vertical="center"/>
    </xf>
    <xf numFmtId="2" fontId="0" fillId="0" borderId="0" xfId="0" applyNumberFormat="1" applyAlignment="1">
      <alignment horizontal="left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wrapText="1"/>
    </xf>
    <xf numFmtId="168" fontId="0" fillId="0" borderId="0" xfId="0" applyNumberFormat="1" applyFill="1"/>
    <xf numFmtId="0" fontId="6" fillId="0" borderId="0" xfId="37"/>
    <xf numFmtId="0" fontId="6" fillId="0" borderId="0" xfId="0" applyFont="1" applyFill="1" applyAlignment="1">
      <alignment wrapText="1"/>
    </xf>
    <xf numFmtId="9" fontId="6" fillId="0" borderId="0" xfId="40" applyFont="1" applyAlignment="1">
      <alignment horizontal="center" vertical="center" wrapText="1"/>
    </xf>
    <xf numFmtId="165" fontId="0" fillId="33" borderId="0" xfId="0" applyNumberFormat="1" applyFill="1" applyAlignment="1">
      <alignment horizontal="center"/>
    </xf>
    <xf numFmtId="168" fontId="0" fillId="0" borderId="0" xfId="0" applyNumberFormat="1"/>
    <xf numFmtId="169" fontId="0" fillId="33" borderId="0" xfId="0" applyNumberFormat="1" applyFill="1" applyAlignment="1">
      <alignment horizontal="center"/>
    </xf>
    <xf numFmtId="165" fontId="46" fillId="0" borderId="0" xfId="0" applyNumberFormat="1" applyFont="1" applyFill="1" applyAlignment="1">
      <alignment horizontal="center"/>
    </xf>
    <xf numFmtId="9" fontId="11" fillId="0" borderId="0" xfId="0" applyNumberFormat="1" applyFont="1" applyAlignment="1">
      <alignment horizontal="center" vertical="center" wrapText="1"/>
    </xf>
    <xf numFmtId="2" fontId="0" fillId="0" borderId="0" xfId="40" applyNumberFormat="1" applyFont="1" applyFill="1" applyAlignment="1">
      <alignment horizontal="center"/>
    </xf>
    <xf numFmtId="9" fontId="0" fillId="0" borderId="0" xfId="40" applyFont="1" applyFill="1" applyAlignment="1">
      <alignment horizontal="center"/>
    </xf>
    <xf numFmtId="1" fontId="13" fillId="0" borderId="0" xfId="40" applyNumberFormat="1" applyFont="1" applyBorder="1" applyAlignment="1">
      <alignment horizontal="center"/>
    </xf>
    <xf numFmtId="9" fontId="14" fillId="0" borderId="0" xfId="40" applyFont="1" applyFill="1" applyBorder="1" applyAlignment="1">
      <alignment horizontal="center" wrapText="1"/>
    </xf>
    <xf numFmtId="9" fontId="0" fillId="0" borderId="0" xfId="40" applyFont="1" applyFill="1" applyBorder="1" applyAlignment="1">
      <alignment horizontal="center"/>
    </xf>
    <xf numFmtId="168" fontId="0" fillId="0" borderId="0" xfId="40" applyNumberFormat="1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/>
    <xf numFmtId="1" fontId="13" fillId="0" borderId="2" xfId="4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2" xfId="0" applyFont="1" applyBorder="1" applyAlignment="1">
      <alignment horizontal="center" wrapText="1"/>
    </xf>
    <xf numFmtId="9" fontId="6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0" fillId="0" borderId="0" xfId="0" applyFill="1" applyBorder="1" applyAlignment="1"/>
    <xf numFmtId="0" fontId="0" fillId="0" borderId="5" xfId="0" applyFill="1" applyBorder="1" applyAlignment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Continuous"/>
    </xf>
    <xf numFmtId="165" fontId="0" fillId="0" borderId="0" xfId="0" applyNumberFormat="1" applyFill="1" applyBorder="1" applyAlignment="1"/>
    <xf numFmtId="165" fontId="0" fillId="0" borderId="5" xfId="0" applyNumberFormat="1" applyFill="1" applyBorder="1" applyAlignment="1"/>
    <xf numFmtId="0" fontId="0" fillId="0" borderId="2" xfId="0" applyBorder="1"/>
    <xf numFmtId="0" fontId="6" fillId="0" borderId="0" xfId="0" applyFont="1" applyBorder="1" applyAlignment="1">
      <alignment horizontal="left"/>
    </xf>
    <xf numFmtId="0" fontId="18" fillId="0" borderId="0" xfId="0" applyFont="1" applyAlignment="1">
      <alignment horizontal="center" wrapText="1"/>
    </xf>
    <xf numFmtId="4" fontId="0" fillId="0" borderId="0" xfId="0" applyNumberFormat="1" applyAlignment="1">
      <alignment horizontal="center"/>
    </xf>
    <xf numFmtId="2" fontId="0" fillId="33" borderId="0" xfId="0" applyNumberFormat="1" applyFill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3" fontId="0" fillId="0" borderId="0" xfId="0" applyNumberFormat="1"/>
    <xf numFmtId="0" fontId="20" fillId="0" borderId="0" xfId="0" applyFont="1" applyAlignment="1">
      <alignment horizontal="center" wrapText="1"/>
    </xf>
    <xf numFmtId="3" fontId="7" fillId="0" borderId="0" xfId="0" applyNumberFormat="1" applyFont="1"/>
    <xf numFmtId="0" fontId="21" fillId="0" borderId="0" xfId="0" applyFont="1" applyBorder="1" applyAlignment="1">
      <alignment horizontal="left"/>
    </xf>
    <xf numFmtId="3" fontId="0" fillId="0" borderId="0" xfId="0" applyNumberFormat="1" applyFill="1"/>
    <xf numFmtId="0" fontId="14" fillId="0" borderId="0" xfId="0" applyFont="1" applyFill="1" applyBorder="1" applyAlignment="1">
      <alignment horizontal="center" wrapText="1"/>
    </xf>
    <xf numFmtId="3" fontId="0" fillId="0" borderId="0" xfId="0" applyNumberFormat="1" applyAlignment="1"/>
    <xf numFmtId="3" fontId="6" fillId="0" borderId="0" xfId="37" applyNumberFormat="1" applyAlignment="1"/>
    <xf numFmtId="3" fontId="6" fillId="0" borderId="0" xfId="0" applyNumberFormat="1" applyFont="1" applyAlignment="1"/>
    <xf numFmtId="0" fontId="22" fillId="0" borderId="0" xfId="0" applyFont="1" applyAlignment="1">
      <alignment horizontal="left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6" fillId="0" borderId="2" xfId="0" applyFont="1" applyBorder="1"/>
    <xf numFmtId="2" fontId="0" fillId="0" borderId="2" xfId="0" applyNumberFormat="1" applyBorder="1" applyAlignment="1">
      <alignment horizontal="left"/>
    </xf>
    <xf numFmtId="0" fontId="11" fillId="0" borderId="4" xfId="0" applyFont="1" applyBorder="1" applyAlignment="1">
      <alignment horizontal="center" wrapText="1"/>
    </xf>
    <xf numFmtId="0" fontId="10" fillId="0" borderId="2" xfId="0" applyFont="1" applyBorder="1"/>
    <xf numFmtId="14" fontId="8" fillId="0" borderId="2" xfId="0" applyNumberFormat="1" applyFont="1" applyBorder="1" applyAlignment="1">
      <alignment vertical="center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168" fontId="6" fillId="0" borderId="0" xfId="0" applyNumberFormat="1" applyFont="1" applyFill="1" applyAlignment="1">
      <alignment horizontal="center"/>
    </xf>
    <xf numFmtId="167" fontId="0" fillId="0" borderId="0" xfId="0" applyNumberFormat="1" applyFill="1"/>
    <xf numFmtId="2" fontId="6" fillId="0" borderId="0" xfId="0" applyNumberFormat="1" applyFont="1" applyFill="1" applyAlignment="1">
      <alignment horizontal="center" vertical="center" wrapText="1"/>
    </xf>
    <xf numFmtId="9" fontId="6" fillId="0" borderId="0" xfId="40" applyFont="1" applyFill="1" applyAlignment="1">
      <alignment horizontal="center" vertical="center" wrapText="1"/>
    </xf>
    <xf numFmtId="0" fontId="0" fillId="0" borderId="2" xfId="0" applyFill="1" applyBorder="1"/>
    <xf numFmtId="0" fontId="6" fillId="0" borderId="2" xfId="0" applyFont="1" applyFill="1" applyBorder="1"/>
    <xf numFmtId="1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" fontId="0" fillId="0" borderId="5" xfId="0" applyNumberFormat="1" applyFill="1" applyBorder="1" applyAlignment="1"/>
    <xf numFmtId="2" fontId="10" fillId="0" borderId="0" xfId="0" applyNumberFormat="1" applyFont="1" applyAlignment="1">
      <alignment horizontal="center"/>
    </xf>
    <xf numFmtId="4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24" fillId="0" borderId="0" xfId="0" applyFont="1" applyAlignment="1">
      <alignment horizontal="left"/>
    </xf>
    <xf numFmtId="0" fontId="22" fillId="0" borderId="1" xfId="0" applyFont="1" applyBorder="1" applyAlignment="1"/>
    <xf numFmtId="0" fontId="26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170" fontId="15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/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25" fillId="0" borderId="0" xfId="0" applyFont="1" applyAlignment="1"/>
    <xf numFmtId="0" fontId="26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70" fontId="15" fillId="0" borderId="0" xfId="0" applyNumberFormat="1" applyFont="1" applyFill="1" applyAlignment="1">
      <alignment horizontal="center"/>
    </xf>
    <xf numFmtId="0" fontId="28" fillId="0" borderId="0" xfId="0" applyFont="1"/>
    <xf numFmtId="169" fontId="0" fillId="0" borderId="0" xfId="0" applyNumberFormat="1" applyFill="1" applyAlignment="1">
      <alignment horizontal="center"/>
    </xf>
    <xf numFmtId="168" fontId="6" fillId="0" borderId="0" xfId="0" applyNumberFormat="1" applyFont="1" applyFill="1" applyAlignment="1">
      <alignment horizontal="left"/>
    </xf>
    <xf numFmtId="2" fontId="10" fillId="0" borderId="0" xfId="0" quotePrefix="1" applyNumberFormat="1" applyFont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14" fillId="0" borderId="7" xfId="0" applyFont="1" applyFill="1" applyBorder="1" applyAlignment="1">
      <alignment horizontal="left"/>
    </xf>
    <xf numFmtId="0" fontId="0" fillId="0" borderId="7" xfId="0" applyBorder="1"/>
    <xf numFmtId="165" fontId="0" fillId="0" borderId="0" xfId="40" applyNumberFormat="1" applyFont="1" applyFill="1" applyAlignment="1">
      <alignment horizontal="center"/>
    </xf>
    <xf numFmtId="164" fontId="4" fillId="0" borderId="0" xfId="40" applyNumberFormat="1" applyFont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3" fontId="47" fillId="0" borderId="0" xfId="0" applyNumberFormat="1" applyFont="1" applyAlignment="1" applyProtection="1">
      <alignment horizontal="center"/>
    </xf>
    <xf numFmtId="166" fontId="47" fillId="0" borderId="0" xfId="0" applyNumberFormat="1" applyFont="1" applyAlignment="1" applyProtection="1">
      <alignment horizontal="center"/>
    </xf>
    <xf numFmtId="0" fontId="17" fillId="0" borderId="0" xfId="0" applyFont="1"/>
    <xf numFmtId="0" fontId="4" fillId="0" borderId="0" xfId="0" applyFont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1" fontId="0" fillId="0" borderId="0" xfId="0" applyNumberFormat="1" applyFill="1" applyAlignment="1">
      <alignment horizontal="center"/>
    </xf>
    <xf numFmtId="166" fontId="47" fillId="0" borderId="0" xfId="0" applyNumberFormat="1" applyFont="1" applyFill="1" applyAlignment="1" applyProtection="1">
      <alignment horizontal="center"/>
    </xf>
    <xf numFmtId="0" fontId="1" fillId="0" borderId="2" xfId="0" applyFont="1" applyFill="1" applyBorder="1"/>
    <xf numFmtId="0" fontId="4" fillId="0" borderId="0" xfId="0" applyFont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/>
    </xf>
    <xf numFmtId="9" fontId="11" fillId="0" borderId="3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2" fontId="0" fillId="0" borderId="2" xfId="0" applyNumberFormat="1" applyBorder="1"/>
    <xf numFmtId="0" fontId="0" fillId="0" borderId="0" xfId="0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9" fontId="0" fillId="0" borderId="0" xfId="40" applyFont="1" applyAlignment="1">
      <alignment vertical="center"/>
    </xf>
    <xf numFmtId="3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0" fillId="0" borderId="2" xfId="0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horizontal="center" vertical="center"/>
    </xf>
    <xf numFmtId="0" fontId="1" fillId="0" borderId="0" xfId="0" applyFont="1" applyFill="1"/>
    <xf numFmtId="1" fontId="4" fillId="0" borderId="0" xfId="0" applyNumberFormat="1" applyFont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 2" xfId="9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 2" xfId="15"/>
    <cellStyle name="60% - Accent4 2" xfId="16"/>
    <cellStyle name="60% - Accent5" xfId="17" builtinId="48" customBuiltin="1"/>
    <cellStyle name="60% - Accent6 2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9" xfId="37"/>
    <cellStyle name="Note 2" xfId="38"/>
    <cellStyle name="Output" xfId="39" builtinId="21" customBuiltin="1"/>
    <cellStyle name="Percent" xfId="40" builtinId="5"/>
    <cellStyle name="Title 2" xfId="4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743914809609"/>
          <c:y val="3.2745591939546598E-2"/>
          <c:w val="0.77136496586106984"/>
          <c:h val="0.88586756738973083"/>
        </c:manualLayout>
      </c:layout>
      <c:barChart>
        <c:barDir val="col"/>
        <c:grouping val="clustered"/>
        <c:varyColors val="0"/>
        <c:ser>
          <c:idx val="1"/>
          <c:order val="0"/>
          <c:tx>
            <c:v>High Unemployment</c:v>
          </c:tx>
          <c:spPr>
            <a:solidFill>
              <a:schemeClr val="bg1">
                <a:lumMod val="65000"/>
                <a:alpha val="49000"/>
              </a:schemeClr>
            </a:solidFill>
          </c:spPr>
          <c:invertIfNegative val="0"/>
          <c:dPt>
            <c:idx val="28"/>
            <c:invertIfNegative val="0"/>
            <c:bubble3D val="0"/>
            <c:spPr>
              <a:solidFill>
                <a:schemeClr val="bg1">
                  <a:lumMod val="65000"/>
                  <a:alpha val="49000"/>
                </a:schemeClr>
              </a:solidFill>
              <a:ln>
                <a:noFill/>
              </a:ln>
            </c:spPr>
          </c:dPt>
          <c:cat>
            <c:numRef>
              <c:f>'1'!$A$35:$A$87</c:f>
              <c:numCache>
                <c:formatCode>General</c:formatCod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numCache>
            </c:numRef>
          </c:cat>
          <c:val>
            <c:numRef>
              <c:f>'1'!$G$35:$G$87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"/>
        <c:axId val="1028846184"/>
        <c:axId val="1028841480"/>
      </c:barChart>
      <c:lineChart>
        <c:grouping val="standard"/>
        <c:varyColors val="0"/>
        <c:ser>
          <c:idx val="0"/>
          <c:order val="1"/>
          <c:tx>
            <c:v>MID Tax Expenditures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  <c:spPr>
              <a:ln w="41275">
                <a:solidFill>
                  <a:schemeClr val="tx1"/>
                </a:solidFill>
              </a:ln>
            </c:spPr>
          </c:dPt>
          <c:cat>
            <c:numRef>
              <c:f>'1'!$A$35:$A$87</c:f>
              <c:numCache>
                <c:formatCode>General</c:formatCod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numCache>
            </c:numRef>
          </c:cat>
          <c:val>
            <c:numRef>
              <c:f>'1'!$C$35:$C$87</c:f>
              <c:numCache>
                <c:formatCode>0.0000</c:formatCode>
                <c:ptCount val="53"/>
                <c:pt idx="0">
                  <c:v>1.8745698593133674E-3</c:v>
                </c:pt>
                <c:pt idx="1">
                  <c:v>1.8885710755873451E-3</c:v>
                </c:pt>
                <c:pt idx="2">
                  <c:v>1.9025722918613228E-3</c:v>
                </c:pt>
                <c:pt idx="3">
                  <c:v>2.1999515751162787E-3</c:v>
                </c:pt>
                <c:pt idx="4">
                  <c:v>2.1787234379717232E-3</c:v>
                </c:pt>
                <c:pt idx="5">
                  <c:v>2.5644566336477988E-3</c:v>
                </c:pt>
                <c:pt idx="6">
                  <c:v>2.6635434379949688E-3</c:v>
                </c:pt>
                <c:pt idx="7">
                  <c:v>2.7576765478581852E-3</c:v>
                </c:pt>
                <c:pt idx="8">
                  <c:v>2.9380333049800647E-3</c:v>
                </c:pt>
                <c:pt idx="9">
                  <c:v>3.2097089339132869E-3</c:v>
                </c:pt>
                <c:pt idx="10">
                  <c:v>3.8657792925187676E-3</c:v>
                </c:pt>
                <c:pt idx="11">
                  <c:v>3.6128328497240193E-3</c:v>
                </c:pt>
                <c:pt idx="12">
                  <c:v>3.9205093889719232E-3</c:v>
                </c:pt>
                <c:pt idx="13">
                  <c:v>3.8843397203862039E-3</c:v>
                </c:pt>
                <c:pt idx="14">
                  <c:v>4.6341478180813066E-3</c:v>
                </c:pt>
                <c:pt idx="15">
                  <c:v>4.5793578308529663E-3</c:v>
                </c:pt>
                <c:pt idx="16">
                  <c:v>5.3315572813495251E-3</c:v>
                </c:pt>
                <c:pt idx="17">
                  <c:v>5.8073653152478956E-3</c:v>
                </c:pt>
                <c:pt idx="18">
                  <c:v>6.7804976541659193E-3</c:v>
                </c:pt>
                <c:pt idx="19">
                  <c:v>6.6873715368739681E-3</c:v>
                </c:pt>
                <c:pt idx="20">
                  <c:v>7.3964975292252827E-3</c:v>
                </c:pt>
                <c:pt idx="21">
                  <c:v>8.3076421025581933E-3</c:v>
                </c:pt>
                <c:pt idx="22">
                  <c:v>8.7999922379683806E-3</c:v>
                </c:pt>
                <c:pt idx="23">
                  <c:v>6.4455104494150605E-3</c:v>
                </c:pt>
                <c:pt idx="24">
                  <c:v>6.3291059680314716E-3</c:v>
                </c:pt>
                <c:pt idx="25">
                  <c:v>6.6948253015102098E-3</c:v>
                </c:pt>
                <c:pt idx="26">
                  <c:v>7.1797324143482418E-3</c:v>
                </c:pt>
                <c:pt idx="27">
                  <c:v>6.8091178542082787E-3</c:v>
                </c:pt>
                <c:pt idx="28">
                  <c:v>5.9259138990537244E-3</c:v>
                </c:pt>
                <c:pt idx="29">
                  <c:v>5.7396442698218293E-3</c:v>
                </c:pt>
                <c:pt idx="30">
                  <c:v>5.323993787462949E-3</c:v>
                </c:pt>
                <c:pt idx="31">
                  <c:v>5.6086336483107983E-3</c:v>
                </c:pt>
                <c:pt idx="32">
                  <c:v>5.8077585440537089E-3</c:v>
                </c:pt>
                <c:pt idx="33">
                  <c:v>5.9060107632671142E-3</c:v>
                </c:pt>
                <c:pt idx="34">
                  <c:v>6.062517681842257E-3</c:v>
                </c:pt>
                <c:pt idx="35">
                  <c:v>5.9263358091312147E-3</c:v>
                </c:pt>
                <c:pt idx="36">
                  <c:v>6.487835021117213E-3</c:v>
                </c:pt>
                <c:pt idx="37">
                  <c:v>6.7108320794193807E-3</c:v>
                </c:pt>
                <c:pt idx="38">
                  <c:v>6.3533647495519555E-3</c:v>
                </c:pt>
                <c:pt idx="39">
                  <c:v>5.174239474961163E-3</c:v>
                </c:pt>
                <c:pt idx="40">
                  <c:v>5.1729417724358708E-3</c:v>
                </c:pt>
                <c:pt idx="41">
                  <c:v>5.4947914030498745E-3</c:v>
                </c:pt>
                <c:pt idx="42">
                  <c:v>6.0126342366047516E-3</c:v>
                </c:pt>
                <c:pt idx="43">
                  <c:v>6.2767248852400037E-3</c:v>
                </c:pt>
                <c:pt idx="44">
                  <c:v>6.0495666260670985E-3</c:v>
                </c:pt>
                <c:pt idx="45">
                  <c:v>5.4323448401608432E-3</c:v>
                </c:pt>
                <c:pt idx="46">
                  <c:v>4.9314614079415155E-3</c:v>
                </c:pt>
                <c:pt idx="47">
                  <c:v>4.4917852576788955E-3</c:v>
                </c:pt>
                <c:pt idx="48">
                  <c:v>3.9412509086867937E-3</c:v>
                </c:pt>
                <c:pt idx="49">
                  <c:v>3.4925448588314493E-3</c:v>
                </c:pt>
                <c:pt idx="50">
                  <c:v>3.3067051379146997E-3</c:v>
                </c:pt>
                <c:pt idx="51">
                  <c:v>3.2120673220705515E-3</c:v>
                </c:pt>
                <c:pt idx="52">
                  <c:v>3.1496587548644371E-3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846184"/>
        <c:axId val="1028841480"/>
      </c:lineChart>
      <c:catAx>
        <c:axId val="102884618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8841480"/>
        <c:crossesAt val="0"/>
        <c:auto val="1"/>
        <c:lblAlgn val="ctr"/>
        <c:lblOffset val="50"/>
        <c:tickLblSkip val="10"/>
        <c:tickMarkSkip val="10"/>
        <c:noMultiLvlLbl val="0"/>
      </c:catAx>
      <c:valAx>
        <c:axId val="1028841480"/>
        <c:scaling>
          <c:orientation val="minMax"/>
          <c:max val="1.0000000000001001E-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MID Tax Expenditures (%GDP)</a:t>
                </a:r>
              </a:p>
            </c:rich>
          </c:tx>
          <c:layout>
            <c:manualLayout>
              <c:xMode val="edge"/>
              <c:yMode val="edge"/>
              <c:x val="1.0933427136040985E-3"/>
              <c:y val="0.14428931077492865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8846184"/>
        <c:crosses val="autoZero"/>
        <c:crossBetween val="midCat"/>
        <c:majorUnit val="2.0000000000000005E-3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743914809609"/>
          <c:y val="3.2745591939546598E-2"/>
          <c:w val="0.77136496586106984"/>
          <c:h val="0.88586756738973083"/>
        </c:manualLayout>
      </c:layout>
      <c:barChart>
        <c:barDir val="col"/>
        <c:grouping val="clustered"/>
        <c:varyColors val="0"/>
        <c:ser>
          <c:idx val="1"/>
          <c:order val="0"/>
          <c:tx>
            <c:v>High Unemployment</c:v>
          </c:tx>
          <c:spPr>
            <a:solidFill>
              <a:schemeClr val="bg1">
                <a:lumMod val="65000"/>
                <a:alpha val="49000"/>
              </a:schemeClr>
            </a:solidFill>
          </c:spPr>
          <c:invertIfNegative val="0"/>
          <c:dPt>
            <c:idx val="28"/>
            <c:invertIfNegative val="0"/>
            <c:bubble3D val="0"/>
            <c:spPr>
              <a:solidFill>
                <a:schemeClr val="bg1">
                  <a:lumMod val="65000"/>
                  <a:alpha val="49000"/>
                </a:schemeClr>
              </a:solidFill>
              <a:ln>
                <a:noFill/>
              </a:ln>
            </c:spPr>
          </c:dPt>
          <c:cat>
            <c:numRef>
              <c:f>'1'!$A$35:$A$87</c:f>
              <c:numCache>
                <c:formatCode>General</c:formatCod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numCache>
            </c:numRef>
          </c:cat>
          <c:val>
            <c:numRef>
              <c:f>'1'!$G$35:$G$87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"/>
        <c:axId val="80739576"/>
        <c:axId val="760729280"/>
      </c:barChart>
      <c:lineChart>
        <c:grouping val="standard"/>
        <c:varyColors val="0"/>
        <c:ser>
          <c:idx val="0"/>
          <c:order val="1"/>
          <c:tx>
            <c:v>MID Tax Expenditures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 w="41275">
                <a:noFill/>
              </a:ln>
            </c:spPr>
          </c:dPt>
          <c:cat>
            <c:numRef>
              <c:f>'1'!$A$35:$A$87</c:f>
              <c:numCache>
                <c:formatCode>General</c:formatCod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numCache>
            </c:numRef>
          </c:cat>
          <c:val>
            <c:numRef>
              <c:f>'1'!$C$35:$C$87</c:f>
              <c:numCache>
                <c:formatCode>0.0000</c:formatCode>
                <c:ptCount val="53"/>
                <c:pt idx="0">
                  <c:v>1.8745698593133674E-3</c:v>
                </c:pt>
                <c:pt idx="1">
                  <c:v>1.8885710755873451E-3</c:v>
                </c:pt>
                <c:pt idx="2">
                  <c:v>1.9025722918613228E-3</c:v>
                </c:pt>
                <c:pt idx="3">
                  <c:v>2.1999515751162787E-3</c:v>
                </c:pt>
                <c:pt idx="4">
                  <c:v>2.1787234379717232E-3</c:v>
                </c:pt>
                <c:pt idx="5">
                  <c:v>2.5644566336477988E-3</c:v>
                </c:pt>
                <c:pt idx="6">
                  <c:v>2.6635434379949688E-3</c:v>
                </c:pt>
                <c:pt idx="7">
                  <c:v>2.7576765478581852E-3</c:v>
                </c:pt>
                <c:pt idx="8">
                  <c:v>2.9380333049800647E-3</c:v>
                </c:pt>
                <c:pt idx="9">
                  <c:v>3.2097089339132869E-3</c:v>
                </c:pt>
                <c:pt idx="10">
                  <c:v>3.8657792925187676E-3</c:v>
                </c:pt>
                <c:pt idx="11">
                  <c:v>3.6128328497240193E-3</c:v>
                </c:pt>
                <c:pt idx="12">
                  <c:v>3.9205093889719232E-3</c:v>
                </c:pt>
                <c:pt idx="13">
                  <c:v>3.8843397203862039E-3</c:v>
                </c:pt>
                <c:pt idx="14">
                  <c:v>4.6341478180813066E-3</c:v>
                </c:pt>
                <c:pt idx="15">
                  <c:v>4.5793578308529663E-3</c:v>
                </c:pt>
                <c:pt idx="16">
                  <c:v>5.3315572813495251E-3</c:v>
                </c:pt>
                <c:pt idx="17">
                  <c:v>5.8073653152478956E-3</c:v>
                </c:pt>
                <c:pt idx="18">
                  <c:v>6.7804976541659193E-3</c:v>
                </c:pt>
                <c:pt idx="19">
                  <c:v>6.6873715368739681E-3</c:v>
                </c:pt>
                <c:pt idx="20">
                  <c:v>7.3964975292252827E-3</c:v>
                </c:pt>
                <c:pt idx="21">
                  <c:v>8.3076421025581933E-3</c:v>
                </c:pt>
                <c:pt idx="22">
                  <c:v>8.7999922379683806E-3</c:v>
                </c:pt>
                <c:pt idx="23">
                  <c:v>6.4455104494150605E-3</c:v>
                </c:pt>
                <c:pt idx="24">
                  <c:v>6.3291059680314716E-3</c:v>
                </c:pt>
                <c:pt idx="25">
                  <c:v>6.6948253015102098E-3</c:v>
                </c:pt>
                <c:pt idx="26">
                  <c:v>7.1797324143482418E-3</c:v>
                </c:pt>
                <c:pt idx="27">
                  <c:v>6.8091178542082787E-3</c:v>
                </c:pt>
                <c:pt idx="28">
                  <c:v>5.9259138990537244E-3</c:v>
                </c:pt>
                <c:pt idx="29">
                  <c:v>5.7396442698218293E-3</c:v>
                </c:pt>
                <c:pt idx="30">
                  <c:v>5.323993787462949E-3</c:v>
                </c:pt>
                <c:pt idx="31">
                  <c:v>5.6086336483107983E-3</c:v>
                </c:pt>
                <c:pt idx="32">
                  <c:v>5.8077585440537089E-3</c:v>
                </c:pt>
                <c:pt idx="33">
                  <c:v>5.9060107632671142E-3</c:v>
                </c:pt>
                <c:pt idx="34">
                  <c:v>6.062517681842257E-3</c:v>
                </c:pt>
                <c:pt idx="35">
                  <c:v>5.9263358091312147E-3</c:v>
                </c:pt>
                <c:pt idx="36">
                  <c:v>6.487835021117213E-3</c:v>
                </c:pt>
                <c:pt idx="37">
                  <c:v>6.7108320794193807E-3</c:v>
                </c:pt>
                <c:pt idx="38">
                  <c:v>6.3533647495519555E-3</c:v>
                </c:pt>
                <c:pt idx="39">
                  <c:v>5.174239474961163E-3</c:v>
                </c:pt>
                <c:pt idx="40">
                  <c:v>5.1729417724358708E-3</c:v>
                </c:pt>
                <c:pt idx="41">
                  <c:v>5.4947914030498745E-3</c:v>
                </c:pt>
                <c:pt idx="42">
                  <c:v>6.0126342366047516E-3</c:v>
                </c:pt>
                <c:pt idx="43">
                  <c:v>6.2767248852400037E-3</c:v>
                </c:pt>
                <c:pt idx="44">
                  <c:v>6.0495666260670985E-3</c:v>
                </c:pt>
                <c:pt idx="45">
                  <c:v>5.4323448401608432E-3</c:v>
                </c:pt>
                <c:pt idx="46">
                  <c:v>4.9314614079415155E-3</c:v>
                </c:pt>
                <c:pt idx="47">
                  <c:v>4.4917852576788955E-3</c:v>
                </c:pt>
                <c:pt idx="48">
                  <c:v>3.9412509086867937E-3</c:v>
                </c:pt>
                <c:pt idx="49">
                  <c:v>3.4925448588314493E-3</c:v>
                </c:pt>
                <c:pt idx="50">
                  <c:v>3.3067051379146997E-3</c:v>
                </c:pt>
                <c:pt idx="51">
                  <c:v>3.2120673220705515E-3</c:v>
                </c:pt>
                <c:pt idx="52">
                  <c:v>3.1496587548644371E-3</c:v>
                </c:pt>
              </c:numCache>
            </c:numRef>
          </c:val>
          <c:smooth val="0"/>
        </c:ser>
        <c:ser>
          <c:idx val="2"/>
          <c:order val="2"/>
          <c:tx>
            <c:v>JCT MID TEs</c:v>
          </c:tx>
          <c:spPr>
            <a:ln w="31750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ln w="31750">
                <a:noFill/>
                <a:prstDash val="sysDash"/>
              </a:ln>
            </c:spPr>
          </c:dPt>
          <c:dPt>
            <c:idx val="2"/>
            <c:bubble3D val="0"/>
            <c:spPr>
              <a:ln w="31750">
                <a:noFill/>
                <a:prstDash val="sysDash"/>
              </a:ln>
            </c:spPr>
          </c:dPt>
          <c:dPt>
            <c:idx val="3"/>
            <c:bubble3D val="0"/>
            <c:spPr>
              <a:ln w="31750">
                <a:noFill/>
                <a:prstDash val="sysDash"/>
              </a:ln>
            </c:spPr>
          </c:dPt>
          <c:val>
            <c:numRef>
              <c:f>'2'!$F$32:$F$83</c:f>
              <c:numCache>
                <c:formatCode>General</c:formatCode>
                <c:ptCount val="52"/>
                <c:pt idx="3" formatCode="0.0000">
                  <c:v>2.2093023255813954E-3</c:v>
                </c:pt>
                <c:pt idx="4" formatCode="0.0000">
                  <c:v>2.3386839587541193E-3</c:v>
                </c:pt>
                <c:pt idx="5" formatCode="0.0000">
                  <c:v>2.5550314465408804E-3</c:v>
                </c:pt>
                <c:pt idx="6" formatCode="0.0000">
                  <c:v>2.6087766700829216E-3</c:v>
                </c:pt>
                <c:pt idx="7" formatCode="0.0000">
                  <c:v>2.060262683492145E-3</c:v>
                </c:pt>
                <c:pt idx="8" formatCode="0.0000">
                  <c:v>2.7362989602063952E-3</c:v>
                </c:pt>
                <c:pt idx="9" formatCode="0.0000">
                  <c:v>2.9439972667974768E-3</c:v>
                </c:pt>
                <c:pt idx="10" formatCode="0.0000">
                  <c:v>3.1516955733885579E-3</c:v>
                </c:pt>
                <c:pt idx="11" formatCode="0.0000">
                  <c:v>3.207905513680337E-3</c:v>
                </c:pt>
                <c:pt idx="12" formatCode="0.0000">
                  <c:v>2.4260702466104406E-3</c:v>
                </c:pt>
                <c:pt idx="13" formatCode="0.0000">
                  <c:v>2.6107214910173885E-3</c:v>
                </c:pt>
                <c:pt idx="14" formatCode="0.0000">
                  <c:v>1.9837557407722402E-3</c:v>
                </c:pt>
                <c:pt idx="15" formatCode="0.0000">
                  <c:v>2.2532638069501006E-3</c:v>
                </c:pt>
                <c:pt idx="16" formatCode="0.0000">
                  <c:v>4.3765092919889406E-3</c:v>
                </c:pt>
                <c:pt idx="17" formatCode="0.0000">
                  <c:v>6.1755534767695668E-3</c:v>
                </c:pt>
                <c:pt idx="18" formatCode="0.0000">
                  <c:v>6.8873736467492076E-3</c:v>
                </c:pt>
                <c:pt idx="19" formatCode="0.0000">
                  <c:v>6.8973582828838744E-3</c:v>
                </c:pt>
                <c:pt idx="20" formatCode="0.0000">
                  <c:v>5.8153358430750946E-3</c:v>
                </c:pt>
                <c:pt idx="21" formatCode="0.0000">
                  <c:v>5.8677114542521319E-3</c:v>
                </c:pt>
                <c:pt idx="22" formatCode="0.0000">
                  <c:v>5.9175473840510084E-3</c:v>
                </c:pt>
                <c:pt idx="23" formatCode="0.0000">
                  <c:v>6.7968363816114687E-3</c:v>
                </c:pt>
                <c:pt idx="24" formatCode="0.0000">
                  <c:v>5.5190588954243374E-3</c:v>
                </c:pt>
                <c:pt idx="25" formatCode="0.0000">
                  <c:v>5.4594441293250142E-3</c:v>
                </c:pt>
                <c:pt idx="26" formatCode="0.0000">
                  <c:v>5.8694303298619842E-3</c:v>
                </c:pt>
                <c:pt idx="27" formatCode="0.0000">
                  <c:v>5.1801692080349453E-3</c:v>
                </c:pt>
                <c:pt idx="28" formatCode="0.0000">
                  <c:v>5.9506464426483437E-3</c:v>
                </c:pt>
                <c:pt idx="29" formatCode="0.0000">
                  <c:v>6.4444638847578227E-3</c:v>
                </c:pt>
                <c:pt idx="30" formatCode="0.0000">
                  <c:v>6.2438247886705458E-3</c:v>
                </c:pt>
                <c:pt idx="31" formatCode="0.0000">
                  <c:v>7.0028927837480527E-3</c:v>
                </c:pt>
                <c:pt idx="32" formatCode="0.0000">
                  <c:v>7.3329947603770545E-3</c:v>
                </c:pt>
                <c:pt idx="33" formatCode="0.0000">
                  <c:v>4.8148666293601934E-3</c:v>
                </c:pt>
                <c:pt idx="34" formatCode="0.0000">
                  <c:v>4.7446705212517105E-3</c:v>
                </c:pt>
                <c:pt idx="35" formatCode="0.0000">
                  <c:v>5.0359786931375699E-3</c:v>
                </c:pt>
                <c:pt idx="36" formatCode="0.0000">
                  <c:v>5.3841577011987558E-3</c:v>
                </c:pt>
                <c:pt idx="37" formatCode="0.0000">
                  <c:v>5.9252679128314664E-3</c:v>
                </c:pt>
                <c:pt idx="38" formatCode="0.0000">
                  <c:v>6.080611535788742E-3</c:v>
                </c:pt>
                <c:pt idx="39" formatCode="0.0000">
                  <c:v>6.1004346232392519E-3</c:v>
                </c:pt>
                <c:pt idx="40" formatCode="0.0000">
                  <c:v>5.027141652406723E-3</c:v>
                </c:pt>
                <c:pt idx="41" formatCode="0.0000">
                  <c:v>5.5689366859457213E-3</c:v>
                </c:pt>
                <c:pt idx="42" formatCode="0.0000">
                  <c:v>5.0236706093553197E-3</c:v>
                </c:pt>
                <c:pt idx="43" formatCode="0.0000">
                  <c:v>5.0996754751970333E-3</c:v>
                </c:pt>
                <c:pt idx="44" formatCode="0.0000">
                  <c:v>4.5538578652601818E-3</c:v>
                </c:pt>
                <c:pt idx="45" formatCode="0.0000">
                  <c:v>5.9796939559412831E-3</c:v>
                </c:pt>
                <c:pt idx="46" formatCode="0.0000">
                  <c:v>6.0565231021671414E-3</c:v>
                </c:pt>
                <c:pt idx="47" formatCode="0.0000">
                  <c:v>4.9927296591303896E-3</c:v>
                </c:pt>
                <c:pt idx="48" formatCode="0.0000">
                  <c:v>4.2291782428844852E-3</c:v>
                </c:pt>
                <c:pt idx="49" formatCode="0.0000">
                  <c:v>4.1525418679884893E-3</c:v>
                </c:pt>
                <c:pt idx="50" formatCode="0.0000">
                  <c:v>3.8694875497240562E-3</c:v>
                </c:pt>
                <c:pt idx="51" formatCode="0.0000">
                  <c:v>3.8969664037586515E-3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39576"/>
        <c:axId val="760729280"/>
      </c:lineChart>
      <c:catAx>
        <c:axId val="8073957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0729280"/>
        <c:crossesAt val="0"/>
        <c:auto val="1"/>
        <c:lblAlgn val="ctr"/>
        <c:lblOffset val="50"/>
        <c:tickLblSkip val="10"/>
        <c:tickMarkSkip val="10"/>
        <c:noMultiLvlLbl val="0"/>
      </c:catAx>
      <c:valAx>
        <c:axId val="760729280"/>
        <c:scaling>
          <c:orientation val="minMax"/>
          <c:max val="1.0000000000001001E-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MID Tax Expenditures (%GDP)</a:t>
                </a:r>
              </a:p>
            </c:rich>
          </c:tx>
          <c:layout>
            <c:manualLayout>
              <c:xMode val="edge"/>
              <c:yMode val="edge"/>
              <c:x val="1.0933427136040985E-3"/>
              <c:y val="0.14428931077492865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739576"/>
        <c:crosses val="autoZero"/>
        <c:crossBetween val="midCat"/>
        <c:majorUnit val="2.0000000000000005E-3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Mortgage Interest Deducted (%GDP)</a:t>
            </a:r>
          </a:p>
        </c:rich>
      </c:tx>
      <c:layout>
        <c:manualLayout>
          <c:xMode val="edge"/>
          <c:yMode val="edge"/>
          <c:x val="0.17085080182671536"/>
          <c:y val="2.78787878787878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67979002624674E-2"/>
          <c:y val="0.12"/>
          <c:w val="0.84186232402767835"/>
          <c:h val="0.73090909090909129"/>
        </c:manualLayout>
      </c:layout>
      <c:areaChart>
        <c:grouping val="stacked"/>
        <c:varyColors val="0"/>
        <c:ser>
          <c:idx val="2"/>
          <c:order val="0"/>
          <c:tx>
            <c:v>&lt;$50,000</c:v>
          </c:tx>
          <c:spPr>
            <a:solidFill>
              <a:schemeClr val="bg1">
                <a:lumMod val="50000"/>
                <a:alpha val="81000"/>
              </a:schemeClr>
            </a:solidFill>
          </c:spPr>
          <c:cat>
            <c:numRef>
              <c:f>'3'!$A$28:$A$80</c:f>
              <c:numCache>
                <c:formatCode>General</c:formatCod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numCache>
            </c:numRef>
          </c:cat>
          <c:val>
            <c:numRef>
              <c:f>'3'!$I$28:$I$80</c:f>
              <c:numCache>
                <c:formatCode>0.0000</c:formatCode>
                <c:ptCount val="53"/>
                <c:pt idx="0">
                  <c:v>1.9127173336249644E-3</c:v>
                </c:pt>
                <c:pt idx="1">
                  <c:v>1.693069156800213E-3</c:v>
                </c:pt>
                <c:pt idx="2">
                  <c:v>1.4734209799754615E-3</c:v>
                </c:pt>
                <c:pt idx="3">
                  <c:v>1.3833268963537788E-3</c:v>
                </c:pt>
                <c:pt idx="4">
                  <c:v>1.2932328127320959E-3</c:v>
                </c:pt>
                <c:pt idx="5">
                  <c:v>1.4698983763446717E-3</c:v>
                </c:pt>
                <c:pt idx="6">
                  <c:v>1.6465639399572474E-3</c:v>
                </c:pt>
                <c:pt idx="7">
                  <c:v>1.5030890808644636E-3</c:v>
                </c:pt>
                <c:pt idx="8">
                  <c:v>1.3596142217716799E-3</c:v>
                </c:pt>
                <c:pt idx="9" formatCode="0.000">
                  <c:v>1.4631652145607273E-3</c:v>
                </c:pt>
                <c:pt idx="10" formatCode="0.000">
                  <c:v>1.7258014303977286E-3</c:v>
                </c:pt>
                <c:pt idx="11" formatCode="0.000">
                  <c:v>1.8108602794718455E-3</c:v>
                </c:pt>
                <c:pt idx="12" formatCode="0.000">
                  <c:v>1.7391903282914368E-3</c:v>
                </c:pt>
                <c:pt idx="13" formatCode="0.000">
                  <c:v>1.2485473581975086E-3</c:v>
                </c:pt>
                <c:pt idx="14" formatCode="0.000">
                  <c:v>1.5167627765424777E-3</c:v>
                </c:pt>
                <c:pt idx="15" formatCode="0.000">
                  <c:v>1.896285332320203E-3</c:v>
                </c:pt>
                <c:pt idx="16" formatCode="0.000">
                  <c:v>2.6708718177467236E-3</c:v>
                </c:pt>
                <c:pt idx="17" formatCode="0.000">
                  <c:v>3.0021443490190008E-3</c:v>
                </c:pt>
                <c:pt idx="18" formatCode="0.000">
                  <c:v>3.6519280062182365E-3</c:v>
                </c:pt>
                <c:pt idx="19" formatCode="0.000">
                  <c:v>3.5376291777026456E-3</c:v>
                </c:pt>
                <c:pt idx="20" formatCode="0.000">
                  <c:v>3.4079676733734243E-3</c:v>
                </c:pt>
                <c:pt idx="21" formatCode="0.000">
                  <c:v>3.5132556663675912E-3</c:v>
                </c:pt>
                <c:pt idx="22" formatCode="0.000">
                  <c:v>3.5305434157553049E-3</c:v>
                </c:pt>
                <c:pt idx="23" formatCode="0.000">
                  <c:v>3.074297282657797E-3</c:v>
                </c:pt>
                <c:pt idx="24" formatCode="0.000">
                  <c:v>2.8323867534173573E-3</c:v>
                </c:pt>
                <c:pt idx="25" formatCode="0.000">
                  <c:v>2.984671723315126E-3</c:v>
                </c:pt>
                <c:pt idx="26" formatCode="0.000">
                  <c:v>3.4618526814502609E-3</c:v>
                </c:pt>
                <c:pt idx="27" formatCode="0.000">
                  <c:v>3.5768744873663702E-3</c:v>
                </c:pt>
                <c:pt idx="28" formatCode="0.000">
                  <c:v>3.6018657204899616E-3</c:v>
                </c:pt>
                <c:pt idx="29" formatCode="0.000">
                  <c:v>3.3440417657406227E-3</c:v>
                </c:pt>
                <c:pt idx="30" formatCode="0.000">
                  <c:v>3.1415375595172904E-3</c:v>
                </c:pt>
                <c:pt idx="31" formatCode="0.000">
                  <c:v>3.283881292128232E-3</c:v>
                </c:pt>
                <c:pt idx="32" formatCode="0.000">
                  <c:v>3.4220005940594051E-3</c:v>
                </c:pt>
                <c:pt idx="33" formatCode="0.000">
                  <c:v>3.3660791932392377E-3</c:v>
                </c:pt>
                <c:pt idx="34" formatCode="0.000">
                  <c:v>3.2710686236412448E-3</c:v>
                </c:pt>
                <c:pt idx="35" formatCode="0.000">
                  <c:v>3.407705739395066E-3</c:v>
                </c:pt>
                <c:pt idx="36" formatCode="0.000">
                  <c:v>3.5531910433408711E-3</c:v>
                </c:pt>
                <c:pt idx="37" formatCode="0.000">
                  <c:v>4.0334519065226542E-3</c:v>
                </c:pt>
                <c:pt idx="38" formatCode="0.000">
                  <c:v>4.2517534318528057E-3</c:v>
                </c:pt>
                <c:pt idx="39" formatCode="0.000">
                  <c:v>4.1288476769607372E-3</c:v>
                </c:pt>
                <c:pt idx="40" formatCode="0.000">
                  <c:v>4.0801868241150136E-3</c:v>
                </c:pt>
                <c:pt idx="41" formatCode="0.000">
                  <c:v>4.3513866619061094E-3</c:v>
                </c:pt>
                <c:pt idx="42" formatCode="0.000">
                  <c:v>4.9395523392922903E-3</c:v>
                </c:pt>
                <c:pt idx="43" formatCode="0.000">
                  <c:v>5.304791970989718E-3</c:v>
                </c:pt>
                <c:pt idx="44" formatCode="0.000">
                  <c:v>5.0271030376242282E-3</c:v>
                </c:pt>
                <c:pt idx="45" formatCode="0.000">
                  <c:v>4.4845451513223248E-3</c:v>
                </c:pt>
                <c:pt idx="46" formatCode="0.000">
                  <c:v>3.9030084034775859E-3</c:v>
                </c:pt>
                <c:pt idx="47" formatCode="0.000">
                  <c:v>3.3993706632168921E-3</c:v>
                </c:pt>
                <c:pt idx="48" formatCode="0.000">
                  <c:v>2.9012778994444511E-3</c:v>
                </c:pt>
                <c:pt idx="49" formatCode="0.000">
                  <c:v>2.3993102879908941E-3</c:v>
                </c:pt>
                <c:pt idx="50" formatCode="0.000">
                  <c:v>2.0916771682274087E-3</c:v>
                </c:pt>
                <c:pt idx="51" formatCode="0.000">
                  <c:v>1.7995438356686001E-3</c:v>
                </c:pt>
                <c:pt idx="52" formatCode="0.000">
                  <c:v>1.7618548227195979E-3</c:v>
                </c:pt>
              </c:numCache>
            </c:numRef>
          </c:val>
        </c:ser>
        <c:ser>
          <c:idx val="0"/>
          <c:order val="1"/>
          <c:tx>
            <c:v>$50-100K</c:v>
          </c:tx>
          <c:spPr>
            <a:solidFill>
              <a:schemeClr val="tx1">
                <a:lumMod val="75000"/>
                <a:lumOff val="25000"/>
                <a:alpha val="80000"/>
              </a:schemeClr>
            </a:solidFill>
          </c:spPr>
          <c:cat>
            <c:numRef>
              <c:f>'3'!$A$28:$A$80</c:f>
              <c:numCache>
                <c:formatCode>General</c:formatCod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numCache>
            </c:numRef>
          </c:cat>
          <c:val>
            <c:numRef>
              <c:f>'3'!$J$28:$J$80</c:f>
              <c:numCache>
                <c:formatCode>0.000</c:formatCode>
                <c:ptCount val="53"/>
                <c:pt idx="0">
                  <c:v>5.9162916592300973E-3</c:v>
                </c:pt>
                <c:pt idx="1">
                  <c:v>5.8561568374678099E-3</c:v>
                </c:pt>
                <c:pt idx="2">
                  <c:v>5.7960220157055216E-3</c:v>
                </c:pt>
                <c:pt idx="3" formatCode="0.0000">
                  <c:v>5.7234351855715935E-3</c:v>
                </c:pt>
                <c:pt idx="4">
                  <c:v>5.6508483554376663E-3</c:v>
                </c:pt>
                <c:pt idx="5" formatCode="0.0000">
                  <c:v>5.9387724475394484E-3</c:v>
                </c:pt>
                <c:pt idx="6">
                  <c:v>6.2266965396412296E-3</c:v>
                </c:pt>
                <c:pt idx="7" formatCode="0.0000">
                  <c:v>6.1463613176216125E-3</c:v>
                </c:pt>
                <c:pt idx="8">
                  <c:v>6.0660260956019955E-3</c:v>
                </c:pt>
                <c:pt idx="9">
                  <c:v>6.2173121974098706E-3</c:v>
                </c:pt>
                <c:pt idx="10">
                  <c:v>6.3220260275051654E-3</c:v>
                </c:pt>
                <c:pt idx="11">
                  <c:v>6.7889178956717384E-3</c:v>
                </c:pt>
                <c:pt idx="12">
                  <c:v>6.8291641435875589E-3</c:v>
                </c:pt>
                <c:pt idx="13">
                  <c:v>6.6645956529242569E-3</c:v>
                </c:pt>
                <c:pt idx="14">
                  <c:v>7.4571787613510994E-3</c:v>
                </c:pt>
                <c:pt idx="15">
                  <c:v>8.2893031719919463E-3</c:v>
                </c:pt>
                <c:pt idx="16">
                  <c:v>9.5320273048034934E-3</c:v>
                </c:pt>
                <c:pt idx="17">
                  <c:v>9.7129508271566484E-3</c:v>
                </c:pt>
                <c:pt idx="18">
                  <c:v>1.0726656436472347E-2</c:v>
                </c:pt>
                <c:pt idx="19">
                  <c:v>1.0845343055441027E-2</c:v>
                </c:pt>
                <c:pt idx="20">
                  <c:v>1.1056724859059074E-2</c:v>
                </c:pt>
                <c:pt idx="21">
                  <c:v>1.1127291593852808E-2</c:v>
                </c:pt>
                <c:pt idx="22">
                  <c:v>1.0859326886845891E-2</c:v>
                </c:pt>
                <c:pt idx="23">
                  <c:v>1.02854152893105E-2</c:v>
                </c:pt>
                <c:pt idx="24">
                  <c:v>1.0119977578722917E-2</c:v>
                </c:pt>
                <c:pt idx="25">
                  <c:v>1.0274347899146297E-2</c:v>
                </c:pt>
                <c:pt idx="26">
                  <c:v>1.082503875560238E-2</c:v>
                </c:pt>
                <c:pt idx="27">
                  <c:v>1.0608322322967283E-2</c:v>
                </c:pt>
                <c:pt idx="28">
                  <c:v>1.03912245919288E-2</c:v>
                </c:pt>
                <c:pt idx="29">
                  <c:v>9.6412537009900115E-3</c:v>
                </c:pt>
                <c:pt idx="30">
                  <c:v>8.7536681165170747E-3</c:v>
                </c:pt>
                <c:pt idx="31">
                  <c:v>8.9495580069414542E-3</c:v>
                </c:pt>
                <c:pt idx="32">
                  <c:v>9.2545547314881113E-3</c:v>
                </c:pt>
                <c:pt idx="33">
                  <c:v>8.9976619799035842E-3</c:v>
                </c:pt>
                <c:pt idx="34">
                  <c:v>8.8980863725080309E-3</c:v>
                </c:pt>
                <c:pt idx="35">
                  <c:v>9.0811803909695045E-3</c:v>
                </c:pt>
                <c:pt idx="36">
                  <c:v>9.0307138614939605E-3</c:v>
                </c:pt>
                <c:pt idx="37">
                  <c:v>9.7663397562095019E-3</c:v>
                </c:pt>
                <c:pt idx="38">
                  <c:v>9.9517129443112192E-3</c:v>
                </c:pt>
                <c:pt idx="39">
                  <c:v>8.930239412892815E-3</c:v>
                </c:pt>
                <c:pt idx="40">
                  <c:v>8.7985690320714783E-3</c:v>
                </c:pt>
                <c:pt idx="41">
                  <c:v>9.1540404188273743E-3</c:v>
                </c:pt>
                <c:pt idx="42">
                  <c:v>9.7916057454946991E-3</c:v>
                </c:pt>
                <c:pt idx="43">
                  <c:v>1.0273097759404598E-2</c:v>
                </c:pt>
                <c:pt idx="44">
                  <c:v>9.5359465602478499E-3</c:v>
                </c:pt>
                <c:pt idx="45">
                  <c:v>8.6381400766017795E-3</c:v>
                </c:pt>
                <c:pt idx="46">
                  <c:v>7.7818001381946486E-3</c:v>
                </c:pt>
                <c:pt idx="47">
                  <c:v>6.896978160933244E-3</c:v>
                </c:pt>
                <c:pt idx="48">
                  <c:v>6.0119032294764863E-3</c:v>
                </c:pt>
                <c:pt idx="49">
                  <c:v>5.0367830419674681E-3</c:v>
                </c:pt>
                <c:pt idx="50">
                  <c:v>4.4995910085152292E-3</c:v>
                </c:pt>
                <c:pt idx="51">
                  <c:v>4.0184069517733862E-3</c:v>
                </c:pt>
                <c:pt idx="52">
                  <c:v>3.9689575083291049E-3</c:v>
                </c:pt>
              </c:numCache>
            </c:numRef>
          </c:val>
        </c:ser>
        <c:ser>
          <c:idx val="1"/>
          <c:order val="2"/>
          <c:tx>
            <c:v>$100-200K</c:v>
          </c:tx>
          <c:spPr>
            <a:solidFill>
              <a:schemeClr val="bg1">
                <a:lumMod val="65000"/>
                <a:alpha val="71000"/>
              </a:schemeClr>
            </a:solidFill>
            <a:ln>
              <a:solidFill>
                <a:srgbClr val="808080"/>
              </a:solidFill>
            </a:ln>
          </c:spPr>
          <c:cat>
            <c:numRef>
              <c:f>'3'!$A$28:$A$80</c:f>
              <c:numCache>
                <c:formatCode>General</c:formatCod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numCache>
            </c:numRef>
          </c:cat>
          <c:val>
            <c:numRef>
              <c:f>'3'!$K$28:$K$80</c:f>
              <c:numCache>
                <c:formatCode>0.000</c:formatCode>
                <c:ptCount val="53"/>
                <c:pt idx="0">
                  <c:v>1.6216770778652667E-3</c:v>
                </c:pt>
                <c:pt idx="1">
                  <c:v>1.9781394818774189E-3</c:v>
                </c:pt>
                <c:pt idx="2">
                  <c:v>2.3346018858895709E-3</c:v>
                </c:pt>
                <c:pt idx="3" formatCode="0.0000">
                  <c:v>2.572526202361231E-3</c:v>
                </c:pt>
                <c:pt idx="4">
                  <c:v>2.8104505188328911E-3</c:v>
                </c:pt>
                <c:pt idx="5" formatCode="0.0000">
                  <c:v>3.1915031950982002E-3</c:v>
                </c:pt>
                <c:pt idx="6">
                  <c:v>3.5725558713635094E-3</c:v>
                </c:pt>
                <c:pt idx="7" formatCode="0.0000">
                  <c:v>3.9541287548489406E-3</c:v>
                </c:pt>
                <c:pt idx="8">
                  <c:v>4.3357016383343723E-3</c:v>
                </c:pt>
                <c:pt idx="9">
                  <c:v>4.6457604200210011E-3</c:v>
                </c:pt>
                <c:pt idx="10">
                  <c:v>4.355165878744835E-3</c:v>
                </c:pt>
                <c:pt idx="11">
                  <c:v>4.6392013067677188E-3</c:v>
                </c:pt>
                <c:pt idx="12">
                  <c:v>5.0977695672667243E-3</c:v>
                </c:pt>
                <c:pt idx="13">
                  <c:v>5.614646116011506E-3</c:v>
                </c:pt>
                <c:pt idx="14">
                  <c:v>6.1974843091742345E-3</c:v>
                </c:pt>
                <c:pt idx="15">
                  <c:v>6.617160190722237E-3</c:v>
                </c:pt>
                <c:pt idx="16">
                  <c:v>6.8191248206113542E-3</c:v>
                </c:pt>
                <c:pt idx="17">
                  <c:v>6.9151909392712553E-3</c:v>
                </c:pt>
                <c:pt idx="18">
                  <c:v>7.4031675288490284E-3</c:v>
                </c:pt>
                <c:pt idx="19">
                  <c:v>7.798767696599874E-3</c:v>
                </c:pt>
                <c:pt idx="20">
                  <c:v>8.3752464021085472E-3</c:v>
                </c:pt>
                <c:pt idx="21">
                  <c:v>9.0360779145098585E-3</c:v>
                </c:pt>
                <c:pt idx="22">
                  <c:v>9.6990864241209545E-3</c:v>
                </c:pt>
                <c:pt idx="23">
                  <c:v>1.0426407529670239E-2</c:v>
                </c:pt>
                <c:pt idx="24">
                  <c:v>1.0605175387236796E-2</c:v>
                </c:pt>
                <c:pt idx="25">
                  <c:v>1.1293085619951571E-2</c:v>
                </c:pt>
                <c:pt idx="26">
                  <c:v>1.1645285562244964E-2</c:v>
                </c:pt>
                <c:pt idx="27">
                  <c:v>1.147606128393262E-2</c:v>
                </c:pt>
                <c:pt idx="28">
                  <c:v>1.0917300129065803E-2</c:v>
                </c:pt>
                <c:pt idx="29">
                  <c:v>9.9779000757410554E-3</c:v>
                </c:pt>
                <c:pt idx="30">
                  <c:v>9.3040723568848498E-3</c:v>
                </c:pt>
                <c:pt idx="31">
                  <c:v>9.598807735546248E-3</c:v>
                </c:pt>
                <c:pt idx="32">
                  <c:v>9.6254459292363162E-3</c:v>
                </c:pt>
                <c:pt idx="33">
                  <c:v>9.7636207490271239E-3</c:v>
                </c:pt>
                <c:pt idx="34">
                  <c:v>1.0151251577476565E-2</c:v>
                </c:pt>
                <c:pt idx="35">
                  <c:v>1.0316068574415667E-2</c:v>
                </c:pt>
                <c:pt idx="36">
                  <c:v>1.0462456555968789E-2</c:v>
                </c:pt>
                <c:pt idx="37">
                  <c:v>1.1143310086355215E-2</c:v>
                </c:pt>
                <c:pt idx="38">
                  <c:v>1.0788285783179724E-2</c:v>
                </c:pt>
                <c:pt idx="39">
                  <c:v>1.0066012225521094E-2</c:v>
                </c:pt>
                <c:pt idx="40">
                  <c:v>9.6181312380320041E-3</c:v>
                </c:pt>
                <c:pt idx="41">
                  <c:v>1.0139263392394814E-2</c:v>
                </c:pt>
                <c:pt idx="42">
                  <c:v>1.0826773940776132E-2</c:v>
                </c:pt>
                <c:pt idx="43">
                  <c:v>1.1443313558888285E-2</c:v>
                </c:pt>
                <c:pt idx="44">
                  <c:v>1.0957313374970062E-2</c:v>
                </c:pt>
                <c:pt idx="45">
                  <c:v>1.0177138924280751E-2</c:v>
                </c:pt>
                <c:pt idx="46">
                  <c:v>9.2561003882547909E-3</c:v>
                </c:pt>
                <c:pt idx="47">
                  <c:v>8.2814511897692511E-3</c:v>
                </c:pt>
                <c:pt idx="48">
                  <c:v>7.2753754500239865E-3</c:v>
                </c:pt>
                <c:pt idx="49">
                  <c:v>6.4060239195398855E-3</c:v>
                </c:pt>
                <c:pt idx="50">
                  <c:v>6.0139553798572382E-3</c:v>
                </c:pt>
                <c:pt idx="51">
                  <c:v>5.795335434006412E-3</c:v>
                </c:pt>
                <c:pt idx="52">
                  <c:v>5.6325103774876569E-3</c:v>
                </c:pt>
              </c:numCache>
            </c:numRef>
          </c:val>
        </c:ser>
        <c:ser>
          <c:idx val="3"/>
          <c:order val="3"/>
          <c:tx>
            <c:v>&gt;$200K</c:v>
          </c:tx>
          <c:spPr>
            <a:solidFill>
              <a:schemeClr val="tx1">
                <a:alpha val="78000"/>
              </a:schemeClr>
            </a:solidFill>
          </c:spPr>
          <c:cat>
            <c:numRef>
              <c:f>'3'!$A$28:$A$80</c:f>
              <c:numCache>
                <c:formatCode>General</c:formatCod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numCache>
            </c:numRef>
          </c:cat>
          <c:val>
            <c:numRef>
              <c:f>'3'!$L$28:$L$80</c:f>
              <c:numCache>
                <c:formatCode>0.000</c:formatCode>
                <c:ptCount val="53"/>
                <c:pt idx="0">
                  <c:v>5.4715179833770785E-4</c:v>
                </c:pt>
                <c:pt idx="1">
                  <c:v>5.3731702347560237E-4</c:v>
                </c:pt>
                <c:pt idx="2">
                  <c:v>5.2748224861349688E-4</c:v>
                </c:pt>
                <c:pt idx="3" formatCode="0.0000">
                  <c:v>6.2511475189295541E-4</c:v>
                </c:pt>
                <c:pt idx="4">
                  <c:v>7.2274725517241384E-4</c:v>
                </c:pt>
                <c:pt idx="5" formatCode="0.0000">
                  <c:v>7.5618808432010404E-4</c:v>
                </c:pt>
                <c:pt idx="6">
                  <c:v>7.8962891346779425E-4</c:v>
                </c:pt>
                <c:pt idx="7" formatCode="0.0000">
                  <c:v>9.0855150913564386E-4</c:v>
                </c:pt>
                <c:pt idx="8">
                  <c:v>1.0274741048034934E-3</c:v>
                </c:pt>
                <c:pt idx="9">
                  <c:v>1.0786637794889746E-3</c:v>
                </c:pt>
                <c:pt idx="10">
                  <c:v>1.9471443002324379E-3</c:v>
                </c:pt>
                <c:pt idx="11">
                  <c:v>1.0003665326543904E-3</c:v>
                </c:pt>
                <c:pt idx="12">
                  <c:v>1.1469601885918193E-3</c:v>
                </c:pt>
                <c:pt idx="13">
                  <c:v>1.3148430861936722E-3</c:v>
                </c:pt>
                <c:pt idx="14">
                  <c:v>1.4937129711448697E-3</c:v>
                </c:pt>
                <c:pt idx="15">
                  <c:v>1.6225453150716161E-3</c:v>
                </c:pt>
                <c:pt idx="16">
                  <c:v>1.6990501162270743E-3</c:v>
                </c:pt>
                <c:pt idx="17">
                  <c:v>1.7254649455932731E-3</c:v>
                </c:pt>
                <c:pt idx="18">
                  <c:v>1.9368631011061285E-3</c:v>
                </c:pt>
                <c:pt idx="19">
                  <c:v>2.2331313519694347E-3</c:v>
                </c:pt>
                <c:pt idx="20">
                  <c:v>2.4306700629098919E-3</c:v>
                </c:pt>
                <c:pt idx="21">
                  <c:v>2.788680190029218E-3</c:v>
                </c:pt>
                <c:pt idx="22">
                  <c:v>3.3329360252276593E-3</c:v>
                </c:pt>
                <c:pt idx="23">
                  <c:v>4.305146414315634E-3</c:v>
                </c:pt>
                <c:pt idx="24">
                  <c:v>4.8407951494497965E-3</c:v>
                </c:pt>
                <c:pt idx="25">
                  <c:v>5.4006592838079081E-3</c:v>
                </c:pt>
                <c:pt idx="26">
                  <c:v>5.7097616494414336E-3</c:v>
                </c:pt>
                <c:pt idx="27">
                  <c:v>5.3679774457402003E-3</c:v>
                </c:pt>
                <c:pt idx="28">
                  <c:v>5.2069590725306982E-3</c:v>
                </c:pt>
                <c:pt idx="29">
                  <c:v>4.4537547145536219E-3</c:v>
                </c:pt>
                <c:pt idx="30">
                  <c:v>4.2096476818355953E-3</c:v>
                </c:pt>
                <c:pt idx="31">
                  <c:v>4.6640658841873147E-3</c:v>
                </c:pt>
                <c:pt idx="32">
                  <c:v>4.883799668526703E-3</c:v>
                </c:pt>
                <c:pt idx="33">
                  <c:v>5.2796488794795843E-3</c:v>
                </c:pt>
                <c:pt idx="34">
                  <c:v>5.6618504268802529E-3</c:v>
                </c:pt>
                <c:pt idx="35">
                  <c:v>5.9116092269631279E-3</c:v>
                </c:pt>
                <c:pt idx="36">
                  <c:v>6.3126737867230604E-3</c:v>
                </c:pt>
                <c:pt idx="37">
                  <c:v>6.1834992686285069E-3</c:v>
                </c:pt>
                <c:pt idx="38">
                  <c:v>5.6668430801114092E-3</c:v>
                </c:pt>
                <c:pt idx="39">
                  <c:v>5.1255861293972773E-3</c:v>
                </c:pt>
                <c:pt idx="40">
                  <c:v>5.2391367892675525E-3</c:v>
                </c:pt>
                <c:pt idx="41">
                  <c:v>5.6602234751827211E-3</c:v>
                </c:pt>
                <c:pt idx="42">
                  <c:v>6.4227490880419177E-3</c:v>
                </c:pt>
                <c:pt idx="43">
                  <c:v>6.9184731758144035E-3</c:v>
                </c:pt>
                <c:pt idx="44">
                  <c:v>6.4374907537584304E-3</c:v>
                </c:pt>
                <c:pt idx="45">
                  <c:v>5.8832875165453257E-3</c:v>
                </c:pt>
                <c:pt idx="46">
                  <c:v>5.3791669157467045E-3</c:v>
                </c:pt>
                <c:pt idx="47">
                  <c:v>4.8853052917190928E-3</c:v>
                </c:pt>
                <c:pt idx="48">
                  <c:v>4.3962764864053485E-3</c:v>
                </c:pt>
                <c:pt idx="49">
                  <c:v>3.9011126367312706E-3</c:v>
                </c:pt>
                <c:pt idx="50">
                  <c:v>3.8471294747985953E-3</c:v>
                </c:pt>
                <c:pt idx="51">
                  <c:v>4.0042776506426349E-3</c:v>
                </c:pt>
                <c:pt idx="52">
                  <c:v>3.8284469405539491E-3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843440"/>
        <c:axId val="1027194368"/>
      </c:areaChart>
      <c:catAx>
        <c:axId val="10288434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719436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027194368"/>
        <c:scaling>
          <c:orientation val="minMax"/>
          <c:max val="3.5000000000000003E-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8843440"/>
        <c:crosses val="autoZero"/>
        <c:crossBetween val="midCat"/>
        <c:majorUnit val="1.0000000000000002E-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022" r="0.75000000000000022" t="1" header="0.5" footer="0.5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MID Tax Expenditure (%GDP)</a:t>
            </a:r>
          </a:p>
        </c:rich>
      </c:tx>
      <c:layout>
        <c:manualLayout>
          <c:xMode val="edge"/>
          <c:yMode val="edge"/>
          <c:x val="0.25306712523003588"/>
          <c:y val="2.78787878787878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67979002624674E-2"/>
          <c:y val="0.12"/>
          <c:w val="0.71312661779346542"/>
          <c:h val="0.73090909090909129"/>
        </c:manualLayout>
      </c:layout>
      <c:areaChart>
        <c:grouping val="stacked"/>
        <c:varyColors val="0"/>
        <c:ser>
          <c:idx val="2"/>
          <c:order val="0"/>
          <c:tx>
            <c:v>&lt;$50K</c:v>
          </c:tx>
          <c:spPr>
            <a:solidFill>
              <a:schemeClr val="bg1">
                <a:lumMod val="50000"/>
                <a:alpha val="81000"/>
              </a:schemeClr>
            </a:solidFill>
          </c:spPr>
          <c:cat>
            <c:numRef>
              <c:f>'3'!$A$28:$A$80</c:f>
              <c:numCache>
                <c:formatCode>General</c:formatCod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numCache>
            </c:numRef>
          </c:cat>
          <c:val>
            <c:numRef>
              <c:f>'3'!$C$28:$C$80</c:f>
              <c:numCache>
                <c:formatCode>0.0000</c:formatCode>
                <c:ptCount val="53"/>
                <c:pt idx="0">
                  <c:v>2.250919023622048E-4</c:v>
                </c:pt>
                <c:pt idx="1">
                  <c:v>1.9125592324858697E-4</c:v>
                </c:pt>
                <c:pt idx="2">
                  <c:v>1.5741994413496913E-4</c:v>
                </c:pt>
                <c:pt idx="3">
                  <c:v>1.5643986346271002E-4</c:v>
                </c:pt>
                <c:pt idx="4">
                  <c:v>1.5545978279045091E-4</c:v>
                </c:pt>
                <c:pt idx="5">
                  <c:v>1.8250284495503587E-4</c:v>
                </c:pt>
                <c:pt idx="6">
                  <c:v>2.0954590711962079E-4</c:v>
                </c:pt>
                <c:pt idx="7">
                  <c:v>1.8519460154795776E-4</c:v>
                </c:pt>
                <c:pt idx="8">
                  <c:v>1.6084329597629472E-4</c:v>
                </c:pt>
                <c:pt idx="9">
                  <c:v>1.7697317453272624E-4</c:v>
                </c:pt>
                <c:pt idx="10">
                  <c:v>2.4363927104855451E-4</c:v>
                </c:pt>
                <c:pt idx="11">
                  <c:v>2.3676807181597468E-4</c:v>
                </c:pt>
                <c:pt idx="12">
                  <c:v>2.2948931055602928E-4</c:v>
                </c:pt>
                <c:pt idx="13">
                  <c:v>1.4166561462128509E-4</c:v>
                </c:pt>
                <c:pt idx="14">
                  <c:v>1.8723700695917809E-4</c:v>
                </c:pt>
                <c:pt idx="15">
                  <c:v>2.5300073785190595E-4</c:v>
                </c:pt>
                <c:pt idx="16">
                  <c:v>3.6890658155458504E-4</c:v>
                </c:pt>
                <c:pt idx="17">
                  <c:v>4.1305919582684553E-4</c:v>
                </c:pt>
                <c:pt idx="18">
                  <c:v>4.5734428556053799E-4</c:v>
                </c:pt>
                <c:pt idx="19">
                  <c:v>4.3231585833264629E-4</c:v>
                </c:pt>
                <c:pt idx="20">
                  <c:v>3.6686820402405515E-4</c:v>
                </c:pt>
                <c:pt idx="21">
                  <c:v>5.0910982934179966E-4</c:v>
                </c:pt>
                <c:pt idx="22">
                  <c:v>5.4094224813733543E-4</c:v>
                </c:pt>
                <c:pt idx="23">
                  <c:v>3.8967083592049618E-4</c:v>
                </c:pt>
                <c:pt idx="24">
                  <c:v>2.4426639793625999E-4</c:v>
                </c:pt>
                <c:pt idx="25">
                  <c:v>2.482554128886296E-4</c:v>
                </c:pt>
                <c:pt idx="26">
                  <c:v>3.2451970516422449E-4</c:v>
                </c:pt>
                <c:pt idx="27">
                  <c:v>3.3680741185617113E-4</c:v>
                </c:pt>
                <c:pt idx="28">
                  <c:v>2.2772391124432193E-4</c:v>
                </c:pt>
                <c:pt idx="29">
                  <c:v>2.2519392165670798E-4</c:v>
                </c:pt>
                <c:pt idx="30">
                  <c:v>2.1512833711416352E-4</c:v>
                </c:pt>
                <c:pt idx="31">
                  <c:v>2.2214411242024509E-4</c:v>
                </c:pt>
                <c:pt idx="32">
                  <c:v>2.3198948211155222E-4</c:v>
                </c:pt>
                <c:pt idx="33">
                  <c:v>2.3815639821107019E-4</c:v>
                </c:pt>
                <c:pt idx="34">
                  <c:v>2.2136503685693036E-4</c:v>
                </c:pt>
                <c:pt idx="35">
                  <c:v>2.2596426588410639E-4</c:v>
                </c:pt>
                <c:pt idx="36">
                  <c:v>2.4462294027565031E-4</c:v>
                </c:pt>
                <c:pt idx="37">
                  <c:v>2.7047977988716576E-4</c:v>
                </c:pt>
                <c:pt idx="38">
                  <c:v>2.8685901211794205E-4</c:v>
                </c:pt>
                <c:pt idx="39">
                  <c:v>2.6975924244234143E-4</c:v>
                </c:pt>
                <c:pt idx="40">
                  <c:v>2.6352050753874264E-4</c:v>
                </c:pt>
                <c:pt idx="41">
                  <c:v>2.8512842970283462E-4</c:v>
                </c:pt>
                <c:pt idx="42">
                  <c:v>3.3232501006791299E-4</c:v>
                </c:pt>
                <c:pt idx="43">
                  <c:v>3.5704554932179878E-4</c:v>
                </c:pt>
                <c:pt idx="44">
                  <c:v>3.3739587636710637E-4</c:v>
                </c:pt>
                <c:pt idx="45">
                  <c:v>2.8466240558717944E-4</c:v>
                </c:pt>
                <c:pt idx="46">
                  <c:v>2.5317709817968036E-4</c:v>
                </c:pt>
                <c:pt idx="47">
                  <c:v>2.2493199503155221E-4</c:v>
                </c:pt>
                <c:pt idx="48">
                  <c:v>1.8816219916126327E-4</c:v>
                </c:pt>
                <c:pt idx="49">
                  <c:v>1.5262743180660839E-4</c:v>
                </c:pt>
                <c:pt idx="50">
                  <c:v>1.3500829001124673E-4</c:v>
                </c:pt>
                <c:pt idx="51">
                  <c:v>1.13966999839962E-4</c:v>
                </c:pt>
                <c:pt idx="52">
                  <c:v>1.1529029034414447E-4</c:v>
                </c:pt>
              </c:numCache>
            </c:numRef>
          </c:val>
        </c:ser>
        <c:ser>
          <c:idx val="0"/>
          <c:order val="1"/>
          <c:tx>
            <c:v>$50–100K</c:v>
          </c:tx>
          <c:spPr>
            <a:solidFill>
              <a:schemeClr val="tx1">
                <a:lumMod val="75000"/>
                <a:lumOff val="25000"/>
                <a:alpha val="80000"/>
              </a:schemeClr>
            </a:solidFill>
          </c:spPr>
          <c:cat>
            <c:numRef>
              <c:f>'3'!$A$28:$A$80</c:f>
              <c:numCache>
                <c:formatCode>General</c:formatCod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numCache>
            </c:numRef>
          </c:cat>
          <c:val>
            <c:numRef>
              <c:f>'3'!$D$28:$D$80</c:f>
              <c:numCache>
                <c:formatCode>0.0000</c:formatCode>
                <c:ptCount val="53"/>
                <c:pt idx="0">
                  <c:v>1.0120926715514727E-3</c:v>
                </c:pt>
                <c:pt idx="1">
                  <c:v>9.9789386459168722E-4</c:v>
                </c:pt>
                <c:pt idx="2">
                  <c:v>9.8369505763190178E-4</c:v>
                </c:pt>
                <c:pt idx="3">
                  <c:v>1.0104177536541473E-3</c:v>
                </c:pt>
                <c:pt idx="4">
                  <c:v>1.0371404496763927E-3</c:v>
                </c:pt>
                <c:pt idx="5">
                  <c:v>1.1179528685318482E-3</c:v>
                </c:pt>
                <c:pt idx="6">
                  <c:v>1.1987652873873035E-3</c:v>
                </c:pt>
                <c:pt idx="7">
                  <c:v>1.1927196348430591E-3</c:v>
                </c:pt>
                <c:pt idx="8">
                  <c:v>1.1866739822988146E-3</c:v>
                </c:pt>
                <c:pt idx="9">
                  <c:v>1.2698359828491425E-3</c:v>
                </c:pt>
                <c:pt idx="10">
                  <c:v>1.3578258614411157E-3</c:v>
                </c:pt>
                <c:pt idx="11">
                  <c:v>1.4472634605956539E-3</c:v>
                </c:pt>
                <c:pt idx="12">
                  <c:v>1.4900901675543247E-3</c:v>
                </c:pt>
                <c:pt idx="13">
                  <c:v>1.282784694151486E-3</c:v>
                </c:pt>
                <c:pt idx="14">
                  <c:v>1.5570654730119665E-3</c:v>
                </c:pt>
                <c:pt idx="15">
                  <c:v>1.6651912021199804E-3</c:v>
                </c:pt>
                <c:pt idx="16">
                  <c:v>1.9336860313362444E-3</c:v>
                </c:pt>
                <c:pt idx="17">
                  <c:v>2.0727484087823106E-3</c:v>
                </c:pt>
                <c:pt idx="18">
                  <c:v>2.6134846468460391E-3</c:v>
                </c:pt>
                <c:pt idx="19">
                  <c:v>2.5050861220966988E-3</c:v>
                </c:pt>
                <c:pt idx="20">
                  <c:v>2.7931359219937144E-3</c:v>
                </c:pt>
                <c:pt idx="21">
                  <c:v>3.0833600179446478E-3</c:v>
                </c:pt>
                <c:pt idx="22">
                  <c:v>3.0225269676702545E-3</c:v>
                </c:pt>
                <c:pt idx="23">
                  <c:v>2.1904634468810319E-3</c:v>
                </c:pt>
                <c:pt idx="24">
                  <c:v>1.8768452553973268E-3</c:v>
                </c:pt>
                <c:pt idx="25">
                  <c:v>1.9024360429149656E-3</c:v>
                </c:pt>
                <c:pt idx="26">
                  <c:v>1.9332123707271388E-3</c:v>
                </c:pt>
                <c:pt idx="27">
                  <c:v>1.8774458778749595E-3</c:v>
                </c:pt>
                <c:pt idx="28">
                  <c:v>1.4625887797164836E-3</c:v>
                </c:pt>
                <c:pt idx="29">
                  <c:v>1.446357802215535E-3</c:v>
                </c:pt>
                <c:pt idx="30">
                  <c:v>1.3079427065592164E-3</c:v>
                </c:pt>
                <c:pt idx="31">
                  <c:v>1.3417730744640596E-3</c:v>
                </c:pt>
                <c:pt idx="32">
                  <c:v>1.4126544501370337E-3</c:v>
                </c:pt>
                <c:pt idx="33">
                  <c:v>1.3572015749549863E-3</c:v>
                </c:pt>
                <c:pt idx="34">
                  <c:v>1.3370139416010209E-3</c:v>
                </c:pt>
                <c:pt idx="35">
                  <c:v>1.2816042475622632E-3</c:v>
                </c:pt>
                <c:pt idx="36">
                  <c:v>1.4043134787914144E-3</c:v>
                </c:pt>
                <c:pt idx="37">
                  <c:v>1.5024637117444506E-3</c:v>
                </c:pt>
                <c:pt idx="38">
                  <c:v>1.5014629062561915E-3</c:v>
                </c:pt>
                <c:pt idx="39">
                  <c:v>1.1918599327146323E-3</c:v>
                </c:pt>
                <c:pt idx="40">
                  <c:v>1.213892619303173E-3</c:v>
                </c:pt>
                <c:pt idx="41">
                  <c:v>1.2679213305635533E-3</c:v>
                </c:pt>
                <c:pt idx="42">
                  <c:v>1.3561890595342055E-3</c:v>
                </c:pt>
                <c:pt idx="43">
                  <c:v>1.4204166591550754E-3</c:v>
                </c:pt>
                <c:pt idx="44">
                  <c:v>1.3686150596100505E-3</c:v>
                </c:pt>
                <c:pt idx="45">
                  <c:v>1.2237103809802877E-3</c:v>
                </c:pt>
                <c:pt idx="46">
                  <c:v>1.0813564539172971E-3</c:v>
                </c:pt>
                <c:pt idx="47">
                  <c:v>9.8891505984208586E-4</c:v>
                </c:pt>
                <c:pt idx="48">
                  <c:v>8.56968926509958E-4</c:v>
                </c:pt>
                <c:pt idx="49">
                  <c:v>7.1780590857622138E-4</c:v>
                </c:pt>
                <c:pt idx="50">
                  <c:v>6.4310266232872008E-4</c:v>
                </c:pt>
                <c:pt idx="51">
                  <c:v>5.8153466836270121E-4</c:v>
                </c:pt>
                <c:pt idx="52">
                  <c:v>5.8294736574771326E-4</c:v>
                </c:pt>
              </c:numCache>
            </c:numRef>
          </c:val>
        </c:ser>
        <c:ser>
          <c:idx val="1"/>
          <c:order val="2"/>
          <c:tx>
            <c:v>$100–200K</c:v>
          </c:tx>
          <c:spPr>
            <a:solidFill>
              <a:schemeClr val="bg1">
                <a:lumMod val="65000"/>
                <a:alpha val="71000"/>
              </a:schemeClr>
            </a:solidFill>
            <a:ln>
              <a:solidFill>
                <a:srgbClr val="808080"/>
              </a:solidFill>
            </a:ln>
          </c:spPr>
          <c:cat>
            <c:numRef>
              <c:f>'3'!$A$28:$A$80</c:f>
              <c:numCache>
                <c:formatCode>General</c:formatCod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numCache>
            </c:numRef>
          </c:cat>
          <c:val>
            <c:numRef>
              <c:f>'3'!$E$28:$E$80</c:f>
              <c:numCache>
                <c:formatCode>0.0000</c:formatCode>
                <c:ptCount val="53"/>
                <c:pt idx="0">
                  <c:v>3.9327345285797614E-4</c:v>
                </c:pt>
                <c:pt idx="1">
                  <c:v>4.6812215274800648E-4</c:v>
                </c:pt>
                <c:pt idx="2">
                  <c:v>5.4297085263803682E-4</c:v>
                </c:pt>
                <c:pt idx="3">
                  <c:v>6.1112500021291759E-4</c:v>
                </c:pt>
                <c:pt idx="4">
                  <c:v>6.7927914778779836E-4</c:v>
                </c:pt>
                <c:pt idx="5">
                  <c:v>7.9331012046885969E-4</c:v>
                </c:pt>
                <c:pt idx="6">
                  <c:v>9.0734109314992092E-4</c:v>
                </c:pt>
                <c:pt idx="7">
                  <c:v>1.0165232331002256E-3</c:v>
                </c:pt>
                <c:pt idx="8">
                  <c:v>1.1257053730505302E-3</c:v>
                </c:pt>
                <c:pt idx="9">
                  <c:v>1.2617420519425971E-3</c:v>
                </c:pt>
                <c:pt idx="10">
                  <c:v>1.2513990242768594E-3</c:v>
                </c:pt>
                <c:pt idx="11">
                  <c:v>1.4193836971993605E-3</c:v>
                </c:pt>
                <c:pt idx="12">
                  <c:v>1.6066124289518533E-3</c:v>
                </c:pt>
                <c:pt idx="13">
                  <c:v>1.7680971227708531E-3</c:v>
                </c:pt>
                <c:pt idx="14">
                  <c:v>2.0837716452091998E-3</c:v>
                </c:pt>
                <c:pt idx="15">
                  <c:v>1.8214040336233426E-3</c:v>
                </c:pt>
                <c:pt idx="16">
                  <c:v>2.1054451520349346E-3</c:v>
                </c:pt>
                <c:pt idx="17">
                  <c:v>2.374187709249455E-3</c:v>
                </c:pt>
                <c:pt idx="18">
                  <c:v>2.7776814907324362E-3</c:v>
                </c:pt>
                <c:pt idx="19">
                  <c:v>2.7180722708556667E-3</c:v>
                </c:pt>
                <c:pt idx="20">
                  <c:v>3.1564991239141733E-3</c:v>
                </c:pt>
                <c:pt idx="21">
                  <c:v>3.4562792182575288E-3</c:v>
                </c:pt>
                <c:pt idx="22">
                  <c:v>3.7256852076162257E-3</c:v>
                </c:pt>
                <c:pt idx="23">
                  <c:v>2.5963991487002588E-3</c:v>
                </c:pt>
                <c:pt idx="24">
                  <c:v>2.909075226554468E-3</c:v>
                </c:pt>
                <c:pt idx="25">
                  <c:v>3.076524772434028E-3</c:v>
                </c:pt>
                <c:pt idx="26">
                  <c:v>3.0834122508194527E-3</c:v>
                </c:pt>
                <c:pt idx="27">
                  <c:v>3.0095125646258502E-3</c:v>
                </c:pt>
                <c:pt idx="28">
                  <c:v>2.6539968525683176E-3</c:v>
                </c:pt>
                <c:pt idx="29">
                  <c:v>2.5508162897059038E-3</c:v>
                </c:pt>
                <c:pt idx="30">
                  <c:v>2.3614119100262695E-3</c:v>
                </c:pt>
                <c:pt idx="31">
                  <c:v>2.4498537061103066E-3</c:v>
                </c:pt>
                <c:pt idx="32">
                  <c:v>2.4788638928668429E-3</c:v>
                </c:pt>
                <c:pt idx="33">
                  <c:v>2.5012440656328049E-3</c:v>
                </c:pt>
                <c:pt idx="34">
                  <c:v>2.5747758900673324E-3</c:v>
                </c:pt>
                <c:pt idx="35">
                  <c:v>2.5328868198662606E-3</c:v>
                </c:pt>
                <c:pt idx="36">
                  <c:v>2.672335802523153E-3</c:v>
                </c:pt>
                <c:pt idx="37">
                  <c:v>2.821704264191888E-3</c:v>
                </c:pt>
                <c:pt idx="38">
                  <c:v>2.6640967753660321E-3</c:v>
                </c:pt>
                <c:pt idx="39">
                  <c:v>2.1217538312913883E-3</c:v>
                </c:pt>
                <c:pt idx="40">
                  <c:v>2.0632184004382918E-3</c:v>
                </c:pt>
                <c:pt idx="41">
                  <c:v>2.1821775742532665E-3</c:v>
                </c:pt>
                <c:pt idx="42">
                  <c:v>2.324148941389589E-3</c:v>
                </c:pt>
                <c:pt idx="43">
                  <c:v>2.4256338596282193E-3</c:v>
                </c:pt>
                <c:pt idx="44">
                  <c:v>2.3986522975899503E-3</c:v>
                </c:pt>
                <c:pt idx="45">
                  <c:v>2.1723340210039375E-3</c:v>
                </c:pt>
                <c:pt idx="46">
                  <c:v>1.9853208531581618E-3</c:v>
                </c:pt>
                <c:pt idx="47">
                  <c:v>1.802640666197317E-3</c:v>
                </c:pt>
                <c:pt idx="48">
                  <c:v>1.5731632239055415E-3</c:v>
                </c:pt>
                <c:pt idx="49">
                  <c:v>1.3672545650780337E-3</c:v>
                </c:pt>
                <c:pt idx="50">
                  <c:v>1.2885474719410591E-3</c:v>
                </c:pt>
                <c:pt idx="51">
                  <c:v>1.2299608040528234E-3</c:v>
                </c:pt>
                <c:pt idx="52">
                  <c:v>1.2119938859939487E-3</c:v>
                </c:pt>
              </c:numCache>
            </c:numRef>
          </c:val>
        </c:ser>
        <c:ser>
          <c:idx val="3"/>
          <c:order val="3"/>
          <c:tx>
            <c:v>&gt;$200K</c:v>
          </c:tx>
          <c:spPr>
            <a:solidFill>
              <a:schemeClr val="tx1">
                <a:alpha val="78000"/>
              </a:schemeClr>
            </a:solidFill>
          </c:spPr>
          <c:cat>
            <c:numRef>
              <c:f>'3'!$A$28:$A$80</c:f>
              <c:numCache>
                <c:formatCode>General</c:formatCod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numCache>
            </c:numRef>
          </c:cat>
          <c:val>
            <c:numRef>
              <c:f>'3'!$F$28:$F$80</c:f>
              <c:numCache>
                <c:formatCode>0.0000</c:formatCode>
                <c:ptCount val="53"/>
                <c:pt idx="0">
                  <c:v>2.4055840469524645E-4</c:v>
                </c:pt>
                <c:pt idx="1">
                  <c:v>2.2765486545191772E-4</c:v>
                </c:pt>
                <c:pt idx="2">
                  <c:v>2.1475132620858898E-4</c:v>
                </c:pt>
                <c:pt idx="3">
                  <c:v>2.5871721334832631E-4</c:v>
                </c:pt>
                <c:pt idx="4">
                  <c:v>3.0268310048806366E-4</c:v>
                </c:pt>
                <c:pt idx="5">
                  <c:v>3.2206879055911687E-4</c:v>
                </c:pt>
                <c:pt idx="6">
                  <c:v>3.4145448063017004E-4</c:v>
                </c:pt>
                <c:pt idx="7">
                  <c:v>3.9935234649880302E-4</c:v>
                </c:pt>
                <c:pt idx="8">
                  <c:v>4.5725021236743606E-4</c:v>
                </c:pt>
                <c:pt idx="9">
                  <c:v>4.941923079313966E-4</c:v>
                </c:pt>
                <c:pt idx="10">
                  <c:v>1.0039295950413222E-3</c:v>
                </c:pt>
                <c:pt idx="11">
                  <c:v>5.0086096702587485E-4</c:v>
                </c:pt>
                <c:pt idx="12">
                  <c:v>5.8554770164039201E-4</c:v>
                </c:pt>
                <c:pt idx="13">
                  <c:v>6.8397147061361461E-4</c:v>
                </c:pt>
                <c:pt idx="14">
                  <c:v>7.9624141797504883E-4</c:v>
                </c:pt>
                <c:pt idx="15">
                  <c:v>8.3141076209110602E-4</c:v>
                </c:pt>
                <c:pt idx="16">
                  <c:v>9.1383424206113544E-4</c:v>
                </c:pt>
                <c:pt idx="17">
                  <c:v>9.4013566278417936E-4</c:v>
                </c:pt>
                <c:pt idx="18">
                  <c:v>9.295547655007474E-4</c:v>
                </c:pt>
                <c:pt idx="19">
                  <c:v>1.0243608728182294E-3</c:v>
                </c:pt>
                <c:pt idx="20">
                  <c:v>1.0743197322246145E-3</c:v>
                </c:pt>
                <c:pt idx="21">
                  <c:v>1.2441763912393311E-3</c:v>
                </c:pt>
                <c:pt idx="22">
                  <c:v>1.490516277852817E-3</c:v>
                </c:pt>
                <c:pt idx="23">
                  <c:v>1.2491251315962383E-3</c:v>
                </c:pt>
                <c:pt idx="24">
                  <c:v>1.2793989425617788E-3</c:v>
                </c:pt>
                <c:pt idx="25">
                  <c:v>1.4485577472294396E-3</c:v>
                </c:pt>
                <c:pt idx="26">
                  <c:v>1.8187764639775233E-3</c:v>
                </c:pt>
                <c:pt idx="27">
                  <c:v>1.5678163707806936E-3</c:v>
                </c:pt>
                <c:pt idx="28">
                  <c:v>1.5643865548300277E-3</c:v>
                </c:pt>
                <c:pt idx="29">
                  <c:v>1.5005046497157894E-3</c:v>
                </c:pt>
                <c:pt idx="30">
                  <c:v>1.4237766139448336E-3</c:v>
                </c:pt>
                <c:pt idx="31">
                  <c:v>1.5770066911966181E-3</c:v>
                </c:pt>
                <c:pt idx="32">
                  <c:v>1.664820302832029E-3</c:v>
                </c:pt>
                <c:pt idx="33">
                  <c:v>1.7882092434221991E-3</c:v>
                </c:pt>
                <c:pt idx="34">
                  <c:v>1.9117539515028823E-3</c:v>
                </c:pt>
                <c:pt idx="35">
                  <c:v>1.8675381947291059E-3</c:v>
                </c:pt>
                <c:pt idx="36">
                  <c:v>2.146092662048178E-3</c:v>
                </c:pt>
                <c:pt idx="37">
                  <c:v>2.0908966678513342E-3</c:v>
                </c:pt>
                <c:pt idx="38">
                  <c:v>1.8771445044306436E-3</c:v>
                </c:pt>
                <c:pt idx="39">
                  <c:v>1.5672780849950157E-3</c:v>
                </c:pt>
                <c:pt idx="40">
                  <c:v>1.6065085917836566E-3</c:v>
                </c:pt>
                <c:pt idx="41">
                  <c:v>1.7356019654490328E-3</c:v>
                </c:pt>
                <c:pt idx="42">
                  <c:v>1.9820494887376498E-3</c:v>
                </c:pt>
                <c:pt idx="43">
                  <c:v>2.0624758312223174E-3</c:v>
                </c:pt>
                <c:pt idx="44">
                  <c:v>1.9425297763540287E-3</c:v>
                </c:pt>
                <c:pt idx="45">
                  <c:v>1.7630066525993109E-3</c:v>
                </c:pt>
                <c:pt idx="46">
                  <c:v>1.6207354328940683E-3</c:v>
                </c:pt>
                <c:pt idx="47">
                  <c:v>1.4824399091373365E-3</c:v>
                </c:pt>
                <c:pt idx="48">
                  <c:v>1.3331419307655405E-3</c:v>
                </c:pt>
                <c:pt idx="49">
                  <c:v>1.2744000555372495E-3</c:v>
                </c:pt>
                <c:pt idx="50">
                  <c:v>1.257901206132801E-3</c:v>
                </c:pt>
                <c:pt idx="51">
                  <c:v>1.304082642502773E-3</c:v>
                </c:pt>
                <c:pt idx="52">
                  <c:v>1.2534214119074656E-3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7196328"/>
        <c:axId val="1027196720"/>
      </c:areaChart>
      <c:catAx>
        <c:axId val="10271963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719672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027196720"/>
        <c:scaling>
          <c:orientation val="minMax"/>
          <c:max val="1.0000000000000002E-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7196328"/>
        <c:crosses val="autoZero"/>
        <c:crossBetween val="midCat"/>
        <c:majorUnit val="2.0000000000000005E-3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1692098832473536"/>
          <c:y val="0.49695366261035551"/>
          <c:w val="0.18307901167526464"/>
          <c:h val="0.36971109520400852"/>
        </c:manualLayout>
      </c:layout>
      <c:overlay val="0"/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022" r="0.75000000000000022" t="1" header="0.5" footer="0.5"/>
    <c:pageSetup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9369202226349"/>
          <c:y val="6.5527663742886835E-2"/>
          <c:w val="0.69547483543524746"/>
          <c:h val="0.83475992851320935"/>
        </c:manualLayout>
      </c:layout>
      <c:scatterChart>
        <c:scatterStyle val="lineMarker"/>
        <c:varyColors val="0"/>
        <c:ser>
          <c:idx val="0"/>
          <c:order val="0"/>
          <c:tx>
            <c:v>&gt;$200K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'4'!$A$29:$A$81</c:f>
              <c:numCache>
                <c:formatCode>General</c:formatCod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numCache>
            </c:numRef>
          </c:xVal>
          <c:yVal>
            <c:numRef>
              <c:f>'4'!$F$29:$F$81</c:f>
              <c:numCache>
                <c:formatCode>0.000</c:formatCode>
                <c:ptCount val="53"/>
                <c:pt idx="0">
                  <c:v>0.43965569596240506</c:v>
                </c:pt>
                <c:pt idx="1">
                  <c:v>0.42339045769277989</c:v>
                </c:pt>
                <c:pt idx="2">
                  <c:v>0.40712521942315472</c:v>
                </c:pt>
                <c:pt idx="3">
                  <c:v>0.41296022300023494</c:v>
                </c:pt>
                <c:pt idx="4">
                  <c:v>0.41879522657731516</c:v>
                </c:pt>
                <c:pt idx="5">
                  <c:v>0.42560960528032155</c:v>
                </c:pt>
                <c:pt idx="6">
                  <c:v>0.43242398398332788</c:v>
                </c:pt>
                <c:pt idx="7">
                  <c:v>0.43872378583141536</c:v>
                </c:pt>
                <c:pt idx="8">
                  <c:v>0.44502358767950279</c:v>
                </c:pt>
                <c:pt idx="9">
                  <c:v>0.45815231523350503</c:v>
                </c:pt>
                <c:pt idx="10">
                  <c:v>0.51559075252998943</c:v>
                </c:pt>
                <c:pt idx="11">
                  <c:v>0.50067745239025685</c:v>
                </c:pt>
                <c:pt idx="12">
                  <c:v>0.51052138292550364</c:v>
                </c:pt>
                <c:pt idx="13">
                  <c:v>0.52019246843639544</c:v>
                </c:pt>
                <c:pt idx="14">
                  <c:v>0.53306186218946894</c:v>
                </c:pt>
                <c:pt idx="15">
                  <c:v>0.51241142812360163</c:v>
                </c:pt>
                <c:pt idx="16">
                  <c:v>0.5378500806617782</c:v>
                </c:pt>
                <c:pt idx="17">
                  <c:v>0.54485932338714016</c:v>
                </c:pt>
                <c:pt idx="18">
                  <c:v>0.479927964433772</c:v>
                </c:pt>
                <c:pt idx="19">
                  <c:v>0.45871053304357978</c:v>
                </c:pt>
                <c:pt idx="20">
                  <c:v>0.44198501006693025</c:v>
                </c:pt>
                <c:pt idx="21">
                  <c:v>0.44615241134061179</c:v>
                </c:pt>
                <c:pt idx="22">
                  <c:v>0.44720818718715311</c:v>
                </c:pt>
                <c:pt idx="23">
                  <c:v>0.29014695701001031</c:v>
                </c:pt>
                <c:pt idx="24">
                  <c:v>0.26429520420982799</c:v>
                </c:pt>
                <c:pt idx="25">
                  <c:v>0.2682186879613867</c:v>
                </c:pt>
                <c:pt idx="26">
                  <c:v>0.31853807140188561</c:v>
                </c:pt>
                <c:pt idx="27">
                  <c:v>0.29206836031415262</c:v>
                </c:pt>
                <c:pt idx="28">
                  <c:v>0.30044149244094226</c:v>
                </c:pt>
                <c:pt idx="29">
                  <c:v>0.33690778812146094</c:v>
                </c:pt>
                <c:pt idx="30">
                  <c:v>0.33821752354439388</c:v>
                </c:pt>
                <c:pt idx="31">
                  <c:v>0.33811844222509346</c:v>
                </c:pt>
                <c:pt idx="32">
                  <c:v>0.34088628031998203</c:v>
                </c:pt>
                <c:pt idx="33">
                  <c:v>0.33869851655712058</c:v>
                </c:pt>
                <c:pt idx="34">
                  <c:v>0.33765532597375258</c:v>
                </c:pt>
                <c:pt idx="35">
                  <c:v>0.31591029160235701</c:v>
                </c:pt>
                <c:pt idx="36">
                  <c:v>0.33996571572601808</c:v>
                </c:pt>
                <c:pt idx="37">
                  <c:v>0.33814133017842063</c:v>
                </c:pt>
                <c:pt idx="38">
                  <c:v>0.33125048248093347</c:v>
                </c:pt>
                <c:pt idx="39">
                  <c:v>0.30577538752222927</c:v>
                </c:pt>
                <c:pt idx="40">
                  <c:v>0.30663612278164082</c:v>
                </c:pt>
                <c:pt idx="41">
                  <c:v>0.30663134999153097</c:v>
                </c:pt>
                <c:pt idx="42">
                  <c:v>0.30859830604746707</c:v>
                </c:pt>
                <c:pt idx="43">
                  <c:v>0.29811141545396458</c:v>
                </c:pt>
                <c:pt idx="44">
                  <c:v>0.3017526316787193</c:v>
                </c:pt>
                <c:pt idx="45">
                  <c:v>0.29966352105710975</c:v>
                </c:pt>
                <c:pt idx="46">
                  <c:v>0.30129859479719961</c:v>
                </c:pt>
                <c:pt idx="47">
                  <c:v>0.30344877558628069</c:v>
                </c:pt>
                <c:pt idx="48">
                  <c:v>0.30324342313046715</c:v>
                </c:pt>
                <c:pt idx="49">
                  <c:v>0.32667604711999937</c:v>
                </c:pt>
                <c:pt idx="50">
                  <c:v>0.32697137290879835</c:v>
                </c:pt>
                <c:pt idx="51">
                  <c:v>0.32567238245666724</c:v>
                </c:pt>
                <c:pt idx="52">
                  <c:v>0.32739683515794121</c:v>
                </c:pt>
              </c:numCache>
            </c:numRef>
          </c:yVal>
          <c:smooth val="0"/>
        </c:ser>
        <c:ser>
          <c:idx val="2"/>
          <c:order val="1"/>
          <c:tx>
            <c:v>$100–200K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'4'!$A$29:$A$81</c:f>
              <c:numCache>
                <c:formatCode>General</c:formatCod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numCache>
            </c:numRef>
          </c:xVal>
          <c:yVal>
            <c:numRef>
              <c:f>'4'!$E$29:$E$81</c:f>
              <c:numCache>
                <c:formatCode>0.000</c:formatCode>
                <c:ptCount val="53"/>
                <c:pt idx="0">
                  <c:v>0.24251033588984991</c:v>
                </c:pt>
                <c:pt idx="1">
                  <c:v>0.2375428433554039</c:v>
                </c:pt>
                <c:pt idx="2">
                  <c:v>0.2325753508209579</c:v>
                </c:pt>
                <c:pt idx="3">
                  <c:v>0.23713647584940034</c:v>
                </c:pt>
                <c:pt idx="4">
                  <c:v>0.24169760087784281</c:v>
                </c:pt>
                <c:pt idx="5">
                  <c:v>0.24783647058606781</c:v>
                </c:pt>
                <c:pt idx="6">
                  <c:v>0.25397534029429281</c:v>
                </c:pt>
                <c:pt idx="7">
                  <c:v>0.25680580189974866</c:v>
                </c:pt>
                <c:pt idx="8">
                  <c:v>0.25963626350520452</c:v>
                </c:pt>
                <c:pt idx="9">
                  <c:v>0.27158999558072205</c:v>
                </c:pt>
                <c:pt idx="10">
                  <c:v>0.28733670751423007</c:v>
                </c:pt>
                <c:pt idx="11">
                  <c:v>0.3059543234583823</c:v>
                </c:pt>
                <c:pt idx="12">
                  <c:v>0.31515987683477664</c:v>
                </c:pt>
                <c:pt idx="13">
                  <c:v>0.31490802558841624</c:v>
                </c:pt>
                <c:pt idx="14">
                  <c:v>0.33622862781993001</c:v>
                </c:pt>
                <c:pt idx="15">
                  <c:v>0.27525463811154061</c:v>
                </c:pt>
                <c:pt idx="16">
                  <c:v>0.30875591918644119</c:v>
                </c:pt>
                <c:pt idx="17">
                  <c:v>0.34332930646447984</c:v>
                </c:pt>
                <c:pt idx="18">
                  <c:v>0.3752017605853481</c:v>
                </c:pt>
                <c:pt idx="19">
                  <c:v>0.34852586672644431</c:v>
                </c:pt>
                <c:pt idx="20">
                  <c:v>0.37688432941143024</c:v>
                </c:pt>
                <c:pt idx="21">
                  <c:v>0.38249772201582516</c:v>
                </c:pt>
                <c:pt idx="22">
                  <c:v>0.38412743682236972</c:v>
                </c:pt>
                <c:pt idx="23">
                  <c:v>0.24902145262514752</c:v>
                </c:pt>
                <c:pt idx="24">
                  <c:v>0.27430713027674258</c:v>
                </c:pt>
                <c:pt idx="25">
                  <c:v>0.27242552442874524</c:v>
                </c:pt>
                <c:pt idx="26">
                  <c:v>0.26477772780567488</c:v>
                </c:pt>
                <c:pt idx="27">
                  <c:v>0.26224263622915667</c:v>
                </c:pt>
                <c:pt idx="28">
                  <c:v>0.24310010911053162</c:v>
                </c:pt>
                <c:pt idx="29">
                  <c:v>0.25564660603363032</c:v>
                </c:pt>
                <c:pt idx="30">
                  <c:v>0.25380412140484548</c:v>
                </c:pt>
                <c:pt idx="31">
                  <c:v>0.25522479182888752</c:v>
                </c:pt>
                <c:pt idx="32">
                  <c:v>0.25753236900303444</c:v>
                </c:pt>
                <c:pt idx="33">
                  <c:v>0.25617996949359551</c:v>
                </c:pt>
                <c:pt idx="34">
                  <c:v>0.25364122546033674</c:v>
                </c:pt>
                <c:pt idx="35">
                  <c:v>0.24552830388777547</c:v>
                </c:pt>
                <c:pt idx="36">
                  <c:v>0.25542144793887783</c:v>
                </c:pt>
                <c:pt idx="37">
                  <c:v>0.25321957679765317</c:v>
                </c:pt>
                <c:pt idx="38">
                  <c:v>0.24694347451563523</c:v>
                </c:pt>
                <c:pt idx="39">
                  <c:v>0.21078395135582603</c:v>
                </c:pt>
                <c:pt idx="40">
                  <c:v>0.21451343814897389</c:v>
                </c:pt>
                <c:pt idx="41">
                  <c:v>0.21522052340508865</c:v>
                </c:pt>
                <c:pt idx="42">
                  <c:v>0.21466680232754348</c:v>
                </c:pt>
                <c:pt idx="43">
                  <c:v>0.21196953549736244</c:v>
                </c:pt>
                <c:pt idx="44">
                  <c:v>0.21890879775960628</c:v>
                </c:pt>
                <c:pt idx="45">
                  <c:v>0.21345233047975345</c:v>
                </c:pt>
                <c:pt idx="46">
                  <c:v>0.21448782639364697</c:v>
                </c:pt>
                <c:pt idx="47">
                  <c:v>0.21767207520636786</c:v>
                </c:pt>
                <c:pt idx="48">
                  <c:v>0.21623120823274555</c:v>
                </c:pt>
                <c:pt idx="49">
                  <c:v>0.21343263500899279</c:v>
                </c:pt>
                <c:pt idx="50">
                  <c:v>0.21425956638402049</c:v>
                </c:pt>
                <c:pt idx="51">
                  <c:v>0.21223289282541685</c:v>
                </c:pt>
                <c:pt idx="52">
                  <c:v>0.21517827838153941</c:v>
                </c:pt>
              </c:numCache>
            </c:numRef>
          </c:yVal>
          <c:smooth val="0"/>
        </c:ser>
        <c:ser>
          <c:idx val="1"/>
          <c:order val="2"/>
          <c:tx>
            <c:v>$50–100K</c:v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xVal>
            <c:numRef>
              <c:f>'4'!$A$29:$A$81</c:f>
              <c:numCache>
                <c:formatCode>General</c:formatCod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numCache>
            </c:numRef>
          </c:xVal>
          <c:yVal>
            <c:numRef>
              <c:f>'4'!$D$29:$D$81</c:f>
              <c:numCache>
                <c:formatCode>0.000</c:formatCode>
                <c:ptCount val="53"/>
                <c:pt idx="0">
                  <c:v>0.17106875891970125</c:v>
                </c:pt>
                <c:pt idx="1">
                  <c:v>0.1703938792138523</c:v>
                </c:pt>
                <c:pt idx="2">
                  <c:v>0.16971899950800334</c:v>
                </c:pt>
                <c:pt idx="3">
                  <c:v>0.17662806125489375</c:v>
                </c:pt>
                <c:pt idx="4">
                  <c:v>0.18353712300178415</c:v>
                </c:pt>
                <c:pt idx="5">
                  <c:v>0.18802869556680996</c:v>
                </c:pt>
                <c:pt idx="6">
                  <c:v>0.19252026813183579</c:v>
                </c:pt>
                <c:pt idx="7">
                  <c:v>0.19407326275977399</c:v>
                </c:pt>
                <c:pt idx="8">
                  <c:v>0.19562625738771217</c:v>
                </c:pt>
                <c:pt idx="9">
                  <c:v>0.20424195255598643</c:v>
                </c:pt>
                <c:pt idx="10">
                  <c:v>0.21477701223209753</c:v>
                </c:pt>
                <c:pt idx="11">
                  <c:v>0.21318028628956523</c:v>
                </c:pt>
                <c:pt idx="12">
                  <c:v>0.21819510209803464</c:v>
                </c:pt>
                <c:pt idx="13">
                  <c:v>0.19247749765413485</c:v>
                </c:pt>
                <c:pt idx="14">
                  <c:v>0.20880087803203684</c:v>
                </c:pt>
                <c:pt idx="15">
                  <c:v>0.20088434064594957</c:v>
                </c:pt>
                <c:pt idx="16">
                  <c:v>0.20286199037237318</c:v>
                </c:pt>
                <c:pt idx="17">
                  <c:v>0.21340048412343124</c:v>
                </c:pt>
                <c:pt idx="18">
                  <c:v>0.24364392225332895</c:v>
                </c:pt>
                <c:pt idx="19">
                  <c:v>0.23098265396408238</c:v>
                </c:pt>
                <c:pt idx="20">
                  <c:v>0.25261874177010224</c:v>
                </c:pt>
                <c:pt idx="21">
                  <c:v>0.27709887818955226</c:v>
                </c:pt>
                <c:pt idx="22">
                  <c:v>0.27833465178504746</c:v>
                </c:pt>
                <c:pt idx="23">
                  <c:v>0.21296791478682947</c:v>
                </c:pt>
                <c:pt idx="24">
                  <c:v>0.18545942822475839</c:v>
                </c:pt>
                <c:pt idx="25">
                  <c:v>0.18516367769413769</c:v>
                </c:pt>
                <c:pt idx="26">
                  <c:v>0.17858710849664403</c:v>
                </c:pt>
                <c:pt idx="27">
                  <c:v>0.17697858537068037</c:v>
                </c:pt>
                <c:pt idx="28">
                  <c:v>0.14075230178861917</c:v>
                </c:pt>
                <c:pt idx="29">
                  <c:v>0.15001760632717465</c:v>
                </c:pt>
                <c:pt idx="30">
                  <c:v>0.14941652906526035</c:v>
                </c:pt>
                <c:pt idx="31">
                  <c:v>0.14992618332920507</c:v>
                </c:pt>
                <c:pt idx="32">
                  <c:v>0.15264423747266359</c:v>
                </c:pt>
                <c:pt idx="33">
                  <c:v>0.15083936004556703</c:v>
                </c:pt>
                <c:pt idx="34">
                  <c:v>0.15025859332315827</c:v>
                </c:pt>
                <c:pt idx="35">
                  <c:v>0.14112749580844294</c:v>
                </c:pt>
                <c:pt idx="36">
                  <c:v>0.15550414954229294</c:v>
                </c:pt>
                <c:pt idx="37">
                  <c:v>0.15384102429870664</c:v>
                </c:pt>
                <c:pt idx="38">
                  <c:v>0.15087482071259756</c:v>
                </c:pt>
                <c:pt idx="39">
                  <c:v>0.1334633796036771</c:v>
                </c:pt>
                <c:pt idx="40">
                  <c:v>0.13796477755399073</c:v>
                </c:pt>
                <c:pt idx="41">
                  <c:v>0.13850947478402909</c:v>
                </c:pt>
                <c:pt idx="42">
                  <c:v>0.13850527633408988</c:v>
                </c:pt>
                <c:pt idx="43">
                  <c:v>0.13826566167490645</c:v>
                </c:pt>
                <c:pt idx="44">
                  <c:v>0.14352167883525541</c:v>
                </c:pt>
                <c:pt idx="45">
                  <c:v>0.14166364172479268</c:v>
                </c:pt>
                <c:pt idx="46">
                  <c:v>0.13895967960032549</c:v>
                </c:pt>
                <c:pt idx="47">
                  <c:v>0.14338381777741832</c:v>
                </c:pt>
                <c:pt idx="48">
                  <c:v>0.14254536272444002</c:v>
                </c:pt>
                <c:pt idx="49">
                  <c:v>0.1425127710674296</c:v>
                </c:pt>
                <c:pt idx="50">
                  <c:v>0.14292469273578057</c:v>
                </c:pt>
                <c:pt idx="51">
                  <c:v>0.14471771409465156</c:v>
                </c:pt>
                <c:pt idx="52">
                  <c:v>0.14687669609068929</c:v>
                </c:pt>
              </c:numCache>
            </c:numRef>
          </c:yVal>
          <c:smooth val="0"/>
        </c:ser>
        <c:ser>
          <c:idx val="3"/>
          <c:order val="3"/>
          <c:tx>
            <c:v>&lt;$50K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'4'!$A$29:$A$81</c:f>
              <c:numCache>
                <c:formatCode>General</c:formatCod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numCache>
            </c:numRef>
          </c:xVal>
          <c:yVal>
            <c:numRef>
              <c:f>'4'!$C$29:$C$81</c:f>
              <c:numCache>
                <c:formatCode>0.000</c:formatCode>
                <c:ptCount val="53"/>
                <c:pt idx="0">
                  <c:v>0.11768173917032095</c:v>
                </c:pt>
                <c:pt idx="1">
                  <c:v>0.11226074967183836</c:v>
                </c:pt>
                <c:pt idx="2">
                  <c:v>0.10683976017335577</c:v>
                </c:pt>
                <c:pt idx="3">
                  <c:v>0.11352498307351949</c:v>
                </c:pt>
                <c:pt idx="4">
                  <c:v>0.1202102059736832</c:v>
                </c:pt>
                <c:pt idx="5">
                  <c:v>0.12373637233343668</c:v>
                </c:pt>
                <c:pt idx="6">
                  <c:v>0.12726253869319015</c:v>
                </c:pt>
                <c:pt idx="7">
                  <c:v>0.12278161265747328</c:v>
                </c:pt>
                <c:pt idx="8">
                  <c:v>0.1183006866217564</c:v>
                </c:pt>
                <c:pt idx="9">
                  <c:v>0.120952283974204</c:v>
                </c:pt>
                <c:pt idx="10">
                  <c:v>0.14117456780204737</c:v>
                </c:pt>
                <c:pt idx="11">
                  <c:v>0.1307489454045733</c:v>
                </c:pt>
                <c:pt idx="12">
                  <c:v>0.13195180931202469</c:v>
                </c:pt>
                <c:pt idx="13">
                  <c:v>0.11346435014351687</c:v>
                </c:pt>
                <c:pt idx="14">
                  <c:v>0.12344514900740935</c:v>
                </c:pt>
                <c:pt idx="15">
                  <c:v>0.13341912925221358</c:v>
                </c:pt>
                <c:pt idx="16">
                  <c:v>0.1381221588783742</c:v>
                </c:pt>
                <c:pt idx="17">
                  <c:v>0.13758805300678476</c:v>
                </c:pt>
                <c:pt idx="18">
                  <c:v>0.12523365323243105</c:v>
                </c:pt>
                <c:pt idx="19">
                  <c:v>0.12220496739949278</c:v>
                </c:pt>
                <c:pt idx="20">
                  <c:v>0.10765014201584416</c:v>
                </c:pt>
                <c:pt idx="21">
                  <c:v>0.14491112452062907</c:v>
                </c:pt>
                <c:pt idx="22">
                  <c:v>0.1532178433844891</c:v>
                </c:pt>
                <c:pt idx="23">
                  <c:v>0.12675118900135032</c:v>
                </c:pt>
                <c:pt idx="24">
                  <c:v>8.6240481686177026E-2</c:v>
                </c:pt>
                <c:pt idx="25">
                  <c:v>8.3176789912723814E-2</c:v>
                </c:pt>
                <c:pt idx="26">
                  <c:v>9.3741627684825302E-2</c:v>
                </c:pt>
                <c:pt idx="27">
                  <c:v>9.4162491036737572E-2</c:v>
                </c:pt>
                <c:pt idx="28">
                  <c:v>6.3223875878788915E-2</c:v>
                </c:pt>
                <c:pt idx="29">
                  <c:v>6.734183883819797E-2</c:v>
                </c:pt>
                <c:pt idx="30">
                  <c:v>6.847867741145798E-2</c:v>
                </c:pt>
                <c:pt idx="31">
                  <c:v>6.7646815660707696E-2</c:v>
                </c:pt>
                <c:pt idx="32">
                  <c:v>6.7793524791984569E-2</c:v>
                </c:pt>
                <c:pt idx="33">
                  <c:v>7.0751870214285736E-2</c:v>
                </c:pt>
                <c:pt idx="34">
                  <c:v>6.7673614444234489E-2</c:v>
                </c:pt>
                <c:pt idx="35">
                  <c:v>6.6309794085747387E-2</c:v>
                </c:pt>
                <c:pt idx="36">
                  <c:v>6.884598584534446E-2</c:v>
                </c:pt>
                <c:pt idx="37">
                  <c:v>6.7059131026147162E-2</c:v>
                </c:pt>
                <c:pt idx="38">
                  <c:v>6.7468402558079718E-2</c:v>
                </c:pt>
                <c:pt idx="39">
                  <c:v>6.5335237225538051E-2</c:v>
                </c:pt>
                <c:pt idx="40">
                  <c:v>6.4585402310812043E-2</c:v>
                </c:pt>
                <c:pt idx="41">
                  <c:v>6.5525877578053504E-2</c:v>
                </c:pt>
                <c:pt idx="42">
                  <c:v>6.7278365981546948E-2</c:v>
                </c:pt>
                <c:pt idx="43">
                  <c:v>6.7306230154617078E-2</c:v>
                </c:pt>
                <c:pt idx="44">
                  <c:v>6.7115369198113187E-2</c:v>
                </c:pt>
                <c:pt idx="45">
                  <c:v>6.3476316099358068E-2</c:v>
                </c:pt>
                <c:pt idx="46">
                  <c:v>6.4867167068894657E-2</c:v>
                </c:pt>
                <c:pt idx="47">
                  <c:v>6.616871689381898E-2</c:v>
                </c:pt>
                <c:pt idx="48">
                  <c:v>6.4854938300565185E-2</c:v>
                </c:pt>
                <c:pt idx="49">
                  <c:v>6.3613044369685817E-2</c:v>
                </c:pt>
                <c:pt idx="50">
                  <c:v>6.4545471960025011E-2</c:v>
                </c:pt>
                <c:pt idx="51">
                  <c:v>6.3331049558800465E-2</c:v>
                </c:pt>
                <c:pt idx="52">
                  <c:v>6.5436884388795691E-2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385152"/>
        <c:axId val="142382800"/>
      </c:scatterChart>
      <c:valAx>
        <c:axId val="142385152"/>
        <c:scaling>
          <c:orientation val="minMax"/>
          <c:max val="2016"/>
          <c:min val="1964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382800"/>
        <c:crossesAt val="-160"/>
        <c:crossBetween val="midCat"/>
        <c:majorUnit val="10"/>
        <c:minorUnit val="5"/>
      </c:valAx>
      <c:valAx>
        <c:axId val="142382800"/>
        <c:scaling>
          <c:orientation val="minMax"/>
          <c:max val="0.55000000000000004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Average marginal tax rate</a:t>
                </a:r>
              </a:p>
            </c:rich>
          </c:tx>
          <c:layout>
            <c:manualLayout>
              <c:xMode val="edge"/>
              <c:yMode val="edge"/>
              <c:x val="8.8014292331105668E-3"/>
              <c:y val="0.2032207939819488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385152"/>
        <c:crosses val="autoZero"/>
        <c:crossBetween val="midCat"/>
        <c:majorUnit val="0.1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2016665563863345"/>
          <c:y val="0.35039504677299954"/>
          <c:w val="0.17983334436136655"/>
          <c:h val="0.53092850573165551"/>
        </c:manualLayout>
      </c:layout>
      <c:overlay val="0"/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022" r="0.75000000000000022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6965379327584"/>
          <c:y val="3.2745591939546598E-2"/>
          <c:w val="0.82397637795275591"/>
          <c:h val="0.88586756738973083"/>
        </c:manualLayout>
      </c:layout>
      <c:lineChart>
        <c:grouping val="standard"/>
        <c:varyColors val="0"/>
        <c:ser>
          <c:idx val="0"/>
          <c:order val="0"/>
          <c:tx>
            <c:v>%deducted</c:v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 w="31750">
                <a:solidFill>
                  <a:schemeClr val="tx1"/>
                </a:solidFill>
              </a:ln>
            </c:spPr>
          </c:dPt>
          <c:cat>
            <c:numRef>
              <c:f>'5'!$A$30:$A$82</c:f>
              <c:numCache>
                <c:formatCode>General</c:formatCod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numCache>
            </c:numRef>
          </c:cat>
          <c:val>
            <c:numRef>
              <c:f>'5'!$C$30:$C$82</c:f>
              <c:numCache>
                <c:formatCode>0.00</c:formatCode>
                <c:ptCount val="53"/>
                <c:pt idx="0">
                  <c:v>0.66568128258252435</c:v>
                </c:pt>
                <c:pt idx="1">
                  <c:v>0.6712502565002787</c:v>
                </c:pt>
                <c:pt idx="2">
                  <c:v>0.67681923041803294</c:v>
                </c:pt>
                <c:pt idx="3">
                  <c:v>0.70051812386046497</c:v>
                </c:pt>
                <c:pt idx="4">
                  <c:v>0.71041981316546765</c:v>
                </c:pt>
                <c:pt idx="5">
                  <c:v>0.76020899649350648</c:v>
                </c:pt>
                <c:pt idx="6">
                  <c:v>0.78827039281437139</c:v>
                </c:pt>
                <c:pt idx="7">
                  <c:v>0.82025293595744675</c:v>
                </c:pt>
                <c:pt idx="8">
                  <c:v>0.75577777493087561</c:v>
                </c:pt>
                <c:pt idx="9">
                  <c:v>0.75687359494071138</c:v>
                </c:pt>
                <c:pt idx="10">
                  <c:v>0.76639631627586202</c:v>
                </c:pt>
                <c:pt idx="11">
                  <c:v>0.73769421730061346</c:v>
                </c:pt>
                <c:pt idx="12">
                  <c:v>0.74168125189333334</c:v>
                </c:pt>
                <c:pt idx="13">
                  <c:v>0.69576923139325841</c:v>
                </c:pt>
                <c:pt idx="14">
                  <c:v>0.73683050917448412</c:v>
                </c:pt>
                <c:pt idx="15">
                  <c:v>0.74726065275808939</c:v>
                </c:pt>
                <c:pt idx="16">
                  <c:v>0.76337290212355213</c:v>
                </c:pt>
                <c:pt idx="17">
                  <c:v>0.75604538761852269</c:v>
                </c:pt>
                <c:pt idx="18">
                  <c:v>0.75922265471770334</c:v>
                </c:pt>
                <c:pt idx="19">
                  <c:v>0.7717093241529106</c:v>
                </c:pt>
                <c:pt idx="20">
                  <c:v>0.78667911999999995</c:v>
                </c:pt>
                <c:pt idx="21">
                  <c:v>0.79117429731086653</c:v>
                </c:pt>
                <c:pt idx="22">
                  <c:v>0.78424904741433021</c:v>
                </c:pt>
                <c:pt idx="23">
                  <c:v>0.79726157451048962</c:v>
                </c:pt>
                <c:pt idx="24">
                  <c:v>0.81156198983677907</c:v>
                </c:pt>
                <c:pt idx="25">
                  <c:v>0.84774265062531262</c:v>
                </c:pt>
                <c:pt idx="26">
                  <c:v>0.88249130757462679</c:v>
                </c:pt>
                <c:pt idx="27">
                  <c:v>0.87039754758746024</c:v>
                </c:pt>
                <c:pt idx="28">
                  <c:v>0.88634736128262825</c:v>
                </c:pt>
                <c:pt idx="29">
                  <c:v>0.85958512184594349</c:v>
                </c:pt>
                <c:pt idx="30">
                  <c:v>0.83054005484794269</c:v>
                </c:pt>
                <c:pt idx="31">
                  <c:v>0.83259693251742517</c:v>
                </c:pt>
                <c:pt idx="32">
                  <c:v>0.87074110177540531</c:v>
                </c:pt>
                <c:pt idx="33">
                  <c:v>0.87805453102344622</c:v>
                </c:pt>
                <c:pt idx="34">
                  <c:v>0.90543371423638308</c:v>
                </c:pt>
                <c:pt idx="35">
                  <c:v>0.92596541227970608</c:v>
                </c:pt>
                <c:pt idx="36">
                  <c:v>0.91444681333131439</c:v>
                </c:pt>
                <c:pt idx="37">
                  <c:v>0.94140463796981777</c:v>
                </c:pt>
                <c:pt idx="38">
                  <c:v>0.94857806005073275</c:v>
                </c:pt>
                <c:pt idx="39">
                  <c:v>0.93256225604244347</c:v>
                </c:pt>
                <c:pt idx="40">
                  <c:v>0.96365019238041316</c:v>
                </c:pt>
                <c:pt idx="41">
                  <c:v>0.9523696990940681</c:v>
                </c:pt>
                <c:pt idx="42">
                  <c:v>0.95603262015533985</c:v>
                </c:pt>
                <c:pt idx="43">
                  <c:v>0.96176533271285969</c:v>
                </c:pt>
                <c:pt idx="44">
                  <c:v>0.91548086203581169</c:v>
                </c:pt>
                <c:pt idx="45">
                  <c:v>0.89949393286874724</c:v>
                </c:pt>
                <c:pt idx="46">
                  <c:v>0.92673915996470591</c:v>
                </c:pt>
                <c:pt idx="47">
                  <c:v>0.93454493942505135</c:v>
                </c:pt>
                <c:pt idx="48">
                  <c:v>0.91688206335539013</c:v>
                </c:pt>
                <c:pt idx="49">
                  <c:v>0.88724122721989218</c:v>
                </c:pt>
                <c:pt idx="50">
                  <c:v>0.8784467760110295</c:v>
                </c:pt>
                <c:pt idx="51">
                  <c:v>0.86996984216723017</c:v>
                </c:pt>
                <c:pt idx="52">
                  <c:v>0.86104185709373093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383192"/>
        <c:axId val="142385544"/>
      </c:lineChart>
      <c:catAx>
        <c:axId val="142383192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385544"/>
        <c:crossesAt val="0"/>
        <c:auto val="1"/>
        <c:lblAlgn val="ctr"/>
        <c:lblOffset val="50"/>
        <c:tickLblSkip val="10"/>
        <c:tickMarkSkip val="10"/>
        <c:noMultiLvlLbl val="0"/>
      </c:catAx>
      <c:valAx>
        <c:axId val="142385544"/>
        <c:scaling>
          <c:orientation val="minMax"/>
          <c:max val="1"/>
          <c:min val="0.60000000000000009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Interest Deducted (%)</a:t>
                </a:r>
              </a:p>
            </c:rich>
          </c:tx>
          <c:layout>
            <c:manualLayout>
              <c:xMode val="edge"/>
              <c:yMode val="edge"/>
              <c:x val="1.0934049910427863E-3"/>
              <c:y val="0.1204799400074990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383192"/>
        <c:crosses val="autoZero"/>
        <c:crossBetween val="midCat"/>
        <c:majorUnit val="0.1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9369202226349"/>
          <c:y val="6.5527663742886835E-2"/>
          <c:w val="0.74768089053803388"/>
          <c:h val="0.83475992851320935"/>
        </c:manualLayout>
      </c:layout>
      <c:scatterChart>
        <c:scatterStyle val="lineMarker"/>
        <c:varyColors val="0"/>
        <c:ser>
          <c:idx val="0"/>
          <c:order val="0"/>
          <c:tx>
            <c:v>MID Tax Expenditures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'6'!$A$30:$A$82</c:f>
              <c:numCache>
                <c:formatCode>General</c:formatCod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numCache>
            </c:numRef>
          </c:xVal>
          <c:yVal>
            <c:numRef>
              <c:f>'6'!$B$30:$B$82</c:f>
              <c:numCache>
                <c:formatCode>0.0000</c:formatCode>
                <c:ptCount val="53"/>
                <c:pt idx="0">
                  <c:v>1.8745698593133674E-3</c:v>
                </c:pt>
                <c:pt idx="1">
                  <c:v>1.8885710755873451E-3</c:v>
                </c:pt>
                <c:pt idx="2">
                  <c:v>1.9025722918613228E-3</c:v>
                </c:pt>
                <c:pt idx="3">
                  <c:v>2.1999515751162787E-3</c:v>
                </c:pt>
                <c:pt idx="4">
                  <c:v>2.1787234379717232E-3</c:v>
                </c:pt>
                <c:pt idx="5">
                  <c:v>2.5644566336477988E-3</c:v>
                </c:pt>
                <c:pt idx="6">
                  <c:v>2.6635434379949688E-3</c:v>
                </c:pt>
                <c:pt idx="7">
                  <c:v>2.7576765478581852E-3</c:v>
                </c:pt>
                <c:pt idx="8">
                  <c:v>2.9380333049800647E-3</c:v>
                </c:pt>
                <c:pt idx="9">
                  <c:v>3.2097089339132869E-3</c:v>
                </c:pt>
                <c:pt idx="10">
                  <c:v>3.8657792925187676E-3</c:v>
                </c:pt>
                <c:pt idx="11">
                  <c:v>3.6128328497240193E-3</c:v>
                </c:pt>
                <c:pt idx="12">
                  <c:v>3.9205093889719232E-3</c:v>
                </c:pt>
                <c:pt idx="13">
                  <c:v>3.8843397203862039E-3</c:v>
                </c:pt>
                <c:pt idx="14">
                  <c:v>4.6341478180813066E-3</c:v>
                </c:pt>
                <c:pt idx="15">
                  <c:v>4.5793578308529663E-3</c:v>
                </c:pt>
                <c:pt idx="16">
                  <c:v>5.3315572813495251E-3</c:v>
                </c:pt>
                <c:pt idx="17">
                  <c:v>5.8073653152478956E-3</c:v>
                </c:pt>
                <c:pt idx="18">
                  <c:v>6.7804976541659193E-3</c:v>
                </c:pt>
                <c:pt idx="19">
                  <c:v>6.6873715368739681E-3</c:v>
                </c:pt>
                <c:pt idx="20">
                  <c:v>7.3964975292252827E-3</c:v>
                </c:pt>
                <c:pt idx="21">
                  <c:v>8.3076421025581933E-3</c:v>
                </c:pt>
                <c:pt idx="22">
                  <c:v>8.7999922379683806E-3</c:v>
                </c:pt>
                <c:pt idx="23">
                  <c:v>6.4455104494150605E-3</c:v>
                </c:pt>
                <c:pt idx="24">
                  <c:v>6.3291059680314716E-3</c:v>
                </c:pt>
                <c:pt idx="25">
                  <c:v>6.6948253015102098E-3</c:v>
                </c:pt>
                <c:pt idx="26">
                  <c:v>7.1797324143482418E-3</c:v>
                </c:pt>
                <c:pt idx="27">
                  <c:v>6.8091178542082787E-3</c:v>
                </c:pt>
                <c:pt idx="28">
                  <c:v>5.9259138990537244E-3</c:v>
                </c:pt>
                <c:pt idx="29">
                  <c:v>5.7396442698218293E-3</c:v>
                </c:pt>
                <c:pt idx="30">
                  <c:v>5.323993787462949E-3</c:v>
                </c:pt>
                <c:pt idx="31">
                  <c:v>5.6086336483107983E-3</c:v>
                </c:pt>
                <c:pt idx="32">
                  <c:v>5.8077585440537089E-3</c:v>
                </c:pt>
                <c:pt idx="33">
                  <c:v>5.9060107632671142E-3</c:v>
                </c:pt>
                <c:pt idx="34">
                  <c:v>6.062517681842257E-3</c:v>
                </c:pt>
                <c:pt idx="35">
                  <c:v>5.9263358091312147E-3</c:v>
                </c:pt>
                <c:pt idx="36">
                  <c:v>6.487835021117213E-3</c:v>
                </c:pt>
                <c:pt idx="37">
                  <c:v>6.7108320794193807E-3</c:v>
                </c:pt>
                <c:pt idx="38">
                  <c:v>6.3533647495519555E-3</c:v>
                </c:pt>
                <c:pt idx="39">
                  <c:v>5.174239474961163E-3</c:v>
                </c:pt>
                <c:pt idx="40">
                  <c:v>5.1729417724358708E-3</c:v>
                </c:pt>
                <c:pt idx="41">
                  <c:v>5.4947914030498745E-3</c:v>
                </c:pt>
                <c:pt idx="42">
                  <c:v>6.0126342366047516E-3</c:v>
                </c:pt>
                <c:pt idx="43">
                  <c:v>6.2767248852400037E-3</c:v>
                </c:pt>
                <c:pt idx="44">
                  <c:v>6.0495666260670985E-3</c:v>
                </c:pt>
                <c:pt idx="45">
                  <c:v>5.4323448401608432E-3</c:v>
                </c:pt>
                <c:pt idx="46">
                  <c:v>4.9314614079415155E-3</c:v>
                </c:pt>
                <c:pt idx="47">
                  <c:v>4.4917852576788955E-3</c:v>
                </c:pt>
                <c:pt idx="48">
                  <c:v>3.9412509086867937E-3</c:v>
                </c:pt>
                <c:pt idx="49">
                  <c:v>3.4925448588314493E-3</c:v>
                </c:pt>
                <c:pt idx="50">
                  <c:v>3.3067051379146997E-3</c:v>
                </c:pt>
                <c:pt idx="51">
                  <c:v>3.2120673220705515E-3</c:v>
                </c:pt>
                <c:pt idx="52">
                  <c:v>3.1496587548644371E-3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738008"/>
        <c:axId val="80741536"/>
      </c:scatterChart>
      <c:scatterChart>
        <c:scatterStyle val="lineMarker"/>
        <c:varyColors val="0"/>
        <c:ser>
          <c:idx val="1"/>
          <c:order val="1"/>
          <c:tx>
            <c:v>Home Ownership Rate</c:v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'6'!$A$30:$A$82</c:f>
              <c:numCache>
                <c:formatCode>General</c:formatCod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numCache>
            </c:numRef>
          </c:xVal>
          <c:yVal>
            <c:numRef>
              <c:f>'6'!$C$30:$C$82</c:f>
              <c:numCache>
                <c:formatCode>0.000</c:formatCode>
                <c:ptCount val="53"/>
                <c:pt idx="0">
                  <c:v>0.63075000000000003</c:v>
                </c:pt>
                <c:pt idx="1">
                  <c:v>0.63024999999999998</c:v>
                </c:pt>
                <c:pt idx="2">
                  <c:v>0.63449999999999995</c:v>
                </c:pt>
                <c:pt idx="3">
                  <c:v>0.63624999999999998</c:v>
                </c:pt>
                <c:pt idx="4">
                  <c:v>0.63849999999999996</c:v>
                </c:pt>
                <c:pt idx="5">
                  <c:v>0.64324999999999999</c:v>
                </c:pt>
                <c:pt idx="6">
                  <c:v>0.64175000000000015</c:v>
                </c:pt>
                <c:pt idx="7">
                  <c:v>0.64249999999999996</c:v>
                </c:pt>
                <c:pt idx="8">
                  <c:v>0.64375000000000004</c:v>
                </c:pt>
                <c:pt idx="9">
                  <c:v>0.6452500000000001</c:v>
                </c:pt>
                <c:pt idx="10">
                  <c:v>0.64650000000000007</c:v>
                </c:pt>
                <c:pt idx="11">
                  <c:v>0.64599999999999991</c:v>
                </c:pt>
                <c:pt idx="12">
                  <c:v>0.64724999999999999</c:v>
                </c:pt>
                <c:pt idx="13">
                  <c:v>0.64800000000000013</c:v>
                </c:pt>
                <c:pt idx="14">
                  <c:v>0.64949999999999986</c:v>
                </c:pt>
                <c:pt idx="15">
                  <c:v>0.65225</c:v>
                </c:pt>
                <c:pt idx="16">
                  <c:v>0.65575000000000006</c:v>
                </c:pt>
                <c:pt idx="17">
                  <c:v>0.65425</c:v>
                </c:pt>
                <c:pt idx="18">
                  <c:v>0.64775000000000005</c:v>
                </c:pt>
                <c:pt idx="19">
                  <c:v>0.64650000000000007</c:v>
                </c:pt>
                <c:pt idx="20">
                  <c:v>0.64474999999999993</c:v>
                </c:pt>
                <c:pt idx="21">
                  <c:v>0.63900000000000001</c:v>
                </c:pt>
                <c:pt idx="22">
                  <c:v>0.63775000000000004</c:v>
                </c:pt>
                <c:pt idx="23">
                  <c:v>0.63975000000000004</c:v>
                </c:pt>
                <c:pt idx="24">
                  <c:v>0.63800000000000001</c:v>
                </c:pt>
                <c:pt idx="25">
                  <c:v>0.6389999999999999</c:v>
                </c:pt>
                <c:pt idx="26">
                  <c:v>0.63949999999999996</c:v>
                </c:pt>
                <c:pt idx="27">
                  <c:v>0.64049999999999996</c:v>
                </c:pt>
                <c:pt idx="28">
                  <c:v>0.64150000000000007</c:v>
                </c:pt>
                <c:pt idx="29">
                  <c:v>0.64</c:v>
                </c:pt>
                <c:pt idx="30">
                  <c:v>0.63974999999999993</c:v>
                </c:pt>
                <c:pt idx="31">
                  <c:v>0.64749999999999996</c:v>
                </c:pt>
                <c:pt idx="32">
                  <c:v>0.65375000000000005</c:v>
                </c:pt>
                <c:pt idx="33">
                  <c:v>0.65700000000000003</c:v>
                </c:pt>
                <c:pt idx="34">
                  <c:v>0.66275000000000006</c:v>
                </c:pt>
                <c:pt idx="35">
                  <c:v>0.66800000000000015</c:v>
                </c:pt>
                <c:pt idx="36">
                  <c:v>0.67374999999999996</c:v>
                </c:pt>
                <c:pt idx="37">
                  <c:v>0.67824999999999991</c:v>
                </c:pt>
                <c:pt idx="38">
                  <c:v>0.67925000000000002</c:v>
                </c:pt>
                <c:pt idx="39">
                  <c:v>0.6825</c:v>
                </c:pt>
                <c:pt idx="40">
                  <c:v>0.69</c:v>
                </c:pt>
                <c:pt idx="41">
                  <c:v>0.68874999999999997</c:v>
                </c:pt>
                <c:pt idx="42">
                  <c:v>0.68775000000000008</c:v>
                </c:pt>
                <c:pt idx="43">
                  <c:v>0.68150000000000011</c:v>
                </c:pt>
                <c:pt idx="44">
                  <c:v>0.67824999999999991</c:v>
                </c:pt>
                <c:pt idx="45">
                  <c:v>0.67374999999999996</c:v>
                </c:pt>
                <c:pt idx="46">
                  <c:v>0.66849999999999998</c:v>
                </c:pt>
                <c:pt idx="47">
                  <c:v>0.66149999999999998</c:v>
                </c:pt>
                <c:pt idx="48">
                  <c:v>0.65400000000000003</c:v>
                </c:pt>
                <c:pt idx="49">
                  <c:v>0.65125</c:v>
                </c:pt>
                <c:pt idx="50">
                  <c:v>0.64474999999999993</c:v>
                </c:pt>
                <c:pt idx="51">
                  <c:v>0.63650000000000007</c:v>
                </c:pt>
                <c:pt idx="52">
                  <c:v>0.63400000000000001</c:v>
                </c:pt>
              </c:numCache>
            </c:numRef>
          </c:yVal>
          <c:smooth val="0"/>
        </c:ser>
        <c:ser>
          <c:idx val="2"/>
          <c:order val="2"/>
          <c:tx>
            <c:v>new</c:v>
          </c:tx>
          <c:marker>
            <c:symbol val="none"/>
          </c:marker>
          <c:xVal>
            <c:numRef>
              <c:f>'6'!$A$30:$A$38</c:f>
              <c:numCache>
                <c:formatCode>General</c:formatCode>
                <c:ptCount val="9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</c:numCache>
            </c:numRef>
          </c:xVal>
          <c:yVal>
            <c:numRef>
              <c:f>'6'!$D$30:$D$39</c:f>
              <c:numCache>
                <c:formatCode>General</c:formatCode>
                <c:ptCount val="1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740360"/>
        <c:axId val="760730456"/>
      </c:scatterChart>
      <c:valAx>
        <c:axId val="80738008"/>
        <c:scaling>
          <c:orientation val="minMax"/>
          <c:max val="2016"/>
          <c:min val="1964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741536"/>
        <c:crossesAt val="-160"/>
        <c:crossBetween val="midCat"/>
        <c:majorUnit val="10"/>
        <c:minorUnit val="5"/>
      </c:valAx>
      <c:valAx>
        <c:axId val="80741536"/>
        <c:scaling>
          <c:orientation val="minMax"/>
          <c:max val="1.0000000000000002E-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Home Ownership Rate</a:t>
                </a:r>
              </a:p>
            </c:rich>
          </c:tx>
          <c:layout>
            <c:manualLayout>
              <c:xMode val="edge"/>
              <c:yMode val="edge"/>
              <c:x val="0.94739686264531109"/>
              <c:y val="0.22127345192961989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738008"/>
        <c:crosses val="autoZero"/>
        <c:crossBetween val="midCat"/>
        <c:majorUnit val="2.0000000000000005E-3"/>
      </c:valAx>
      <c:valAx>
        <c:axId val="80740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730456"/>
        <c:crosses val="autoZero"/>
        <c:crossBetween val="midCat"/>
      </c:valAx>
      <c:valAx>
        <c:axId val="760730456"/>
        <c:scaling>
          <c:orientation val="minMax"/>
          <c:max val="0.70000000000000007"/>
          <c:min val="0.45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MID Tax Expenditures (%GDP)</a:t>
                </a:r>
              </a:p>
            </c:rich>
          </c:tx>
          <c:layout>
            <c:manualLayout>
              <c:xMode val="edge"/>
              <c:yMode val="edge"/>
              <c:x val="5.9806707285467236E-4"/>
              <c:y val="0.1566960540188886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740360"/>
        <c:crosses val="max"/>
        <c:crossBetween val="midCat"/>
        <c:majorUnit val="5.000000000000001E-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022" r="0.75000000000000022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743914809609"/>
          <c:y val="3.2745591939546598E-2"/>
          <c:w val="0.77136496586106984"/>
          <c:h val="0.88586756738973083"/>
        </c:manualLayout>
      </c:layout>
      <c:lineChart>
        <c:grouping val="standard"/>
        <c:varyColors val="0"/>
        <c:ser>
          <c:idx val="0"/>
          <c:order val="0"/>
          <c:tx>
            <c:v>MID Tax Expenditures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 w="41275">
                <a:noFill/>
              </a:ln>
            </c:spPr>
          </c:dPt>
          <c:cat>
            <c:numRef>
              <c:f>'A1'!$A$28:$A$80</c:f>
              <c:numCache>
                <c:formatCode>General</c:formatCod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numCache>
            </c:numRef>
          </c:cat>
          <c:val>
            <c:numRef>
              <c:f>'A1'!$G$28:$G$80</c:f>
              <c:numCache>
                <c:formatCode>#,##0.00</c:formatCode>
                <c:ptCount val="53"/>
                <c:pt idx="0">
                  <c:v>0.29559532505478453</c:v>
                </c:pt>
                <c:pt idx="1">
                  <c:v>0.29563384076518934</c:v>
                </c:pt>
                <c:pt idx="2">
                  <c:v>0.28613474305384806</c:v>
                </c:pt>
                <c:pt idx="3">
                  <c:v>0.28601627906976745</c:v>
                </c:pt>
                <c:pt idx="4">
                  <c:v>0.27950887636866167</c:v>
                </c:pt>
                <c:pt idx="5">
                  <c:v>0.27386890723270441</c:v>
                </c:pt>
                <c:pt idx="6">
                  <c:v>0.26648187831920245</c:v>
                </c:pt>
                <c:pt idx="7">
                  <c:v>0.26564855352390759</c:v>
                </c:pt>
                <c:pt idx="8">
                  <c:v>0.26858885153623646</c:v>
                </c:pt>
                <c:pt idx="9">
                  <c:v>0.26814788831205277</c:v>
                </c:pt>
                <c:pt idx="10">
                  <c:v>0.27138169816205021</c:v>
                </c:pt>
                <c:pt idx="11">
                  <c:v>0.27247136328565491</c:v>
                </c:pt>
                <c:pt idx="12">
                  <c:v>0.27600779331696379</c:v>
                </c:pt>
                <c:pt idx="13">
                  <c:v>0.28965174368335089</c:v>
                </c:pt>
                <c:pt idx="14">
                  <c:v>0.30134419118897771</c:v>
                </c:pt>
                <c:pt idx="15">
                  <c:v>0.31466676816503636</c:v>
                </c:pt>
                <c:pt idx="16">
                  <c:v>0.3249662268575228</c:v>
                </c:pt>
                <c:pt idx="17">
                  <c:v>0.3125229186155285</c:v>
                </c:pt>
                <c:pt idx="18">
                  <c:v>0.31137478318081224</c:v>
                </c:pt>
                <c:pt idx="19">
                  <c:v>0.31656136488717668</c:v>
                </c:pt>
                <c:pt idx="20">
                  <c:v>0.31684515553794335</c:v>
                </c:pt>
                <c:pt idx="21">
                  <c:v>0.34345448259967737</c:v>
                </c:pt>
                <c:pt idx="22">
                  <c:v>0.36978557079220892</c:v>
                </c:pt>
                <c:pt idx="23">
                  <c:v>0.38847750865051905</c:v>
                </c:pt>
                <c:pt idx="24">
                  <c:v>0.40385761209991605</c:v>
                </c:pt>
                <c:pt idx="25">
                  <c:v>0.41166388967668749</c:v>
                </c:pt>
                <c:pt idx="26">
                  <c:v>0.42829786520434004</c:v>
                </c:pt>
                <c:pt idx="27">
                  <c:v>0.44404670271674701</c:v>
                </c:pt>
                <c:pt idx="28">
                  <c:v>0.44628023250463933</c:v>
                </c:pt>
                <c:pt idx="29">
                  <c:v>0.44775755985186477</c:v>
                </c:pt>
                <c:pt idx="30">
                  <c:v>0.44486016577011744</c:v>
                </c:pt>
                <c:pt idx="31">
                  <c:v>0.44632852075343271</c:v>
                </c:pt>
                <c:pt idx="32">
                  <c:v>0.45094251278938696</c:v>
                </c:pt>
                <c:pt idx="33">
                  <c:v>0.45158785674314489</c:v>
                </c:pt>
                <c:pt idx="34">
                  <c:v>0.46599549808006363</c:v>
                </c:pt>
                <c:pt idx="35">
                  <c:v>0.48156011504875035</c:v>
                </c:pt>
                <c:pt idx="36">
                  <c:v>0.49273538620602214</c:v>
                </c:pt>
                <c:pt idx="37">
                  <c:v>0.52866648396303095</c:v>
                </c:pt>
                <c:pt idx="38">
                  <c:v>0.58037635785084674</c:v>
                </c:pt>
                <c:pt idx="39">
                  <c:v>0.62526042484858002</c:v>
                </c:pt>
                <c:pt idx="40">
                  <c:v>0.66908381571513953</c:v>
                </c:pt>
                <c:pt idx="41">
                  <c:v>0.71253862203335228</c:v>
                </c:pt>
                <c:pt idx="42">
                  <c:v>0.7477079321876855</c:v>
                </c:pt>
                <c:pt idx="43">
                  <c:v>0.76489209031338445</c:v>
                </c:pt>
                <c:pt idx="44">
                  <c:v>0.74887336197052912</c:v>
                </c:pt>
                <c:pt idx="45">
                  <c:v>0.75343555564783482</c:v>
                </c:pt>
                <c:pt idx="46">
                  <c:v>0.69694745899507071</c:v>
                </c:pt>
                <c:pt idx="47">
                  <c:v>0.65777160835381465</c:v>
                </c:pt>
                <c:pt idx="48">
                  <c:v>0.61712872754213743</c:v>
                </c:pt>
                <c:pt idx="49">
                  <c:v>0.59001298786409206</c:v>
                </c:pt>
                <c:pt idx="50">
                  <c:v>0.56397832402107106</c:v>
                </c:pt>
                <c:pt idx="51">
                  <c:v>0.54904079739616773</c:v>
                </c:pt>
                <c:pt idx="52">
                  <c:v>0.54604521253848792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48120"/>
        <c:axId val="145648512"/>
      </c:lineChart>
      <c:lineChart>
        <c:grouping val="standard"/>
        <c:varyColors val="0"/>
        <c:ser>
          <c:idx val="2"/>
          <c:order val="1"/>
          <c:tx>
            <c:v>Fed Funds Interest Rate</c:v>
          </c:tx>
          <c:spPr>
            <a:ln w="3810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val>
            <c:numRef>
              <c:f>'A1'!$H$28:$H$80</c:f>
              <c:numCache>
                <c:formatCode>0.000</c:formatCode>
                <c:ptCount val="53"/>
                <c:pt idx="0">
                  <c:v>5.0905676230014574E-2</c:v>
                </c:pt>
                <c:pt idx="1">
                  <c:v>5.1662117059074107E-2</c:v>
                </c:pt>
                <c:pt idx="2">
                  <c:v>5.2418557888133641E-2</c:v>
                </c:pt>
                <c:pt idx="3">
                  <c:v>5.2444567311992318E-2</c:v>
                </c:pt>
                <c:pt idx="4">
                  <c:v>5.2864977522876458E-2</c:v>
                </c:pt>
                <c:pt idx="5">
                  <c:v>5.5258729264520662E-2</c:v>
                </c:pt>
                <c:pt idx="6">
                  <c:v>5.8388546055276817E-2</c:v>
                </c:pt>
                <c:pt idx="7">
                  <c:v>6.0752163487949748E-2</c:v>
                </c:pt>
                <c:pt idx="8">
                  <c:v>6.3163654992548432E-2</c:v>
                </c:pt>
                <c:pt idx="9">
                  <c:v>6.6192591662349753E-2</c:v>
                </c:pt>
                <c:pt idx="10">
                  <c:v>6.9156458140072846E-2</c:v>
                </c:pt>
                <c:pt idx="11">
                  <c:v>7.1010505634008361E-2</c:v>
                </c:pt>
                <c:pt idx="12">
                  <c:v>7.2523608852135005E-2</c:v>
                </c:pt>
                <c:pt idx="13">
                  <c:v>7.3798045429745093E-2</c:v>
                </c:pt>
                <c:pt idx="14">
                  <c:v>7.521438923234755E-2</c:v>
                </c:pt>
                <c:pt idx="15">
                  <c:v>7.850261997958205E-2</c:v>
                </c:pt>
                <c:pt idx="16">
                  <c:v>8.3681017009755262E-2</c:v>
                </c:pt>
                <c:pt idx="17">
                  <c:v>9.049538992338324E-2</c:v>
                </c:pt>
                <c:pt idx="18">
                  <c:v>0.10036737340024493</c:v>
                </c:pt>
                <c:pt idx="19">
                  <c:v>0.10005354733723695</c:v>
                </c:pt>
                <c:pt idx="20">
                  <c:v>0.10146221275172088</c:v>
                </c:pt>
                <c:pt idx="21">
                  <c:v>9.7567587698431615E-2</c:v>
                </c:pt>
                <c:pt idx="22">
                  <c:v>9.4775815337738489E-2</c:v>
                </c:pt>
                <c:pt idx="23">
                  <c:v>9.097965364109481E-2</c:v>
                </c:pt>
                <c:pt idx="24">
                  <c:v>8.6912935746845971E-2</c:v>
                </c:pt>
                <c:pt idx="25">
                  <c:v>8.607315658554375E-2</c:v>
                </c:pt>
                <c:pt idx="26">
                  <c:v>8.3947308967992337E-2</c:v>
                </c:pt>
                <c:pt idx="27">
                  <c:v>8.0490505704184034E-2</c:v>
                </c:pt>
                <c:pt idx="28">
                  <c:v>7.6360510962475786E-2</c:v>
                </c:pt>
                <c:pt idx="29">
                  <c:v>7.1442759501007813E-2</c:v>
                </c:pt>
                <c:pt idx="30">
                  <c:v>6.8974345923619243E-2</c:v>
                </c:pt>
                <c:pt idx="31">
                  <c:v>7.1528786304011716E-2</c:v>
                </c:pt>
                <c:pt idx="32">
                  <c:v>6.9468403276029905E-2</c:v>
                </c:pt>
                <c:pt idx="33">
                  <c:v>6.9368071583099697E-2</c:v>
                </c:pt>
                <c:pt idx="34">
                  <c:v>6.651316624455629E-2</c:v>
                </c:pt>
                <c:pt idx="35">
                  <c:v>6.4600137868251514E-2</c:v>
                </c:pt>
                <c:pt idx="36">
                  <c:v>6.5364510079931964E-2</c:v>
                </c:pt>
                <c:pt idx="37">
                  <c:v>6.2778824588063109E-2</c:v>
                </c:pt>
                <c:pt idx="38">
                  <c:v>5.5898417387873885E-2</c:v>
                </c:pt>
                <c:pt idx="39">
                  <c:v>4.8671486172035761E-2</c:v>
                </c:pt>
                <c:pt idx="40">
                  <c:v>4.3233048894216572E-2</c:v>
                </c:pt>
                <c:pt idx="41">
                  <c:v>4.337350487093395E-2</c:v>
                </c:pt>
                <c:pt idx="42">
                  <c:v>4.4872414221079751E-2</c:v>
                </c:pt>
                <c:pt idx="43">
                  <c:v>4.6217961336490636E-2</c:v>
                </c:pt>
                <c:pt idx="44">
                  <c:v>4.6632681141373443E-2</c:v>
                </c:pt>
                <c:pt idx="45">
                  <c:v>4.2971381959827547E-2</c:v>
                </c:pt>
                <c:pt idx="46">
                  <c:v>4.06748931398778E-2</c:v>
                </c:pt>
                <c:pt idx="47">
                  <c:v>3.8108350766240973E-2</c:v>
                </c:pt>
                <c:pt idx="48">
                  <c:v>3.6285842398791304E-2</c:v>
                </c:pt>
                <c:pt idx="49">
                  <c:v>3.3705905773514698E-2</c:v>
                </c:pt>
                <c:pt idx="50">
                  <c:v>3.3030222349863525E-2</c:v>
                </c:pt>
                <c:pt idx="51">
                  <c:v>3.2519792037279505E-2</c:v>
                </c:pt>
                <c:pt idx="52">
                  <c:v>3.2168452263769173E-2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49688"/>
        <c:axId val="145650472"/>
      </c:lineChart>
      <c:catAx>
        <c:axId val="14564812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648512"/>
        <c:crossesAt val="0"/>
        <c:auto val="1"/>
        <c:lblAlgn val="ctr"/>
        <c:lblOffset val="50"/>
        <c:tickLblSkip val="10"/>
        <c:tickMarkSkip val="10"/>
        <c:noMultiLvlLbl val="0"/>
      </c:catAx>
      <c:valAx>
        <c:axId val="145648512"/>
        <c:scaling>
          <c:orientation val="minMax"/>
          <c:max val="0.8"/>
          <c:min val="0.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Mortgage Debt (%GDP)</a:t>
                </a:r>
              </a:p>
            </c:rich>
          </c:tx>
          <c:layout>
            <c:manualLayout>
              <c:xMode val="edge"/>
              <c:yMode val="edge"/>
              <c:x val="1.0933768414083374E-3"/>
              <c:y val="0.1676127836961556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648120"/>
        <c:crosses val="autoZero"/>
        <c:crossBetween val="midCat"/>
        <c:majorUnit val="0.2"/>
      </c:valAx>
      <c:catAx>
        <c:axId val="145649688"/>
        <c:scaling>
          <c:orientation val="minMax"/>
        </c:scaling>
        <c:delete val="1"/>
        <c:axPos val="b"/>
        <c:majorTickMark val="out"/>
        <c:minorTickMark val="none"/>
        <c:tickLblPos val="nextTo"/>
        <c:crossAx val="145650472"/>
        <c:crosses val="autoZero"/>
        <c:auto val="1"/>
        <c:lblAlgn val="ctr"/>
        <c:lblOffset val="100"/>
        <c:noMultiLvlLbl val="0"/>
      </c:catAx>
      <c:valAx>
        <c:axId val="145650472"/>
        <c:scaling>
          <c:orientation val="minMax"/>
          <c:max val="0.15000000000000002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Effective Mortgage Interest Rate </a:t>
                </a:r>
              </a:p>
            </c:rich>
          </c:tx>
          <c:layout>
            <c:manualLayout>
              <c:xMode val="edge"/>
              <c:yMode val="edge"/>
              <c:x val="0.95580525407297068"/>
              <c:y val="0.138245792805311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649688"/>
        <c:crosses val="max"/>
        <c:crossBetween val="midCat"/>
        <c:majorUnit val="5.000000000000001E-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743914809609"/>
          <c:y val="3.2745591939546598E-2"/>
          <c:w val="0.77136496586106984"/>
          <c:h val="0.88586756738973083"/>
        </c:manualLayout>
      </c:layout>
      <c:barChart>
        <c:barDir val="col"/>
        <c:grouping val="clustered"/>
        <c:varyColors val="0"/>
        <c:ser>
          <c:idx val="1"/>
          <c:order val="0"/>
          <c:tx>
            <c:v>High Unemployment</c:v>
          </c:tx>
          <c:spPr>
            <a:solidFill>
              <a:schemeClr val="bg1">
                <a:lumMod val="65000"/>
                <a:alpha val="49000"/>
              </a:schemeClr>
            </a:solidFill>
          </c:spPr>
          <c:invertIfNegative val="0"/>
          <c:dPt>
            <c:idx val="28"/>
            <c:invertIfNegative val="0"/>
            <c:bubble3D val="0"/>
            <c:spPr>
              <a:solidFill>
                <a:schemeClr val="bg1">
                  <a:lumMod val="65000"/>
                  <a:alpha val="49000"/>
                </a:schemeClr>
              </a:solidFill>
              <a:ln>
                <a:noFill/>
              </a:ln>
            </c:spPr>
          </c:dPt>
          <c:cat>
            <c:numRef>
              <c:f>'1'!$A$35:$A$87</c:f>
              <c:numCache>
                <c:formatCode>General</c:formatCod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numCache>
            </c:numRef>
          </c:cat>
          <c:val>
            <c:numRef>
              <c:f>'1'!$G$35:$G$87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"/>
        <c:axId val="760287416"/>
        <c:axId val="760286240"/>
      </c:barChart>
      <c:lineChart>
        <c:grouping val="standard"/>
        <c:varyColors val="0"/>
        <c:ser>
          <c:idx val="0"/>
          <c:order val="1"/>
          <c:tx>
            <c:v>MID Tax Expenditures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 w="41275">
                <a:solidFill>
                  <a:schemeClr val="tx1"/>
                </a:solidFill>
              </a:ln>
            </c:spPr>
          </c:dPt>
          <c:cat>
            <c:numRef>
              <c:f>'1'!$A$35:$A$87</c:f>
              <c:numCache>
                <c:formatCode>General</c:formatCod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numCache>
            </c:numRef>
          </c:cat>
          <c:val>
            <c:numRef>
              <c:f>'1'!$C$35:$C$87</c:f>
              <c:numCache>
                <c:formatCode>0.0000</c:formatCode>
                <c:ptCount val="53"/>
                <c:pt idx="0">
                  <c:v>1.8745698593133674E-3</c:v>
                </c:pt>
                <c:pt idx="1">
                  <c:v>1.8885710755873451E-3</c:v>
                </c:pt>
                <c:pt idx="2">
                  <c:v>1.9025722918613228E-3</c:v>
                </c:pt>
                <c:pt idx="3">
                  <c:v>2.1999515751162787E-3</c:v>
                </c:pt>
                <c:pt idx="4">
                  <c:v>2.1787234379717232E-3</c:v>
                </c:pt>
                <c:pt idx="5">
                  <c:v>2.5644566336477988E-3</c:v>
                </c:pt>
                <c:pt idx="6">
                  <c:v>2.6635434379949688E-3</c:v>
                </c:pt>
                <c:pt idx="7">
                  <c:v>2.7576765478581852E-3</c:v>
                </c:pt>
                <c:pt idx="8">
                  <c:v>2.9380333049800647E-3</c:v>
                </c:pt>
                <c:pt idx="9">
                  <c:v>3.2097089339132869E-3</c:v>
                </c:pt>
                <c:pt idx="10">
                  <c:v>3.8657792925187676E-3</c:v>
                </c:pt>
                <c:pt idx="11">
                  <c:v>3.6128328497240193E-3</c:v>
                </c:pt>
                <c:pt idx="12">
                  <c:v>3.9205093889719232E-3</c:v>
                </c:pt>
                <c:pt idx="13">
                  <c:v>3.8843397203862039E-3</c:v>
                </c:pt>
                <c:pt idx="14">
                  <c:v>4.6341478180813066E-3</c:v>
                </c:pt>
                <c:pt idx="15">
                  <c:v>4.5793578308529663E-3</c:v>
                </c:pt>
                <c:pt idx="16">
                  <c:v>5.3315572813495251E-3</c:v>
                </c:pt>
                <c:pt idx="17">
                  <c:v>5.8073653152478956E-3</c:v>
                </c:pt>
                <c:pt idx="18">
                  <c:v>6.7804976541659193E-3</c:v>
                </c:pt>
                <c:pt idx="19">
                  <c:v>6.6873715368739681E-3</c:v>
                </c:pt>
                <c:pt idx="20">
                  <c:v>7.3964975292252827E-3</c:v>
                </c:pt>
                <c:pt idx="21">
                  <c:v>8.3076421025581933E-3</c:v>
                </c:pt>
                <c:pt idx="22">
                  <c:v>8.7999922379683806E-3</c:v>
                </c:pt>
                <c:pt idx="23">
                  <c:v>6.4455104494150605E-3</c:v>
                </c:pt>
                <c:pt idx="24">
                  <c:v>6.3291059680314716E-3</c:v>
                </c:pt>
                <c:pt idx="25">
                  <c:v>6.6948253015102098E-3</c:v>
                </c:pt>
                <c:pt idx="26">
                  <c:v>7.1797324143482418E-3</c:v>
                </c:pt>
                <c:pt idx="27">
                  <c:v>6.8091178542082787E-3</c:v>
                </c:pt>
                <c:pt idx="28">
                  <c:v>5.9259138990537244E-3</c:v>
                </c:pt>
                <c:pt idx="29">
                  <c:v>5.7396442698218293E-3</c:v>
                </c:pt>
                <c:pt idx="30">
                  <c:v>5.323993787462949E-3</c:v>
                </c:pt>
                <c:pt idx="31">
                  <c:v>5.6086336483107983E-3</c:v>
                </c:pt>
                <c:pt idx="32">
                  <c:v>5.8077585440537089E-3</c:v>
                </c:pt>
                <c:pt idx="33">
                  <c:v>5.9060107632671142E-3</c:v>
                </c:pt>
                <c:pt idx="34">
                  <c:v>6.062517681842257E-3</c:v>
                </c:pt>
                <c:pt idx="35">
                  <c:v>5.9263358091312147E-3</c:v>
                </c:pt>
                <c:pt idx="36">
                  <c:v>6.487835021117213E-3</c:v>
                </c:pt>
                <c:pt idx="37">
                  <c:v>6.7108320794193807E-3</c:v>
                </c:pt>
                <c:pt idx="38">
                  <c:v>6.3533647495519555E-3</c:v>
                </c:pt>
                <c:pt idx="39">
                  <c:v>5.174239474961163E-3</c:v>
                </c:pt>
                <c:pt idx="40">
                  <c:v>5.1729417724358708E-3</c:v>
                </c:pt>
                <c:pt idx="41">
                  <c:v>5.4947914030498745E-3</c:v>
                </c:pt>
                <c:pt idx="42">
                  <c:v>6.0126342366047516E-3</c:v>
                </c:pt>
                <c:pt idx="43">
                  <c:v>6.2767248852400037E-3</c:v>
                </c:pt>
                <c:pt idx="44">
                  <c:v>6.0495666260670985E-3</c:v>
                </c:pt>
                <c:pt idx="45">
                  <c:v>5.4323448401608432E-3</c:v>
                </c:pt>
                <c:pt idx="46">
                  <c:v>4.9314614079415155E-3</c:v>
                </c:pt>
                <c:pt idx="47">
                  <c:v>4.4917852576788955E-3</c:v>
                </c:pt>
                <c:pt idx="48">
                  <c:v>3.9412509086867937E-3</c:v>
                </c:pt>
                <c:pt idx="49">
                  <c:v>3.4925448588314493E-3</c:v>
                </c:pt>
                <c:pt idx="50">
                  <c:v>3.3067051379146997E-3</c:v>
                </c:pt>
                <c:pt idx="51">
                  <c:v>3.2120673220705515E-3</c:v>
                </c:pt>
                <c:pt idx="52">
                  <c:v>3.1496587548644371E-3</c:v>
                </c:pt>
              </c:numCache>
            </c:numRef>
          </c:val>
          <c:smooth val="0"/>
        </c:ser>
        <c:ser>
          <c:idx val="2"/>
          <c:order val="2"/>
          <c:tx>
            <c:v>behavior consistent</c:v>
          </c:tx>
          <c:spPr>
            <a:ln w="31750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none"/>
          </c:marker>
          <c:val>
            <c:numRef>
              <c:f>'Behavior-consist'!$F$5:$F$57</c:f>
              <c:numCache>
                <c:formatCode>0.0000</c:formatCode>
                <c:ptCount val="53"/>
                <c:pt idx="0">
                  <c:v>2.1285139779248568E-3</c:v>
                </c:pt>
                <c:pt idx="1">
                  <c:v>2.1434296161442303E-3</c:v>
                </c:pt>
                <c:pt idx="2">
                  <c:v>2.1583452543636038E-3</c:v>
                </c:pt>
                <c:pt idx="3">
                  <c:v>2.3154346649650859E-3</c:v>
                </c:pt>
                <c:pt idx="4">
                  <c:v>2.3078485633601037E-3</c:v>
                </c:pt>
                <c:pt idx="5">
                  <c:v>2.5694216740611352E-3</c:v>
                </c:pt>
                <c:pt idx="6">
                  <c:v>2.725783952349028E-3</c:v>
                </c:pt>
                <c:pt idx="7">
                  <c:v>2.9132117042141238E-3</c:v>
                </c:pt>
                <c:pt idx="8">
                  <c:v>2.8752788304930365E-3</c:v>
                </c:pt>
                <c:pt idx="9">
                  <c:v>3.0239430799843445E-3</c:v>
                </c:pt>
                <c:pt idx="10">
                  <c:v>3.21131959532245E-3</c:v>
                </c:pt>
                <c:pt idx="11">
                  <c:v>3.2122124397639114E-3</c:v>
                </c:pt>
                <c:pt idx="12">
                  <c:v>3.3254433460850152E-3</c:v>
                </c:pt>
                <c:pt idx="13">
                  <c:v>3.3368044463795744E-3</c:v>
                </c:pt>
                <c:pt idx="14">
                  <c:v>3.698707527008844E-3</c:v>
                </c:pt>
                <c:pt idx="15">
                  <c:v>4.1576988018768111E-3</c:v>
                </c:pt>
                <c:pt idx="16">
                  <c:v>4.6664370923174929E-3</c:v>
                </c:pt>
                <c:pt idx="17">
                  <c:v>4.7627902542174486E-3</c:v>
                </c:pt>
                <c:pt idx="18">
                  <c:v>5.2020316528112714E-3</c:v>
                </c:pt>
                <c:pt idx="19">
                  <c:v>5.434538511717925E-3</c:v>
                </c:pt>
                <c:pt idx="20">
                  <c:v>5.4896670171855821E-3</c:v>
                </c:pt>
                <c:pt idx="21">
                  <c:v>5.5181126573510368E-3</c:v>
                </c:pt>
                <c:pt idx="22">
                  <c:v>5.6210738860292073E-3</c:v>
                </c:pt>
                <c:pt idx="23">
                  <c:v>6.317493841767277E-3</c:v>
                </c:pt>
                <c:pt idx="24">
                  <c:v>6.358443458500309E-3</c:v>
                </c:pt>
                <c:pt idx="25">
                  <c:v>6.7084801860615249E-3</c:v>
                </c:pt>
                <c:pt idx="26">
                  <c:v>7.1031551495371655E-3</c:v>
                </c:pt>
                <c:pt idx="27">
                  <c:v>6.9246992446968048E-3</c:v>
                </c:pt>
                <c:pt idx="28">
                  <c:v>6.5285059372266786E-3</c:v>
                </c:pt>
                <c:pt idx="29">
                  <c:v>6.0544266813596769E-3</c:v>
                </c:pt>
                <c:pt idx="30">
                  <c:v>5.6124350984581494E-3</c:v>
                </c:pt>
                <c:pt idx="31">
                  <c:v>5.868750271897193E-3</c:v>
                </c:pt>
                <c:pt idx="32">
                  <c:v>6.0355775768969238E-3</c:v>
                </c:pt>
                <c:pt idx="33">
                  <c:v>6.0979487016599443E-3</c:v>
                </c:pt>
                <c:pt idx="34">
                  <c:v>6.2299490764862369E-3</c:v>
                </c:pt>
                <c:pt idx="35">
                  <c:v>6.3177446576916808E-3</c:v>
                </c:pt>
                <c:pt idx="36">
                  <c:v>6.5638433678562791E-3</c:v>
                </c:pt>
                <c:pt idx="37">
                  <c:v>6.9272627613270917E-3</c:v>
                </c:pt>
                <c:pt idx="38">
                  <c:v>6.755933662548395E-3</c:v>
                </c:pt>
                <c:pt idx="39">
                  <c:v>5.9683552520835483E-3</c:v>
                </c:pt>
                <c:pt idx="40">
                  <c:v>5.9039591714307622E-3</c:v>
                </c:pt>
                <c:pt idx="41">
                  <c:v>6.2485088239481604E-3</c:v>
                </c:pt>
                <c:pt idx="42">
                  <c:v>6.8202875263351963E-3</c:v>
                </c:pt>
                <c:pt idx="43">
                  <c:v>7.1863854124041039E-3</c:v>
                </c:pt>
                <c:pt idx="44">
                  <c:v>6.8220624796991565E-3</c:v>
                </c:pt>
                <c:pt idx="45">
                  <c:v>6.1805387316628841E-3</c:v>
                </c:pt>
                <c:pt idx="46">
                  <c:v>5.589025590562147E-3</c:v>
                </c:pt>
                <c:pt idx="47">
                  <c:v>5.0230835810489054E-3</c:v>
                </c:pt>
                <c:pt idx="48">
                  <c:v>4.4042836109997536E-3</c:v>
                </c:pt>
                <c:pt idx="49">
                  <c:v>3.8248657387391616E-3</c:v>
                </c:pt>
                <c:pt idx="50">
                  <c:v>3.5703214603799603E-3</c:v>
                </c:pt>
                <c:pt idx="51">
                  <c:v>3.4115621329583504E-3</c:v>
                </c:pt>
                <c:pt idx="52">
                  <c:v>3.356926183061239E-3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287416"/>
        <c:axId val="760286240"/>
      </c:lineChart>
      <c:catAx>
        <c:axId val="76028741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0286240"/>
        <c:crossesAt val="0"/>
        <c:auto val="1"/>
        <c:lblAlgn val="ctr"/>
        <c:lblOffset val="50"/>
        <c:tickLblSkip val="10"/>
        <c:tickMarkSkip val="10"/>
        <c:noMultiLvlLbl val="0"/>
      </c:catAx>
      <c:valAx>
        <c:axId val="760286240"/>
        <c:scaling>
          <c:orientation val="minMax"/>
          <c:max val="1.0000000000001001E-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MID Tax Expenditures (%GDP)</a:t>
                </a:r>
              </a:p>
            </c:rich>
          </c:tx>
          <c:layout>
            <c:manualLayout>
              <c:xMode val="edge"/>
              <c:yMode val="edge"/>
              <c:x val="1.0933427136040985E-3"/>
              <c:y val="0.14428931077492865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0287416"/>
        <c:crosses val="autoZero"/>
        <c:crossBetween val="midCat"/>
        <c:majorUnit val="2.0000000000000005E-3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114300</xdr:rowOff>
    </xdr:from>
    <xdr:to>
      <xdr:col>8</xdr:col>
      <xdr:colOff>600075</xdr:colOff>
      <xdr:row>22</xdr:row>
      <xdr:rowOff>142875</xdr:rowOff>
    </xdr:to>
    <xdr:graphicFrame macro="">
      <xdr:nvGraphicFramePr>
        <xdr:cNvPr id="479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8</xdr:col>
      <xdr:colOff>304800</xdr:colOff>
      <xdr:row>21</xdr:row>
      <xdr:rowOff>161925</xdr:rowOff>
    </xdr:to>
    <xdr:graphicFrame macro="">
      <xdr:nvGraphicFramePr>
        <xdr:cNvPr id="50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0.14942</cdr:x>
      <cdr:y>0.40551</cdr:y>
    </cdr:from>
    <cdr:to>
      <cdr:x>0.35421</cdr:x>
      <cdr:y>0.54089</cdr:y>
    </cdr:to>
    <cdr:sp macro="" textlink="">
      <cdr:nvSpPr>
        <cdr:cNvPr id="5" name="Text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2737" y="1355728"/>
          <a:ext cx="1086498" cy="45261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="horz" wrap="square" lIns="27432" tIns="22860" rIns="27432" bIns="2286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MID Tax Expend.      </a:t>
          </a: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(left axis)</a:t>
          </a:r>
        </a:p>
      </cdr:txBody>
    </cdr:sp>
  </cdr:relSizeAnchor>
  <cdr:relSizeAnchor xmlns:cdr="http://schemas.openxmlformats.org/drawingml/2006/chartDrawing">
    <cdr:from>
      <cdr:x>0.13644</cdr:x>
      <cdr:y>0.08357</cdr:y>
    </cdr:from>
    <cdr:to>
      <cdr:x>0.37774</cdr:x>
      <cdr:y>0.21895</cdr:y>
    </cdr:to>
    <cdr:sp macro="" textlink="">
      <cdr:nvSpPr>
        <cdr:cNvPr id="6" name="Text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888" y="279394"/>
          <a:ext cx="1280199" cy="45261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="horz" wrap="square" lIns="27432" tIns="22860" rIns="27432" bIns="2286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Home ownership rate  </a:t>
          </a:r>
          <a:r>
            <a:rPr lang="en-US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(right axis)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123825</xdr:rowOff>
    </xdr:from>
    <xdr:to>
      <xdr:col>8</xdr:col>
      <xdr:colOff>0</xdr:colOff>
      <xdr:row>21</xdr:row>
      <xdr:rowOff>123825</xdr:rowOff>
    </xdr:to>
    <xdr:graphicFrame macro="">
      <xdr:nvGraphicFramePr>
        <xdr:cNvPr id="110316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0.20085</cdr:x>
      <cdr:y>0.34302</cdr:y>
    </cdr:from>
    <cdr:to>
      <cdr:x>0.30951</cdr:x>
      <cdr:y>0.42678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82040" y="967740"/>
          <a:ext cx="58674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0.00885</cdr:x>
      <cdr:y>0.00949</cdr:y>
    </cdr:from>
    <cdr:to>
      <cdr:x>0.01338</cdr:x>
      <cdr:y>0.01724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0.52405</cdr:x>
      <cdr:y>0.08188</cdr:y>
    </cdr:from>
    <cdr:to>
      <cdr:x>0.73711</cdr:x>
      <cdr:y>0.22042</cdr:y>
    </cdr:to>
    <cdr:sp macro="" textlink="">
      <cdr:nvSpPr>
        <cdr:cNvPr id="5" name="Text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5125" y="267514"/>
          <a:ext cx="1181100" cy="45262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="horz" wrap="square" lIns="27432" tIns="22860" rIns="27432" bIns="2286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Mortgage Debt          (left axis)</a:t>
          </a:r>
        </a:p>
      </cdr:txBody>
    </cdr:sp>
  </cdr:relSizeAnchor>
  <cdr:relSizeAnchor xmlns:cdr="http://schemas.openxmlformats.org/drawingml/2006/chartDrawing">
    <cdr:from>
      <cdr:x>0.63946</cdr:x>
      <cdr:y>0.6883</cdr:y>
    </cdr:from>
    <cdr:to>
      <cdr:x>0.82342</cdr:x>
      <cdr:y>0.85989</cdr:y>
    </cdr:to>
    <cdr:sp macro="" textlink="">
      <cdr:nvSpPr>
        <cdr:cNvPr id="6" name="Text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0451" y="2229054"/>
          <a:ext cx="972481" cy="5556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="horz" wrap="square" lIns="27432" tIns="22860" rIns="27432" bIns="2286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Effective Mortgage Interest Rate   </a:t>
          </a:r>
          <a:r>
            <a:rPr lang="en-US" sz="105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(right axis)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9525</xdr:rowOff>
    </xdr:from>
    <xdr:to>
      <xdr:col>9</xdr:col>
      <xdr:colOff>409575</xdr:colOff>
      <xdr:row>80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0.20085</cdr:x>
      <cdr:y>0.34302</cdr:y>
    </cdr:from>
    <cdr:to>
      <cdr:x>0.30951</cdr:x>
      <cdr:y>0.42678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82040" y="967740"/>
          <a:ext cx="58674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0.00885</cdr:x>
      <cdr:y>0.00949</cdr:y>
    </cdr:from>
    <cdr:to>
      <cdr:x>0.01338</cdr:x>
      <cdr:y>0.01724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0.32131</cdr:x>
      <cdr:y>0.6035</cdr:y>
    </cdr:from>
    <cdr:to>
      <cdr:x>0.62887</cdr:x>
      <cdr:y>0.69096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81174" y="1971675"/>
          <a:ext cx="17049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Behavior-consistent</a:t>
          </a:r>
        </a:p>
      </cdr:txBody>
    </cdr:sp>
  </cdr:relSizeAnchor>
  <cdr:relSizeAnchor xmlns:cdr="http://schemas.openxmlformats.org/drawingml/2006/chartDrawing">
    <cdr:from>
      <cdr:x>0.34708</cdr:x>
      <cdr:y>0.5481</cdr:y>
    </cdr:from>
    <cdr:to>
      <cdr:x>0.36426</cdr:x>
      <cdr:y>0.62099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H="1" flipV="1">
          <a:off x="1924050" y="1790700"/>
          <a:ext cx="95250" cy="2381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>
              <a:lumMod val="65000"/>
              <a:lumOff val="3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0.47995</cdr:x>
      <cdr:y>0.0826</cdr:y>
    </cdr:from>
    <cdr:to>
      <cdr:x>0.85395</cdr:x>
      <cdr:y>0.17006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660649" y="269875"/>
          <a:ext cx="2073275" cy="285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Actual MID tax expenditure</a:t>
          </a:r>
        </a:p>
      </cdr:txBody>
    </cdr:sp>
  </cdr:relSizeAnchor>
  <cdr:relSizeAnchor xmlns:cdr="http://schemas.openxmlformats.org/drawingml/2006/chartDrawing">
    <cdr:from>
      <cdr:x>0.45074</cdr:x>
      <cdr:y>0.12828</cdr:y>
    </cdr:from>
    <cdr:to>
      <cdr:x>0.49313</cdr:x>
      <cdr:y>0.14966</cdr:y>
    </cdr:to>
    <cdr:cxnSp macro="">
      <cdr:nvCxnSpPr>
        <cdr:cNvPr id="8" name="Straight Arrow Connector 7"/>
        <cdr:cNvCxnSpPr/>
      </cdr:nvCxnSpPr>
      <cdr:spPr>
        <a:xfrm xmlns:a="http://schemas.openxmlformats.org/drawingml/2006/main" flipH="1">
          <a:off x="2498726" y="419100"/>
          <a:ext cx="234949" cy="6985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0.20085</cdr:x>
      <cdr:y>0.34302</cdr:y>
    </cdr:from>
    <cdr:to>
      <cdr:x>0.30951</cdr:x>
      <cdr:y>0.42678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82040" y="967740"/>
          <a:ext cx="58674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0.00885</cdr:x>
      <cdr:y>0.00949</cdr:y>
    </cdr:from>
    <cdr:to>
      <cdr:x>0.01338</cdr:x>
      <cdr:y>0.01724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104775</xdr:rowOff>
    </xdr:from>
    <xdr:to>
      <xdr:col>8</xdr:col>
      <xdr:colOff>571500</xdr:colOff>
      <xdr:row>22</xdr:row>
      <xdr:rowOff>133350</xdr:rowOff>
    </xdr:to>
    <xdr:graphicFrame macro="">
      <xdr:nvGraphicFramePr>
        <xdr:cNvPr id="116029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0.20085</cdr:x>
      <cdr:y>0.34302</cdr:y>
    </cdr:from>
    <cdr:to>
      <cdr:x>0.30951</cdr:x>
      <cdr:y>0.42678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82040" y="967740"/>
          <a:ext cx="58674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0.00885</cdr:x>
      <cdr:y>0.00949</cdr:y>
    </cdr:from>
    <cdr:to>
      <cdr:x>0.01338</cdr:x>
      <cdr:y>0.01724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0.39258</cdr:x>
      <cdr:y>0.02939</cdr:y>
    </cdr:from>
    <cdr:to>
      <cdr:x>0.74482</cdr:x>
      <cdr:y>0.19947</cdr:y>
    </cdr:to>
    <cdr:sp macro="" textlink="">
      <cdr:nvSpPr>
        <cdr:cNvPr id="5" name="Text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4919" y="98195"/>
          <a:ext cx="1960356" cy="5683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="horz" wrap="square" lIns="27432" tIns="22860" rIns="27432" bIns="2286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sz="1400" b="1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Historical estimates</a:t>
          </a:r>
          <a:endParaRPr lang="en-US" sz="1200" b="1" i="0" u="none" strike="noStrike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0.27984</cdr:x>
      <cdr:y>0.72021</cdr:y>
    </cdr:from>
    <cdr:to>
      <cdr:x>0.55648</cdr:x>
      <cdr:y>0.87085</cdr:y>
    </cdr:to>
    <cdr:sp macro="" textlink="">
      <cdr:nvSpPr>
        <cdr:cNvPr id="6" name="Text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7468" y="2406683"/>
          <a:ext cx="1539597" cy="50335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="horz" wrap="square" lIns="27432" tIns="22860" rIns="27432" bIns="2286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sz="14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JCT Forecasts</a:t>
          </a:r>
          <a:endParaRPr lang="en-US" sz="1200" b="1" i="0" u="none" strike="noStrike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57150</xdr:rowOff>
    </xdr:from>
    <xdr:to>
      <xdr:col>6</xdr:col>
      <xdr:colOff>161925</xdr:colOff>
      <xdr:row>18</xdr:row>
      <xdr:rowOff>85725</xdr:rowOff>
    </xdr:to>
    <xdr:graphicFrame macro="">
      <xdr:nvGraphicFramePr>
        <xdr:cNvPr id="91620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</xdr:row>
      <xdr:rowOff>19050</xdr:rowOff>
    </xdr:from>
    <xdr:to>
      <xdr:col>14</xdr:col>
      <xdr:colOff>95250</xdr:colOff>
      <xdr:row>18</xdr:row>
      <xdr:rowOff>47625</xdr:rowOff>
    </xdr:to>
    <xdr:graphicFrame macro="">
      <xdr:nvGraphicFramePr>
        <xdr:cNvPr id="91620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47625</xdr:rowOff>
    </xdr:from>
    <xdr:to>
      <xdr:col>9</xdr:col>
      <xdr:colOff>123825</xdr:colOff>
      <xdr:row>21</xdr:row>
      <xdr:rowOff>152400</xdr:rowOff>
    </xdr:to>
    <xdr:graphicFrame macro="">
      <xdr:nvGraphicFramePr>
        <xdr:cNvPr id="94270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</xdr:row>
      <xdr:rowOff>0</xdr:rowOff>
    </xdr:from>
    <xdr:to>
      <xdr:col>7</xdr:col>
      <xdr:colOff>257175</xdr:colOff>
      <xdr:row>21</xdr:row>
      <xdr:rowOff>123825</xdr:rowOff>
    </xdr:to>
    <xdr:graphicFrame macro="">
      <xdr:nvGraphicFramePr>
        <xdr:cNvPr id="106814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0.20085</cdr:x>
      <cdr:y>0.34302</cdr:y>
    </cdr:from>
    <cdr:to>
      <cdr:x>0.30951</cdr:x>
      <cdr:y>0.42678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82040" y="967740"/>
          <a:ext cx="58674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0.00885</cdr:x>
      <cdr:y>0.00949</cdr:y>
    </cdr:from>
    <cdr:to>
      <cdr:x>0.01338</cdr:x>
      <cdr:y>0.01724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workbookViewId="0">
      <selection activeCell="C36" sqref="C36"/>
    </sheetView>
  </sheetViews>
  <sheetFormatPr defaultRowHeight="12.75" x14ac:dyDescent="0.2"/>
  <cols>
    <col min="4" max="4" width="8" customWidth="1"/>
    <col min="5" max="5" width="11.85546875" customWidth="1"/>
    <col min="6" max="6" width="10.85546875" customWidth="1"/>
    <col min="10" max="10" width="10.28515625" customWidth="1"/>
    <col min="11" max="11" width="10" customWidth="1"/>
    <col min="12" max="12" width="9.7109375" customWidth="1"/>
  </cols>
  <sheetData>
    <row r="1" spans="1:2" x14ac:dyDescent="0.2">
      <c r="A1" s="11" t="s">
        <v>69</v>
      </c>
      <c r="B1" s="11"/>
    </row>
    <row r="24" spans="1:12" x14ac:dyDescent="0.2">
      <c r="A24" s="32" t="s">
        <v>91</v>
      </c>
      <c r="B24" s="32"/>
    </row>
    <row r="25" spans="1:12" x14ac:dyDescent="0.2">
      <c r="A25" s="32" t="s">
        <v>175</v>
      </c>
      <c r="B25" s="32"/>
    </row>
    <row r="29" spans="1:12" x14ac:dyDescent="0.2">
      <c r="A29" s="102"/>
      <c r="B29" s="102"/>
      <c r="C29" s="102"/>
      <c r="D29" s="102"/>
      <c r="E29" s="102"/>
      <c r="F29" s="102"/>
      <c r="G29" s="102"/>
      <c r="I29" s="102"/>
    </row>
    <row r="30" spans="1:12" ht="25.5" customHeight="1" x14ac:dyDescent="0.2">
      <c r="A30" s="130" t="s">
        <v>0</v>
      </c>
      <c r="B30" s="127" t="s">
        <v>92</v>
      </c>
      <c r="C30" s="127" t="s">
        <v>13</v>
      </c>
      <c r="D30" s="127" t="s">
        <v>22</v>
      </c>
      <c r="E30" s="127" t="s">
        <v>21</v>
      </c>
      <c r="F30" s="127" t="s">
        <v>24</v>
      </c>
      <c r="G30" s="127" t="s">
        <v>23</v>
      </c>
      <c r="H30" s="9"/>
      <c r="I30" s="127" t="s">
        <v>12</v>
      </c>
      <c r="J30" s="132"/>
      <c r="K30" s="131"/>
      <c r="L30" s="131"/>
    </row>
    <row r="31" spans="1:12" ht="11.25" customHeight="1" x14ac:dyDescent="0.2">
      <c r="A31" s="24">
        <v>1960</v>
      </c>
      <c r="B31" s="24"/>
      <c r="D31" s="42">
        <v>5.541666666666667</v>
      </c>
      <c r="E31" s="42"/>
      <c r="F31" s="42"/>
      <c r="G31" s="24"/>
      <c r="I31" s="114">
        <v>542.4</v>
      </c>
      <c r="J31" s="108"/>
      <c r="K31" s="52"/>
    </row>
    <row r="32" spans="1:12" ht="11.25" customHeight="1" x14ac:dyDescent="0.2">
      <c r="A32" s="24">
        <v>1961</v>
      </c>
      <c r="B32" s="24"/>
      <c r="D32" s="42">
        <v>6.6916666666666664</v>
      </c>
      <c r="E32" s="42"/>
      <c r="F32" s="42"/>
      <c r="G32" s="24"/>
      <c r="I32" s="115">
        <v>562.20000000000005</v>
      </c>
      <c r="J32" s="108"/>
      <c r="K32" s="52"/>
    </row>
    <row r="33" spans="1:11" ht="11.25" customHeight="1" x14ac:dyDescent="0.2">
      <c r="A33" s="24">
        <v>1962</v>
      </c>
      <c r="B33" s="24"/>
      <c r="D33" s="42">
        <v>5.5666666666666673</v>
      </c>
      <c r="E33" s="42"/>
      <c r="F33" s="42"/>
      <c r="G33" s="24"/>
      <c r="I33" s="115">
        <v>603.9</v>
      </c>
      <c r="J33" s="108"/>
      <c r="K33" s="52"/>
    </row>
    <row r="34" spans="1:11" ht="11.25" customHeight="1" x14ac:dyDescent="0.2">
      <c r="A34" s="24">
        <v>1963</v>
      </c>
      <c r="B34" s="24"/>
      <c r="D34" s="42">
        <v>5.6416666666666666</v>
      </c>
      <c r="E34" s="42"/>
      <c r="F34" s="42"/>
      <c r="G34" s="24"/>
      <c r="I34" s="115">
        <v>637.5</v>
      </c>
      <c r="J34" s="108"/>
      <c r="K34" s="52"/>
    </row>
    <row r="35" spans="1:11" ht="11.25" customHeight="1" x14ac:dyDescent="0.2">
      <c r="A35" s="24">
        <v>1964</v>
      </c>
      <c r="B35" s="42">
        <f>'3'!N28</f>
        <v>1.2831430687000001</v>
      </c>
      <c r="C35" s="18">
        <f>B35/I35</f>
        <v>1.8745698593133674E-3</v>
      </c>
      <c r="D35" s="42">
        <v>5.1583333333333332</v>
      </c>
      <c r="E35" s="42">
        <f>AVERAGE(D31:D39)</f>
        <v>4.9222222222222216</v>
      </c>
      <c r="F35" s="42">
        <f>D35-E35</f>
        <v>0.2361111111111116</v>
      </c>
      <c r="G35" s="24">
        <f>IF(F35&gt;=0.75,1,0)</f>
        <v>0</v>
      </c>
      <c r="I35" s="116">
        <v>684.5</v>
      </c>
      <c r="J35" s="108"/>
      <c r="K35" s="52"/>
    </row>
    <row r="36" spans="1:11" ht="11.25" customHeight="1" x14ac:dyDescent="0.2">
      <c r="A36" s="24">
        <v>1965</v>
      </c>
      <c r="B36" s="56"/>
      <c r="C36" s="163">
        <f>AVERAGE(C35,C37)</f>
        <v>1.8885710755873451E-3</v>
      </c>
      <c r="D36" s="42">
        <v>4.5083333333333337</v>
      </c>
      <c r="E36" s="42">
        <f t="shared" ref="E36:E80" si="0">AVERAGE(D32:D40)</f>
        <v>4.6944444444444438</v>
      </c>
      <c r="F36" s="42">
        <f t="shared" ref="F36:F82" si="1">D36-E36</f>
        <v>-0.18611111111111001</v>
      </c>
      <c r="G36" s="24">
        <f t="shared" ref="G36:G82" si="2">IF(F36&gt;=0.75,1,0)</f>
        <v>0</v>
      </c>
      <c r="I36" s="116">
        <v>742.3</v>
      </c>
      <c r="J36" s="108"/>
      <c r="K36" s="52"/>
    </row>
    <row r="37" spans="1:11" ht="11.25" customHeight="1" x14ac:dyDescent="0.2">
      <c r="A37" s="24">
        <v>1966</v>
      </c>
      <c r="B37" s="42">
        <f>'3'!N30</f>
        <v>1.5475523022</v>
      </c>
      <c r="C37" s="18">
        <f t="shared" ref="C37:C87" si="3">B37/I37</f>
        <v>1.9025722918613228E-3</v>
      </c>
      <c r="D37" s="42">
        <v>3.7916666666666665</v>
      </c>
      <c r="E37" s="42">
        <f t="shared" si="0"/>
        <v>4.5046296296296298</v>
      </c>
      <c r="F37" s="42">
        <f t="shared" si="1"/>
        <v>-0.71296296296296324</v>
      </c>
      <c r="G37" s="24">
        <f t="shared" si="2"/>
        <v>0</v>
      </c>
      <c r="I37" s="116">
        <v>813.4</v>
      </c>
      <c r="J37" s="108"/>
      <c r="K37" s="52"/>
    </row>
    <row r="38" spans="1:11" ht="11.25" customHeight="1" x14ac:dyDescent="0.2">
      <c r="A38" s="24">
        <v>1967</v>
      </c>
      <c r="B38" s="42">
        <f>'3'!N31</f>
        <v>1.8919583545999998</v>
      </c>
      <c r="C38" s="18">
        <f t="shared" si="3"/>
        <v>2.1999515751162787E-3</v>
      </c>
      <c r="D38" s="42">
        <v>3.8416666666666663</v>
      </c>
      <c r="E38" s="42">
        <f t="shared" si="0"/>
        <v>4.5472222222222225</v>
      </c>
      <c r="F38" s="42">
        <f t="shared" si="1"/>
        <v>-0.70555555555555616</v>
      </c>
      <c r="G38" s="24">
        <f t="shared" si="2"/>
        <v>0</v>
      </c>
      <c r="I38" s="116">
        <v>860</v>
      </c>
      <c r="J38" s="108"/>
      <c r="K38" s="52"/>
    </row>
    <row r="39" spans="1:11" ht="11.25" customHeight="1" x14ac:dyDescent="0.2">
      <c r="A39" s="24">
        <v>1968</v>
      </c>
      <c r="B39" s="42">
        <f>'3'!N32</f>
        <v>2.0495251380999999</v>
      </c>
      <c r="C39" s="18">
        <f t="shared" si="3"/>
        <v>2.1787234379717232E-3</v>
      </c>
      <c r="D39" s="42">
        <v>3.5583333333333331</v>
      </c>
      <c r="E39" s="42">
        <f t="shared" si="0"/>
        <v>4.5425925925925936</v>
      </c>
      <c r="F39" s="42">
        <f t="shared" si="1"/>
        <v>-0.9842592592592605</v>
      </c>
      <c r="G39" s="24">
        <f t="shared" si="2"/>
        <v>0</v>
      </c>
      <c r="I39" s="116">
        <v>940.7</v>
      </c>
      <c r="J39" s="108"/>
      <c r="K39" s="52"/>
    </row>
    <row r="40" spans="1:11" ht="11.25" customHeight="1" x14ac:dyDescent="0.2">
      <c r="A40" s="24">
        <v>1969</v>
      </c>
      <c r="B40" s="42">
        <f>'3'!N33</f>
        <v>2.6095910704</v>
      </c>
      <c r="C40" s="18">
        <f t="shared" si="3"/>
        <v>2.5644566336477988E-3</v>
      </c>
      <c r="D40" s="42">
        <v>3.4916666666666667</v>
      </c>
      <c r="E40" s="42">
        <f t="shared" si="0"/>
        <v>4.5092592592592595</v>
      </c>
      <c r="F40" s="42">
        <f t="shared" si="1"/>
        <v>-1.0175925925925928</v>
      </c>
      <c r="G40" s="24">
        <f t="shared" si="2"/>
        <v>0</v>
      </c>
      <c r="I40" s="116">
        <v>1017.6</v>
      </c>
      <c r="J40" s="108"/>
      <c r="K40" s="52"/>
    </row>
    <row r="41" spans="1:11" ht="11.25" customHeight="1" x14ac:dyDescent="0.2">
      <c r="A41" s="24">
        <v>1970</v>
      </c>
      <c r="B41" s="42">
        <f>'3'!N34</f>
        <v>2.858781172</v>
      </c>
      <c r="C41" s="18">
        <f t="shared" si="3"/>
        <v>2.6635434379949688E-3</v>
      </c>
      <c r="D41" s="42">
        <v>4.9833333333333334</v>
      </c>
      <c r="E41" s="42">
        <f t="shared" si="0"/>
        <v>4.6351851851851853</v>
      </c>
      <c r="F41" s="42">
        <f t="shared" si="1"/>
        <v>0.3481481481481481</v>
      </c>
      <c r="G41" s="24">
        <f t="shared" si="2"/>
        <v>0</v>
      </c>
      <c r="I41" s="116">
        <v>1073.3</v>
      </c>
      <c r="J41" s="108"/>
      <c r="K41" s="52"/>
    </row>
    <row r="42" spans="1:11" ht="11.25" customHeight="1" x14ac:dyDescent="0.2">
      <c r="A42" s="24">
        <v>1971</v>
      </c>
      <c r="B42" s="42">
        <f>'3'!N35</f>
        <v>3.2124174106000001</v>
      </c>
      <c r="C42" s="18">
        <f t="shared" si="3"/>
        <v>2.7576765478581852E-3</v>
      </c>
      <c r="D42" s="42">
        <v>5.95</v>
      </c>
      <c r="E42" s="42">
        <f t="shared" si="0"/>
        <v>5.155555555555555</v>
      </c>
      <c r="F42" s="42">
        <f t="shared" si="1"/>
        <v>0.79444444444444517</v>
      </c>
      <c r="G42" s="24">
        <f t="shared" si="2"/>
        <v>1</v>
      </c>
      <c r="I42" s="116">
        <v>1164.9000000000001</v>
      </c>
      <c r="J42" s="108"/>
      <c r="K42" s="52"/>
    </row>
    <row r="43" spans="1:11" ht="11.25" customHeight="1" x14ac:dyDescent="0.2">
      <c r="A43" s="24">
        <v>1972</v>
      </c>
      <c r="B43" s="42">
        <f>'3'!N36</f>
        <v>3.7580384004000003</v>
      </c>
      <c r="C43" s="18">
        <f t="shared" si="3"/>
        <v>2.9380333049800647E-3</v>
      </c>
      <c r="D43" s="42">
        <v>5.6000000000000005</v>
      </c>
      <c r="E43" s="42">
        <f t="shared" si="0"/>
        <v>5.5842592592592597</v>
      </c>
      <c r="F43" s="42">
        <f t="shared" si="1"/>
        <v>1.5740740740740833E-2</v>
      </c>
      <c r="G43" s="24">
        <f t="shared" si="2"/>
        <v>0</v>
      </c>
      <c r="I43" s="116">
        <v>1279.0999999999999</v>
      </c>
      <c r="J43" s="108"/>
      <c r="K43" s="52"/>
    </row>
    <row r="44" spans="1:11" ht="11.25" customHeight="1" x14ac:dyDescent="0.2">
      <c r="A44" s="24">
        <v>1973</v>
      </c>
      <c r="B44" s="42">
        <f>'3'!N37</f>
        <v>4.5751191143999996</v>
      </c>
      <c r="C44" s="18">
        <f t="shared" si="3"/>
        <v>3.2097089339132869E-3</v>
      </c>
      <c r="D44" s="42">
        <v>4.8583333333333325</v>
      </c>
      <c r="E44" s="42">
        <f t="shared" si="0"/>
        <v>5.9722222222222223</v>
      </c>
      <c r="F44" s="42">
        <f t="shared" si="1"/>
        <v>-1.1138888888888898</v>
      </c>
      <c r="G44" s="24">
        <f t="shared" si="2"/>
        <v>0</v>
      </c>
      <c r="I44" s="116">
        <v>1425.4</v>
      </c>
      <c r="J44" s="108"/>
      <c r="K44" s="52"/>
    </row>
    <row r="45" spans="1:11" ht="11.25" customHeight="1" x14ac:dyDescent="0.2">
      <c r="A45" s="24">
        <v>1974</v>
      </c>
      <c r="B45" s="42">
        <f>'3'!N38</f>
        <v>5.9734021628000002</v>
      </c>
      <c r="C45" s="18">
        <f t="shared" si="3"/>
        <v>3.8657792925187676E-3</v>
      </c>
      <c r="D45" s="42">
        <v>5.6416666666666666</v>
      </c>
      <c r="E45" s="42">
        <f t="shared" si="0"/>
        <v>6.258333333333332</v>
      </c>
      <c r="F45" s="42">
        <f t="shared" si="1"/>
        <v>-0.61666666666666536</v>
      </c>
      <c r="G45" s="24">
        <f t="shared" si="2"/>
        <v>0</v>
      </c>
      <c r="I45" s="116">
        <v>1545.2</v>
      </c>
      <c r="J45" s="108"/>
      <c r="K45" s="52"/>
    </row>
    <row r="46" spans="1:11" ht="11.25" customHeight="1" x14ac:dyDescent="0.2">
      <c r="A46" s="24">
        <v>1975</v>
      </c>
      <c r="B46" s="42">
        <f>'3'!N39</f>
        <v>6.0872620685000003</v>
      </c>
      <c r="C46" s="18">
        <f t="shared" si="3"/>
        <v>3.6128328497240193E-3</v>
      </c>
      <c r="D46" s="42">
        <v>8.4749999999999996</v>
      </c>
      <c r="E46" s="42">
        <f t="shared" si="0"/>
        <v>6.3546296296296285</v>
      </c>
      <c r="F46" s="42">
        <f t="shared" si="1"/>
        <v>2.1203703703703711</v>
      </c>
      <c r="G46" s="24">
        <f t="shared" si="2"/>
        <v>1</v>
      </c>
      <c r="I46" s="116">
        <v>1684.9</v>
      </c>
      <c r="J46" s="108"/>
      <c r="K46" s="52"/>
    </row>
    <row r="47" spans="1:11" ht="11.25" customHeight="1" x14ac:dyDescent="0.2">
      <c r="A47" s="24">
        <v>1976</v>
      </c>
      <c r="B47" s="42">
        <f>'3'!N40</f>
        <v>7.3446822893000006</v>
      </c>
      <c r="C47" s="18">
        <f t="shared" si="3"/>
        <v>3.9205093889719232E-3</v>
      </c>
      <c r="D47" s="42">
        <v>7.6999999999999993</v>
      </c>
      <c r="E47" s="42">
        <f t="shared" si="0"/>
        <v>6.4907407407407396</v>
      </c>
      <c r="F47" s="42">
        <f t="shared" si="1"/>
        <v>1.2092592592592597</v>
      </c>
      <c r="G47" s="24">
        <f t="shared" si="2"/>
        <v>1</v>
      </c>
      <c r="I47" s="116">
        <v>1873.4</v>
      </c>
      <c r="J47" s="108"/>
      <c r="K47" s="52"/>
    </row>
    <row r="48" spans="1:11" ht="11.25" customHeight="1" x14ac:dyDescent="0.2">
      <c r="A48" s="24">
        <v>1977</v>
      </c>
      <c r="B48" s="42">
        <f>'3'!N41</f>
        <v>8.0864184299000001</v>
      </c>
      <c r="C48" s="18">
        <f t="shared" si="3"/>
        <v>3.8843397203862039E-3</v>
      </c>
      <c r="D48" s="42">
        <v>7.0500000000000007</v>
      </c>
      <c r="E48" s="42">
        <f t="shared" si="0"/>
        <v>6.7148148148148161</v>
      </c>
      <c r="F48" s="42">
        <f t="shared" si="1"/>
        <v>0.33518518518518459</v>
      </c>
      <c r="G48" s="24">
        <f t="shared" si="2"/>
        <v>0</v>
      </c>
      <c r="I48" s="116">
        <v>2081.8000000000002</v>
      </c>
      <c r="J48" s="108"/>
      <c r="K48" s="52"/>
    </row>
    <row r="49" spans="1:11" ht="11.25" customHeight="1" x14ac:dyDescent="0.2">
      <c r="A49" s="24">
        <v>1978</v>
      </c>
      <c r="B49" s="42">
        <f>'3'!N42</f>
        <v>10.897662008999999</v>
      </c>
      <c r="C49" s="18">
        <f t="shared" si="3"/>
        <v>4.6341478180813066E-3</v>
      </c>
      <c r="D49" s="42">
        <v>6.0666666666666664</v>
      </c>
      <c r="E49" s="42">
        <f t="shared" si="0"/>
        <v>7.2537037037037049</v>
      </c>
      <c r="F49" s="42">
        <f t="shared" si="1"/>
        <v>-1.1870370370370384</v>
      </c>
      <c r="G49" s="24">
        <f t="shared" si="2"/>
        <v>0</v>
      </c>
      <c r="I49" s="116">
        <v>2351.6</v>
      </c>
      <c r="J49" s="108"/>
      <c r="K49" s="52"/>
    </row>
    <row r="50" spans="1:11" ht="11.25" customHeight="1" x14ac:dyDescent="0.2">
      <c r="A50" s="24">
        <v>1979</v>
      </c>
      <c r="B50" s="42">
        <f>'3'!N43</f>
        <v>12.031346829</v>
      </c>
      <c r="C50" s="18">
        <f t="shared" si="3"/>
        <v>4.5793578308529663E-3</v>
      </c>
      <c r="D50" s="42">
        <v>5.8500000000000005</v>
      </c>
      <c r="E50" s="42">
        <f t="shared" si="0"/>
        <v>7.693518518518518</v>
      </c>
      <c r="F50" s="42">
        <f t="shared" si="1"/>
        <v>-1.8435185185185174</v>
      </c>
      <c r="G50" s="24">
        <f t="shared" si="2"/>
        <v>0</v>
      </c>
      <c r="I50" s="116">
        <v>2627.3</v>
      </c>
      <c r="J50" s="108"/>
      <c r="K50" s="52"/>
    </row>
    <row r="51" spans="1:11" ht="11.25" customHeight="1" x14ac:dyDescent="0.2">
      <c r="A51" s="24">
        <v>1980</v>
      </c>
      <c r="B51" s="42">
        <f>'3'!N44</f>
        <v>15.233858619999999</v>
      </c>
      <c r="C51" s="18">
        <f t="shared" si="3"/>
        <v>5.3315572813495251E-3</v>
      </c>
      <c r="D51" s="42">
        <v>7.1750000000000007</v>
      </c>
      <c r="E51" s="42">
        <f t="shared" si="0"/>
        <v>7.5861111111111121</v>
      </c>
      <c r="F51" s="42">
        <f t="shared" si="1"/>
        <v>-0.41111111111111143</v>
      </c>
      <c r="G51" s="24">
        <f t="shared" si="2"/>
        <v>0</v>
      </c>
      <c r="I51" s="116">
        <v>2857.3</v>
      </c>
      <c r="J51" s="108"/>
      <c r="K51" s="52"/>
    </row>
    <row r="52" spans="1:11" ht="11.25" customHeight="1" x14ac:dyDescent="0.2">
      <c r="A52" s="24">
        <v>1981</v>
      </c>
      <c r="B52" s="42">
        <f>'3'!N45</f>
        <v>18.624220566000002</v>
      </c>
      <c r="C52" s="18">
        <f t="shared" si="3"/>
        <v>5.8073653152478956E-3</v>
      </c>
      <c r="D52" s="42">
        <v>7.6166666666666671</v>
      </c>
      <c r="E52" s="42">
        <f t="shared" si="0"/>
        <v>7.5296296296296292</v>
      </c>
      <c r="F52" s="42">
        <f t="shared" si="1"/>
        <v>8.7037037037037912E-2</v>
      </c>
      <c r="G52" s="24">
        <f t="shared" si="2"/>
        <v>0</v>
      </c>
      <c r="I52" s="116">
        <v>3207</v>
      </c>
      <c r="J52" s="108"/>
      <c r="K52" s="52"/>
    </row>
    <row r="53" spans="1:11" ht="11.25" customHeight="1" x14ac:dyDescent="0.2">
      <c r="A53" s="24">
        <v>1982</v>
      </c>
      <c r="B53" s="42">
        <f>'3'!N46</f>
        <v>22.672628056000001</v>
      </c>
      <c r="C53" s="18">
        <f t="shared" si="3"/>
        <v>6.7804976541659193E-3</v>
      </c>
      <c r="D53" s="42">
        <v>9.7083333333333321</v>
      </c>
      <c r="E53" s="42">
        <f t="shared" si="0"/>
        <v>7.5240740740740746</v>
      </c>
      <c r="F53" s="42">
        <f t="shared" si="1"/>
        <v>2.1842592592592576</v>
      </c>
      <c r="G53" s="24">
        <f t="shared" si="2"/>
        <v>1</v>
      </c>
      <c r="I53" s="116">
        <v>3343.8</v>
      </c>
      <c r="J53" s="108"/>
      <c r="K53" s="52"/>
    </row>
    <row r="54" spans="1:11" ht="11.25" customHeight="1" x14ac:dyDescent="0.2">
      <c r="A54" s="24">
        <v>1983</v>
      </c>
      <c r="B54" s="42">
        <f>'3'!N47</f>
        <v>24.301908165</v>
      </c>
      <c r="C54" s="18">
        <f t="shared" si="3"/>
        <v>6.6873715368739681E-3</v>
      </c>
      <c r="D54" s="42">
        <v>9.6</v>
      </c>
      <c r="E54" s="42">
        <f t="shared" si="0"/>
        <v>7.5361111111111114</v>
      </c>
      <c r="F54" s="42">
        <f t="shared" si="1"/>
        <v>2.0638888888888882</v>
      </c>
      <c r="G54" s="24">
        <f t="shared" si="2"/>
        <v>1</v>
      </c>
      <c r="I54" s="116">
        <v>3634</v>
      </c>
      <c r="J54" s="108"/>
      <c r="K54" s="52"/>
    </row>
    <row r="55" spans="1:11" ht="11.25" customHeight="1" x14ac:dyDescent="0.2">
      <c r="A55" s="24">
        <v>1984</v>
      </c>
      <c r="B55" s="42">
        <f>'3'!N48</f>
        <v>29.864098424000002</v>
      </c>
      <c r="C55" s="18">
        <f t="shared" si="3"/>
        <v>7.3964975292252827E-3</v>
      </c>
      <c r="D55" s="42">
        <v>7.5083333333333337</v>
      </c>
      <c r="E55" s="42">
        <f t="shared" si="0"/>
        <v>7.4962962962962951</v>
      </c>
      <c r="F55" s="42">
        <f t="shared" si="1"/>
        <v>1.2037037037038623E-2</v>
      </c>
      <c r="G55" s="24">
        <f t="shared" si="2"/>
        <v>0</v>
      </c>
      <c r="I55" s="116">
        <v>4037.6</v>
      </c>
      <c r="J55" s="108"/>
      <c r="K55" s="52"/>
    </row>
    <row r="56" spans="1:11" ht="11.25" customHeight="1" x14ac:dyDescent="0.2">
      <c r="A56" s="24">
        <v>1985</v>
      </c>
      <c r="B56" s="42">
        <f>'3'!N49</f>
        <v>36.046859083000001</v>
      </c>
      <c r="C56" s="18">
        <f t="shared" si="3"/>
        <v>8.3076421025581933E-3</v>
      </c>
      <c r="D56" s="42">
        <v>7.1916666666666664</v>
      </c>
      <c r="E56" s="42">
        <f t="shared" si="0"/>
        <v>7.2833333333333332</v>
      </c>
      <c r="F56" s="42">
        <f t="shared" si="1"/>
        <v>-9.1666666666666785E-2</v>
      </c>
      <c r="G56" s="24">
        <f t="shared" si="2"/>
        <v>0</v>
      </c>
      <c r="I56" s="116">
        <v>4339</v>
      </c>
      <c r="J56" s="108"/>
      <c r="K56" s="52"/>
    </row>
    <row r="57" spans="1:11" ht="11.25" customHeight="1" x14ac:dyDescent="0.2">
      <c r="A57" s="24">
        <v>1986</v>
      </c>
      <c r="B57" s="42">
        <f>'3'!N50</f>
        <v>40.300444452999997</v>
      </c>
      <c r="C57" s="18">
        <f t="shared" si="3"/>
        <v>8.7999922379683806E-3</v>
      </c>
      <c r="D57" s="42">
        <v>7</v>
      </c>
      <c r="E57" s="42">
        <f t="shared" si="0"/>
        <v>7.06111111111111</v>
      </c>
      <c r="F57" s="42">
        <f t="shared" si="1"/>
        <v>-6.1111111111110006E-2</v>
      </c>
      <c r="G57" s="24">
        <f t="shared" si="2"/>
        <v>0</v>
      </c>
      <c r="I57" s="116">
        <v>4579.6000000000004</v>
      </c>
      <c r="J57" s="108"/>
      <c r="K57" s="52"/>
    </row>
    <row r="58" spans="1:11" ht="11.25" customHeight="1" x14ac:dyDescent="0.2">
      <c r="A58" s="24">
        <v>1987</v>
      </c>
      <c r="B58" s="42">
        <f>'3'!N51</f>
        <v>31.294242334</v>
      </c>
      <c r="C58" s="18">
        <f t="shared" si="3"/>
        <v>6.4455104494150605E-3</v>
      </c>
      <c r="D58" s="42">
        <v>6.1750000000000007</v>
      </c>
      <c r="E58" s="42">
        <f t="shared" si="0"/>
        <v>6.7435185185185187</v>
      </c>
      <c r="F58" s="42">
        <f t="shared" si="1"/>
        <v>-0.56851851851851798</v>
      </c>
      <c r="G58" s="24">
        <f t="shared" si="2"/>
        <v>0</v>
      </c>
      <c r="I58" s="116">
        <v>4855.2</v>
      </c>
      <c r="J58" s="108"/>
      <c r="K58" s="52"/>
    </row>
    <row r="59" spans="1:11" ht="11.25" customHeight="1" x14ac:dyDescent="0.2">
      <c r="A59" s="24">
        <v>1988</v>
      </c>
      <c r="B59" s="42">
        <f>'3'!N52</f>
        <v>33.141730490999997</v>
      </c>
      <c r="C59" s="18">
        <f t="shared" si="3"/>
        <v>6.3291059680314716E-3</v>
      </c>
      <c r="D59" s="42">
        <v>5.4916666666666663</v>
      </c>
      <c r="E59" s="42">
        <f t="shared" si="0"/>
        <v>6.5092592592592595</v>
      </c>
      <c r="F59" s="42">
        <f t="shared" si="1"/>
        <v>-1.0175925925925933</v>
      </c>
      <c r="G59" s="24">
        <f t="shared" si="2"/>
        <v>0</v>
      </c>
      <c r="I59" s="116">
        <v>5236.3999999999996</v>
      </c>
      <c r="J59" s="108"/>
      <c r="K59" s="52"/>
    </row>
    <row r="60" spans="1:11" ht="11.25" customHeight="1" x14ac:dyDescent="0.2">
      <c r="A60" s="24">
        <v>1989</v>
      </c>
      <c r="B60" s="42">
        <f>'3'!N53</f>
        <v>37.769526421000002</v>
      </c>
      <c r="C60" s="18">
        <f t="shared" si="3"/>
        <v>6.6948253015102098E-3</v>
      </c>
      <c r="D60" s="42">
        <v>5.2583333333333329</v>
      </c>
      <c r="E60" s="42">
        <f t="shared" si="0"/>
        <v>6.4425925925925931</v>
      </c>
      <c r="F60" s="42">
        <f t="shared" si="1"/>
        <v>-1.1842592592592602</v>
      </c>
      <c r="G60" s="24">
        <f t="shared" si="2"/>
        <v>0</v>
      </c>
      <c r="I60" s="116">
        <v>5641.6</v>
      </c>
      <c r="J60" s="108"/>
      <c r="K60" s="52"/>
    </row>
    <row r="61" spans="1:11" ht="11.25" customHeight="1" x14ac:dyDescent="0.2">
      <c r="A61" s="24">
        <v>1990</v>
      </c>
      <c r="B61" s="42">
        <f>'3'!N54</f>
        <v>42.813462360000003</v>
      </c>
      <c r="C61" s="18">
        <f t="shared" si="3"/>
        <v>7.1797324143482418E-3</v>
      </c>
      <c r="D61" s="42">
        <v>5.6166666666666663</v>
      </c>
      <c r="E61" s="42">
        <f t="shared" si="0"/>
        <v>6.3212962962962962</v>
      </c>
      <c r="F61" s="42">
        <f t="shared" si="1"/>
        <v>-0.70462962962962994</v>
      </c>
      <c r="G61" s="24">
        <f t="shared" si="2"/>
        <v>0</v>
      </c>
      <c r="I61" s="116">
        <v>5963.1</v>
      </c>
      <c r="J61" s="108"/>
      <c r="K61" s="52"/>
    </row>
    <row r="62" spans="1:11" ht="11.25" customHeight="1" x14ac:dyDescent="0.2">
      <c r="A62" s="24">
        <v>1991</v>
      </c>
      <c r="B62" s="42">
        <f>'3'!N55</f>
        <v>41.931228658000002</v>
      </c>
      <c r="C62" s="18">
        <f t="shared" si="3"/>
        <v>6.8091178542082787E-3</v>
      </c>
      <c r="D62" s="42">
        <v>6.8499999999999988</v>
      </c>
      <c r="E62" s="42">
        <f t="shared" si="0"/>
        <v>6.1648148148148145</v>
      </c>
      <c r="F62" s="42">
        <f t="shared" si="1"/>
        <v>0.68518518518518423</v>
      </c>
      <c r="G62" s="24">
        <f t="shared" si="2"/>
        <v>0</v>
      </c>
      <c r="I62" s="116">
        <v>6158.1</v>
      </c>
      <c r="J62" s="108"/>
      <c r="K62" s="52"/>
    </row>
    <row r="63" spans="1:11" ht="11.25" customHeight="1" x14ac:dyDescent="0.2">
      <c r="A63" s="24">
        <v>1992</v>
      </c>
      <c r="B63" s="42">
        <f>'3'!N56</f>
        <v>38.638736395999999</v>
      </c>
      <c r="C63" s="18">
        <f t="shared" si="3"/>
        <v>5.9259138990537244E-3</v>
      </c>
      <c r="D63" s="42">
        <v>7.4916666666666671</v>
      </c>
      <c r="E63" s="42">
        <f t="shared" si="0"/>
        <v>6.0796296296296299</v>
      </c>
      <c r="F63" s="42">
        <f t="shared" si="1"/>
        <v>1.4120370370370372</v>
      </c>
      <c r="G63" s="24">
        <f t="shared" si="2"/>
        <v>1</v>
      </c>
      <c r="I63" s="116">
        <v>6520.3</v>
      </c>
      <c r="J63" s="108"/>
      <c r="K63" s="52"/>
    </row>
    <row r="64" spans="1:11" ht="11.25" customHeight="1" x14ac:dyDescent="0.2">
      <c r="A64" s="24">
        <v>1993</v>
      </c>
      <c r="B64" s="42">
        <f>'3'!N57</f>
        <v>39.365924188999998</v>
      </c>
      <c r="C64" s="18">
        <f t="shared" si="3"/>
        <v>5.7396442698218293E-3</v>
      </c>
      <c r="D64" s="42">
        <v>6.9083333333333323</v>
      </c>
      <c r="E64" s="42">
        <f t="shared" si="0"/>
        <v>6.018518518518519</v>
      </c>
      <c r="F64" s="42">
        <f t="shared" si="1"/>
        <v>0.88981481481481328</v>
      </c>
      <c r="G64" s="24">
        <f t="shared" si="2"/>
        <v>1</v>
      </c>
      <c r="I64" s="116">
        <v>6858.6</v>
      </c>
      <c r="J64" s="108"/>
      <c r="K64" s="52"/>
    </row>
    <row r="65" spans="1:11" ht="11.25" customHeight="1" x14ac:dyDescent="0.2">
      <c r="A65" s="24">
        <v>1994</v>
      </c>
      <c r="B65" s="42">
        <f>'3'!N58</f>
        <v>38.797007528000002</v>
      </c>
      <c r="C65" s="18">
        <f t="shared" si="3"/>
        <v>5.323993787462949E-3</v>
      </c>
      <c r="D65" s="42">
        <v>6.1000000000000005</v>
      </c>
      <c r="E65" s="42">
        <f t="shared" si="0"/>
        <v>5.9342592592592593</v>
      </c>
      <c r="F65" s="42">
        <f t="shared" si="1"/>
        <v>0.16574074074074119</v>
      </c>
      <c r="G65" s="24">
        <f t="shared" si="2"/>
        <v>0</v>
      </c>
      <c r="I65" s="116">
        <v>7287.2</v>
      </c>
      <c r="J65" s="108"/>
      <c r="K65" s="52"/>
    </row>
    <row r="66" spans="1:11" ht="11.25" customHeight="1" x14ac:dyDescent="0.2">
      <c r="A66" s="24">
        <v>1995</v>
      </c>
      <c r="B66" s="42">
        <f>'3'!N59</f>
        <v>42.848278483000001</v>
      </c>
      <c r="C66" s="18">
        <f t="shared" si="3"/>
        <v>5.6086336483107983E-3</v>
      </c>
      <c r="D66" s="42">
        <v>5.5916666666666677</v>
      </c>
      <c r="E66" s="42">
        <f t="shared" si="0"/>
        <v>5.7787037037037026</v>
      </c>
      <c r="F66" s="42">
        <f t="shared" si="1"/>
        <v>-0.18703703703703489</v>
      </c>
      <c r="G66" s="24">
        <f t="shared" si="2"/>
        <v>0</v>
      </c>
      <c r="I66" s="116">
        <v>7639.7</v>
      </c>
      <c r="J66" s="108"/>
      <c r="K66" s="52"/>
    </row>
    <row r="67" spans="1:11" ht="11.25" customHeight="1" x14ac:dyDescent="0.2">
      <c r="A67" s="24">
        <v>1996</v>
      </c>
      <c r="B67" s="42">
        <f>'3'!N60</f>
        <v>46.886615501999998</v>
      </c>
      <c r="C67" s="18">
        <f t="shared" si="3"/>
        <v>5.8077585440537089E-3</v>
      </c>
      <c r="D67" s="42">
        <v>5.4083333333333341</v>
      </c>
      <c r="E67" s="42">
        <f t="shared" si="0"/>
        <v>5.4583333333333339</v>
      </c>
      <c r="F67" s="42">
        <f t="shared" si="1"/>
        <v>-4.9999999999999822E-2</v>
      </c>
      <c r="G67" s="24">
        <f t="shared" si="2"/>
        <v>0</v>
      </c>
      <c r="I67" s="116">
        <v>8073.1</v>
      </c>
      <c r="J67" s="108"/>
      <c r="K67" s="52"/>
    </row>
    <row r="68" spans="1:11" ht="11.25" customHeight="1" x14ac:dyDescent="0.2">
      <c r="A68" s="24">
        <v>1997</v>
      </c>
      <c r="B68" s="42">
        <f>'3'!N61</f>
        <v>50.659397923</v>
      </c>
      <c r="C68" s="18">
        <f t="shared" si="3"/>
        <v>5.9060107632671142E-3</v>
      </c>
      <c r="D68" s="42">
        <v>4.9416666666666664</v>
      </c>
      <c r="E68" s="42">
        <f t="shared" si="0"/>
        <v>5.1527777777777786</v>
      </c>
      <c r="F68" s="42">
        <f t="shared" si="1"/>
        <v>-0.21111111111111214</v>
      </c>
      <c r="G68" s="24">
        <f t="shared" si="2"/>
        <v>0</v>
      </c>
      <c r="I68" s="116">
        <v>8577.6</v>
      </c>
      <c r="J68" s="108"/>
      <c r="K68" s="52"/>
    </row>
    <row r="69" spans="1:11" ht="11.25" customHeight="1" x14ac:dyDescent="0.2">
      <c r="A69" s="24">
        <v>1998</v>
      </c>
      <c r="B69" s="42">
        <f>'3'!N62</f>
        <v>54.943385247000002</v>
      </c>
      <c r="C69" s="18">
        <f t="shared" si="3"/>
        <v>6.062517681842257E-3</v>
      </c>
      <c r="D69" s="42">
        <v>4.5</v>
      </c>
      <c r="E69" s="42">
        <f t="shared" si="0"/>
        <v>5.0277777777777777</v>
      </c>
      <c r="F69" s="42">
        <f t="shared" si="1"/>
        <v>-0.52777777777777768</v>
      </c>
      <c r="G69" s="24">
        <f t="shared" si="2"/>
        <v>0</v>
      </c>
      <c r="I69" s="116">
        <v>9062.7999999999993</v>
      </c>
      <c r="J69" s="108"/>
      <c r="K69" s="52"/>
    </row>
    <row r="70" spans="1:11" ht="11.25" customHeight="1" x14ac:dyDescent="0.2">
      <c r="A70" s="24">
        <v>1999</v>
      </c>
      <c r="B70" s="42">
        <f>'3'!N63</f>
        <v>57.074762276999998</v>
      </c>
      <c r="C70" s="18">
        <f t="shared" si="3"/>
        <v>5.9263358091312147E-3</v>
      </c>
      <c r="D70" s="42">
        <v>4.2166666666666677</v>
      </c>
      <c r="E70" s="42">
        <f t="shared" si="0"/>
        <v>5.0157407407407408</v>
      </c>
      <c r="F70" s="42">
        <f t="shared" si="1"/>
        <v>-0.79907407407407316</v>
      </c>
      <c r="G70" s="24">
        <f t="shared" si="2"/>
        <v>0</v>
      </c>
      <c r="I70" s="116">
        <v>9630.7000000000007</v>
      </c>
      <c r="J70" s="108"/>
      <c r="K70" s="52"/>
    </row>
    <row r="71" spans="1:11" ht="11.25" customHeight="1" x14ac:dyDescent="0.2">
      <c r="A71" s="24">
        <v>2000</v>
      </c>
      <c r="B71" s="42">
        <f>'3'!N64</f>
        <v>66.515230986999995</v>
      </c>
      <c r="C71" s="18">
        <f t="shared" si="3"/>
        <v>6.487835021117213E-3</v>
      </c>
      <c r="D71" s="42">
        <v>3.9666666666666663</v>
      </c>
      <c r="E71" s="42">
        <f t="shared" si="0"/>
        <v>5.0101851851851853</v>
      </c>
      <c r="F71" s="42">
        <f t="shared" si="1"/>
        <v>-1.043518518518519</v>
      </c>
      <c r="G71" s="24">
        <f t="shared" si="2"/>
        <v>0</v>
      </c>
      <c r="I71" s="116">
        <v>10252.299999999999</v>
      </c>
      <c r="J71" s="108"/>
      <c r="K71" s="52"/>
    </row>
    <row r="72" spans="1:11" ht="11.25" customHeight="1" x14ac:dyDescent="0.2">
      <c r="A72" s="24">
        <v>2001</v>
      </c>
      <c r="B72" s="42">
        <f>'3'!N65</f>
        <v>71.012682897999994</v>
      </c>
      <c r="C72" s="18">
        <f t="shared" si="3"/>
        <v>6.7108320794193807E-3</v>
      </c>
      <c r="D72" s="42">
        <v>4.7416666666666663</v>
      </c>
      <c r="E72" s="42">
        <f t="shared" si="0"/>
        <v>4.9740740740740739</v>
      </c>
      <c r="F72" s="42">
        <f t="shared" si="1"/>
        <v>-0.23240740740740762</v>
      </c>
      <c r="G72" s="24">
        <f t="shared" si="2"/>
        <v>0</v>
      </c>
      <c r="I72" s="116">
        <v>10581.8</v>
      </c>
      <c r="J72" s="108"/>
      <c r="K72" s="52"/>
    </row>
    <row r="73" spans="1:11" ht="11.25" customHeight="1" x14ac:dyDescent="0.2">
      <c r="A73" s="24">
        <v>2002</v>
      </c>
      <c r="B73" s="42">
        <f>'3'!N66</f>
        <v>69.482938247000007</v>
      </c>
      <c r="C73" s="18">
        <f t="shared" si="3"/>
        <v>6.3533647495519555E-3</v>
      </c>
      <c r="D73" s="42">
        <v>5.7833333333333341</v>
      </c>
      <c r="E73" s="42">
        <f t="shared" si="0"/>
        <v>4.9370370370370376</v>
      </c>
      <c r="F73" s="42">
        <f t="shared" si="1"/>
        <v>0.84629629629629655</v>
      </c>
      <c r="G73" s="24">
        <f t="shared" si="2"/>
        <v>1</v>
      </c>
      <c r="I73" s="116">
        <v>10936.4</v>
      </c>
      <c r="J73" s="108"/>
      <c r="K73" s="52"/>
    </row>
    <row r="74" spans="1:11" ht="11.25" customHeight="1" x14ac:dyDescent="0.2">
      <c r="A74" s="24">
        <v>2003</v>
      </c>
      <c r="B74" s="42">
        <f>'3'!N67</f>
        <v>59.287470751999997</v>
      </c>
      <c r="C74" s="18">
        <f t="shared" si="3"/>
        <v>5.174239474961163E-3</v>
      </c>
      <c r="D74" s="42">
        <v>5.9916666666666671</v>
      </c>
      <c r="E74" s="42">
        <f t="shared" si="0"/>
        <v>4.95</v>
      </c>
      <c r="F74" s="42">
        <f t="shared" si="1"/>
        <v>1.041666666666667</v>
      </c>
      <c r="G74" s="24">
        <f t="shared" si="2"/>
        <v>1</v>
      </c>
      <c r="I74" s="116">
        <v>11458.2</v>
      </c>
      <c r="J74" s="108"/>
      <c r="K74" s="52"/>
    </row>
    <row r="75" spans="1:11" ht="11.25" customHeight="1" x14ac:dyDescent="0.2">
      <c r="A75" s="24">
        <v>2004</v>
      </c>
      <c r="B75" s="42">
        <f>'3'!N68</f>
        <v>63.180758926000003</v>
      </c>
      <c r="C75" s="18">
        <f t="shared" si="3"/>
        <v>5.1729417724358708E-3</v>
      </c>
      <c r="D75" s="42">
        <v>5.541666666666667</v>
      </c>
      <c r="E75" s="42">
        <f t="shared" si="0"/>
        <v>5.1259259259259258</v>
      </c>
      <c r="F75" s="42">
        <f t="shared" si="1"/>
        <v>0.41574074074074119</v>
      </c>
      <c r="G75" s="24">
        <f t="shared" si="2"/>
        <v>0</v>
      </c>
      <c r="I75" s="116">
        <v>12213.7</v>
      </c>
      <c r="J75" s="108"/>
      <c r="K75" s="52"/>
    </row>
    <row r="76" spans="1:11" ht="11.25" customHeight="1" x14ac:dyDescent="0.2">
      <c r="A76" s="24">
        <v>2005</v>
      </c>
      <c r="B76" s="42">
        <f>'3'!N69</f>
        <v>71.633397604999999</v>
      </c>
      <c r="C76" s="18">
        <f t="shared" si="3"/>
        <v>5.4947914030498745E-3</v>
      </c>
      <c r="D76" s="42">
        <v>5.083333333333333</v>
      </c>
      <c r="E76" s="42">
        <f t="shared" si="0"/>
        <v>5.7166666666666659</v>
      </c>
      <c r="F76" s="42">
        <f t="shared" si="1"/>
        <v>-0.63333333333333286</v>
      </c>
      <c r="G76" s="24">
        <f t="shared" si="2"/>
        <v>0</v>
      </c>
      <c r="I76" s="116">
        <v>13036.6</v>
      </c>
      <c r="J76" s="108"/>
      <c r="K76" s="52"/>
    </row>
    <row r="77" spans="1:11" ht="11.25" customHeight="1" x14ac:dyDescent="0.2">
      <c r="A77" s="24">
        <v>2006</v>
      </c>
      <c r="B77" s="42">
        <f>'3'!N70</f>
        <v>83.062136925000004</v>
      </c>
      <c r="C77" s="18">
        <f t="shared" si="3"/>
        <v>6.0126342366047516E-3</v>
      </c>
      <c r="D77" s="42">
        <v>4.6083333333333334</v>
      </c>
      <c r="E77" s="42">
        <f t="shared" si="0"/>
        <v>6.257407407407408</v>
      </c>
      <c r="F77" s="42">
        <f t="shared" si="1"/>
        <v>-1.6490740740740746</v>
      </c>
      <c r="G77" s="24">
        <f t="shared" si="2"/>
        <v>0</v>
      </c>
      <c r="I77" s="116">
        <v>13814.6</v>
      </c>
      <c r="J77" s="108"/>
      <c r="K77" s="52"/>
    </row>
    <row r="78" spans="1:11" ht="11.25" customHeight="1" x14ac:dyDescent="0.2">
      <c r="A78" s="24">
        <v>2007</v>
      </c>
      <c r="B78" s="42">
        <f>'3'!N71</f>
        <v>90.710600369000005</v>
      </c>
      <c r="C78" s="18">
        <f t="shared" si="3"/>
        <v>6.2767248852400037E-3</v>
      </c>
      <c r="D78" s="42">
        <v>4.6166666666666671</v>
      </c>
      <c r="E78" s="42">
        <f t="shared" si="0"/>
        <v>6.6074074074074076</v>
      </c>
      <c r="F78" s="42">
        <f t="shared" si="1"/>
        <v>-1.9907407407407405</v>
      </c>
      <c r="G78" s="24">
        <f t="shared" si="2"/>
        <v>0</v>
      </c>
      <c r="I78" s="116">
        <v>14451.9</v>
      </c>
      <c r="J78" s="108"/>
      <c r="K78" s="52"/>
    </row>
    <row r="79" spans="1:11" ht="11.25" customHeight="1" x14ac:dyDescent="0.2">
      <c r="A79" s="24">
        <v>2008</v>
      </c>
      <c r="B79" s="42">
        <f>'3'!N72</f>
        <v>89.006063855999997</v>
      </c>
      <c r="C79" s="18">
        <f t="shared" si="3"/>
        <v>6.0495666260670985E-3</v>
      </c>
      <c r="D79" s="42">
        <v>5.8</v>
      </c>
      <c r="E79" s="42">
        <f t="shared" si="0"/>
        <v>6.8388888888888903</v>
      </c>
      <c r="F79" s="42">
        <f t="shared" si="1"/>
        <v>-1.0388888888888905</v>
      </c>
      <c r="G79" s="24">
        <f t="shared" si="2"/>
        <v>0</v>
      </c>
      <c r="I79" s="116">
        <v>14712.8</v>
      </c>
      <c r="J79" s="108"/>
      <c r="K79" s="52"/>
    </row>
    <row r="80" spans="1:11" ht="11.25" customHeight="1" x14ac:dyDescent="0.2">
      <c r="A80" s="24">
        <v>2009</v>
      </c>
      <c r="B80" s="42">
        <f>'3'!N73</f>
        <v>78.491407361</v>
      </c>
      <c r="C80" s="18">
        <f t="shared" si="3"/>
        <v>5.4323448401608432E-3</v>
      </c>
      <c r="D80" s="42">
        <v>9.2833333333333332</v>
      </c>
      <c r="E80" s="42">
        <f t="shared" si="0"/>
        <v>7.0407407407407412</v>
      </c>
      <c r="F80" s="42">
        <f t="shared" si="1"/>
        <v>2.242592592592592</v>
      </c>
      <c r="G80" s="24">
        <f t="shared" si="2"/>
        <v>1</v>
      </c>
      <c r="I80" s="116">
        <v>14448.9</v>
      </c>
      <c r="J80" s="108"/>
      <c r="K80" s="52"/>
    </row>
    <row r="81" spans="1:11" ht="11.25" customHeight="1" x14ac:dyDescent="0.2">
      <c r="A81" s="24">
        <v>2010</v>
      </c>
      <c r="B81" s="42">
        <f>'3'!N74</f>
        <v>73.932962574000001</v>
      </c>
      <c r="C81" s="18">
        <f t="shared" si="3"/>
        <v>4.9314614079415155E-3</v>
      </c>
      <c r="D81" s="42">
        <v>9.6083333333333325</v>
      </c>
      <c r="E81" s="42">
        <f>AVERAGE(D77:D85)</f>
        <v>7.1620370370370381</v>
      </c>
      <c r="F81" s="42">
        <f t="shared" si="1"/>
        <v>2.4462962962962944</v>
      </c>
      <c r="G81" s="24">
        <f t="shared" si="2"/>
        <v>1</v>
      </c>
      <c r="I81" s="116">
        <v>14992.1</v>
      </c>
      <c r="J81" s="108"/>
      <c r="K81" s="52"/>
    </row>
    <row r="82" spans="1:11" ht="11.25" customHeight="1" x14ac:dyDescent="0.2">
      <c r="A82" s="24">
        <v>2011</v>
      </c>
      <c r="B82" s="42">
        <f>'3'!N75</f>
        <v>69.814021546000006</v>
      </c>
      <c r="C82" s="18">
        <f t="shared" si="3"/>
        <v>4.4917852576788955E-3</v>
      </c>
      <c r="D82" s="42">
        <v>8.9333333333333336</v>
      </c>
      <c r="E82" s="42">
        <f>AVERAGE(D78:D86)</f>
        <v>7.2351851851851858</v>
      </c>
      <c r="F82" s="42">
        <f t="shared" si="1"/>
        <v>1.6981481481481477</v>
      </c>
      <c r="G82" s="24">
        <f t="shared" si="2"/>
        <v>1</v>
      </c>
      <c r="I82" s="116">
        <v>15542.6</v>
      </c>
      <c r="J82" s="108"/>
      <c r="K82" s="52"/>
    </row>
    <row r="83" spans="1:11" ht="11.25" customHeight="1" x14ac:dyDescent="0.2">
      <c r="A83" s="24">
        <v>2012</v>
      </c>
      <c r="B83" s="42">
        <f>'3'!N76</f>
        <v>63.836440967999998</v>
      </c>
      <c r="C83" s="18">
        <f t="shared" si="3"/>
        <v>3.9412509086867937E-3</v>
      </c>
      <c r="D83" s="42">
        <v>8.0750000000000011</v>
      </c>
      <c r="E83" s="42">
        <f>AVERAGE(D79:D87)</f>
        <v>7.2629629629629626</v>
      </c>
      <c r="F83" s="42">
        <f>D83-E83</f>
        <v>0.81203703703703844</v>
      </c>
      <c r="G83" s="24">
        <f>IF(F83&gt;=0.75,1,0)</f>
        <v>1</v>
      </c>
      <c r="I83" s="116">
        <v>16197</v>
      </c>
      <c r="J83" s="108"/>
      <c r="K83" s="52"/>
    </row>
    <row r="84" spans="1:11" ht="11.25" customHeight="1" x14ac:dyDescent="0.2">
      <c r="A84" s="24">
        <v>2013</v>
      </c>
      <c r="B84" s="42">
        <f>'3'!N77</f>
        <v>58.622016201000001</v>
      </c>
      <c r="C84" s="18">
        <f t="shared" si="3"/>
        <v>3.4925448588314493E-3</v>
      </c>
      <c r="D84" s="42">
        <v>7.3583333333333343</v>
      </c>
      <c r="E84" s="42">
        <f>AVERAGE(D80:D88)</f>
        <v>7.1018518518518521</v>
      </c>
      <c r="F84" s="42">
        <f>D84-E84</f>
        <v>0.2564814814814822</v>
      </c>
      <c r="G84" s="24">
        <f>IF(F84&gt;=0.75,1,0)</f>
        <v>0</v>
      </c>
      <c r="I84" s="116">
        <v>16784.900000000001</v>
      </c>
      <c r="J84" s="108"/>
      <c r="K84" s="52"/>
    </row>
    <row r="85" spans="1:11" ht="11.25" customHeight="1" x14ac:dyDescent="0.2">
      <c r="A85" s="24">
        <v>2014</v>
      </c>
      <c r="B85" s="42">
        <f>'3'!N78</f>
        <v>57.939095414999997</v>
      </c>
      <c r="C85" s="18">
        <f t="shared" si="3"/>
        <v>3.3067051379146997E-3</v>
      </c>
      <c r="D85" s="42">
        <v>6.1750000000000007</v>
      </c>
      <c r="E85" s="42">
        <f>AVERAGE(D81:D89)</f>
        <v>6.5148148148148159</v>
      </c>
      <c r="F85" s="42">
        <f>D85-E85</f>
        <v>-0.33981481481481524</v>
      </c>
      <c r="G85" s="24">
        <f>IF(F85&gt;=0.75,1,0)</f>
        <v>0</v>
      </c>
      <c r="I85" s="116">
        <v>17521.7</v>
      </c>
      <c r="J85" s="108"/>
      <c r="K85" s="52"/>
    </row>
    <row r="86" spans="1:11" ht="11.25" customHeight="1" x14ac:dyDescent="0.2">
      <c r="A86" s="24">
        <v>2015</v>
      </c>
      <c r="B86" s="42">
        <f>'3'!N79</f>
        <v>58.521618160999999</v>
      </c>
      <c r="C86" s="18">
        <f t="shared" si="3"/>
        <v>3.2120673220705515E-3</v>
      </c>
      <c r="D86" s="42">
        <v>5.2666666666666666</v>
      </c>
      <c r="E86" s="42">
        <f>AVERAGE(D82:D89)</f>
        <v>6.1281250000000007</v>
      </c>
      <c r="F86" s="42">
        <f>D86-E86</f>
        <v>-0.8614583333333341</v>
      </c>
      <c r="G86" s="24">
        <f>IF(F86&gt;=0.75,1,0)</f>
        <v>0</v>
      </c>
      <c r="I86" s="116">
        <v>18219.3</v>
      </c>
      <c r="J86" s="108"/>
      <c r="K86" s="52"/>
    </row>
    <row r="87" spans="1:11" ht="11.25" customHeight="1" x14ac:dyDescent="0.2">
      <c r="A87" s="24">
        <v>2016</v>
      </c>
      <c r="B87" s="42">
        <f>'3'!N80</f>
        <v>58.921296259000002</v>
      </c>
      <c r="C87" s="18">
        <f t="shared" si="3"/>
        <v>3.1496587548644371E-3</v>
      </c>
      <c r="D87" s="42">
        <v>4.8666666666666663</v>
      </c>
      <c r="E87" s="42">
        <f>AVERAGE(D83:D89)</f>
        <v>5.7273809523809529</v>
      </c>
      <c r="F87" s="42">
        <f>D87-E87</f>
        <v>-0.86071428571428665</v>
      </c>
      <c r="G87" s="24">
        <f>IF(F87&gt;=0.75,1,0)</f>
        <v>0</v>
      </c>
      <c r="I87" s="116">
        <v>18707.2</v>
      </c>
      <c r="K87" s="52"/>
    </row>
    <row r="88" spans="1:11" ht="12" customHeight="1" x14ac:dyDescent="0.2">
      <c r="A88" s="24">
        <v>2017</v>
      </c>
      <c r="B88" s="24"/>
      <c r="D88" s="42">
        <v>4.3500000000000005</v>
      </c>
      <c r="E88" s="69"/>
      <c r="I88" s="108">
        <v>19485.400000000001</v>
      </c>
    </row>
    <row r="89" spans="1:11" ht="12" customHeight="1" x14ac:dyDescent="0.2">
      <c r="A89" s="119">
        <v>2018</v>
      </c>
      <c r="B89" s="119"/>
      <c r="C89" s="102"/>
      <c r="D89" s="122">
        <v>4</v>
      </c>
      <c r="E89" s="129"/>
      <c r="F89" s="102"/>
      <c r="G89" s="102"/>
      <c r="I89" s="102"/>
    </row>
    <row r="90" spans="1:11" ht="15" x14ac:dyDescent="0.2">
      <c r="A90" s="24"/>
      <c r="B90" s="24"/>
      <c r="D90" s="42"/>
      <c r="E90" s="69"/>
    </row>
    <row r="91" spans="1:11" ht="15" x14ac:dyDescent="0.2">
      <c r="A91" s="8" t="s">
        <v>97</v>
      </c>
      <c r="B91" s="8"/>
      <c r="E91" s="69"/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zoomScale="85" zoomScaleNormal="85" workbookViewId="0">
      <selection activeCell="O40" sqref="O40"/>
    </sheetView>
  </sheetViews>
  <sheetFormatPr defaultRowHeight="12.75" x14ac:dyDescent="0.2"/>
  <cols>
    <col min="1" max="1" width="17" customWidth="1"/>
    <col min="2" max="2" width="12.140625" customWidth="1"/>
    <col min="3" max="3" width="12.28515625" customWidth="1"/>
    <col min="4" max="4" width="8.85546875" customWidth="1"/>
    <col min="5" max="5" width="7" customWidth="1"/>
    <col min="6" max="6" width="10.42578125" customWidth="1"/>
    <col min="7" max="7" width="10.5703125" bestFit="1" customWidth="1"/>
    <col min="8" max="8" width="10.5703125" customWidth="1"/>
    <col min="9" max="9" width="12" customWidth="1"/>
    <col min="13" max="13" width="4.140625" customWidth="1"/>
    <col min="14" max="14" width="11.85546875" customWidth="1"/>
    <col min="15" max="15" width="11.42578125" customWidth="1"/>
    <col min="16" max="16" width="11.85546875" customWidth="1"/>
    <col min="17" max="17" width="4" customWidth="1"/>
    <col min="18" max="18" width="12.7109375" customWidth="1"/>
    <col min="19" max="19" width="11.140625" customWidth="1"/>
  </cols>
  <sheetData>
    <row r="1" spans="1:9" x14ac:dyDescent="0.2">
      <c r="A1" s="11" t="s">
        <v>61</v>
      </c>
    </row>
    <row r="3" spans="1:9" x14ac:dyDescent="0.2">
      <c r="A3" s="11" t="s">
        <v>62</v>
      </c>
    </row>
    <row r="4" spans="1:9" x14ac:dyDescent="0.2">
      <c r="A4" s="103" t="s">
        <v>65</v>
      </c>
    </row>
    <row r="5" spans="1:9" ht="13.5" thickBot="1" x14ac:dyDescent="0.25"/>
    <row r="6" spans="1:9" x14ac:dyDescent="0.2">
      <c r="A6" s="99" t="s">
        <v>45</v>
      </c>
      <c r="B6" s="99"/>
    </row>
    <row r="7" spans="1:9" x14ac:dyDescent="0.2">
      <c r="A7" s="96" t="s">
        <v>46</v>
      </c>
      <c r="B7" s="100">
        <v>0.62846056844801257</v>
      </c>
    </row>
    <row r="8" spans="1:9" x14ac:dyDescent="0.2">
      <c r="A8" s="96" t="s">
        <v>47</v>
      </c>
      <c r="B8" s="100">
        <v>0.39496268609399909</v>
      </c>
    </row>
    <row r="9" spans="1:9" x14ac:dyDescent="0.2">
      <c r="A9" s="96" t="s">
        <v>48</v>
      </c>
      <c r="B9" s="100">
        <v>0.38235774205429074</v>
      </c>
    </row>
    <row r="10" spans="1:9" x14ac:dyDescent="0.2">
      <c r="A10" s="96" t="s">
        <v>49</v>
      </c>
      <c r="B10" s="100">
        <v>9.0609955086944874E-2</v>
      </c>
    </row>
    <row r="11" spans="1:9" ht="13.5" thickBot="1" x14ac:dyDescent="0.25">
      <c r="A11" s="97" t="s">
        <v>50</v>
      </c>
      <c r="B11" s="97">
        <v>50</v>
      </c>
    </row>
    <row r="12" spans="1:9" ht="13.5" thickBot="1" x14ac:dyDescent="0.25"/>
    <row r="13" spans="1:9" x14ac:dyDescent="0.2">
      <c r="A13" s="98"/>
      <c r="B13" s="98" t="s">
        <v>52</v>
      </c>
      <c r="C13" s="98" t="s">
        <v>49</v>
      </c>
      <c r="D13" s="98" t="s">
        <v>53</v>
      </c>
      <c r="E13" s="98" t="s">
        <v>54</v>
      </c>
      <c r="F13" s="98" t="s">
        <v>55</v>
      </c>
      <c r="G13" s="98" t="s">
        <v>56</v>
      </c>
      <c r="H13" s="98" t="s">
        <v>57</v>
      </c>
      <c r="I13" s="98" t="s">
        <v>58</v>
      </c>
    </row>
    <row r="14" spans="1:9" x14ac:dyDescent="0.2">
      <c r="A14" s="96" t="s">
        <v>51</v>
      </c>
      <c r="B14" s="100">
        <v>-8.8933177312878905E-2</v>
      </c>
      <c r="C14" s="100">
        <v>3.1605491552599028E-2</v>
      </c>
      <c r="D14" s="100">
        <v>-2.8138520536810199</v>
      </c>
      <c r="E14" s="100">
        <v>7.0754120970210549E-3</v>
      </c>
      <c r="F14" s="100">
        <v>-0.15248027716033355</v>
      </c>
      <c r="G14" s="100">
        <v>-2.5386077465424262E-2</v>
      </c>
      <c r="H14" s="100">
        <v>-0.15248027716033355</v>
      </c>
      <c r="I14" s="100">
        <v>-2.5386077465424262E-2</v>
      </c>
    </row>
    <row r="15" spans="1:9" ht="13.5" thickBot="1" x14ac:dyDescent="0.25">
      <c r="A15" s="97" t="s">
        <v>59</v>
      </c>
      <c r="B15" s="101">
        <v>2.5789633892742541</v>
      </c>
      <c r="C15" s="101">
        <v>0.46072057129245436</v>
      </c>
      <c r="D15" s="101">
        <v>5.5976736225159565</v>
      </c>
      <c r="E15" s="101">
        <v>1.0258977842929576E-6</v>
      </c>
      <c r="F15" s="101">
        <v>1.6526225950811528</v>
      </c>
      <c r="G15" s="101">
        <v>3.5053041834673553</v>
      </c>
      <c r="H15" s="101">
        <v>1.6526225950811528</v>
      </c>
      <c r="I15" s="101">
        <v>3.5053041834673553</v>
      </c>
    </row>
    <row r="18" spans="1:9" x14ac:dyDescent="0.2">
      <c r="A18" s="11" t="s">
        <v>63</v>
      </c>
    </row>
    <row r="19" spans="1:9" x14ac:dyDescent="0.2">
      <c r="A19" s="103" t="s">
        <v>66</v>
      </c>
    </row>
    <row r="20" spans="1:9" ht="13.5" thickBot="1" x14ac:dyDescent="0.25"/>
    <row r="21" spans="1:9" x14ac:dyDescent="0.2">
      <c r="A21" s="99" t="s">
        <v>45</v>
      </c>
      <c r="B21" s="99"/>
    </row>
    <row r="22" spans="1:9" x14ac:dyDescent="0.2">
      <c r="A22" s="96" t="s">
        <v>46</v>
      </c>
      <c r="B22" s="100">
        <v>0.39418251816024596</v>
      </c>
    </row>
    <row r="23" spans="1:9" x14ac:dyDescent="0.2">
      <c r="A23" s="96" t="s">
        <v>47</v>
      </c>
      <c r="B23" s="100">
        <v>0.15537985762315265</v>
      </c>
    </row>
    <row r="24" spans="1:9" x14ac:dyDescent="0.2">
      <c r="A24" s="96" t="s">
        <v>48</v>
      </c>
      <c r="B24" s="100">
        <v>0.13124785355524274</v>
      </c>
    </row>
    <row r="25" spans="1:9" x14ac:dyDescent="0.2">
      <c r="A25" s="96" t="s">
        <v>49</v>
      </c>
      <c r="B25" s="100">
        <v>6.861005350597138E-2</v>
      </c>
    </row>
    <row r="26" spans="1:9" ht="13.5" thickBot="1" x14ac:dyDescent="0.25">
      <c r="A26" s="97" t="s">
        <v>50</v>
      </c>
      <c r="B26" s="142">
        <v>37</v>
      </c>
    </row>
    <row r="27" spans="1:9" ht="13.5" thickBot="1" x14ac:dyDescent="0.25"/>
    <row r="28" spans="1:9" x14ac:dyDescent="0.2">
      <c r="A28" s="98"/>
      <c r="B28" s="98" t="s">
        <v>52</v>
      </c>
      <c r="C28" s="98" t="s">
        <v>49</v>
      </c>
      <c r="D28" s="98" t="s">
        <v>53</v>
      </c>
      <c r="E28" s="98" t="s">
        <v>54</v>
      </c>
      <c r="F28" s="98" t="s">
        <v>55</v>
      </c>
      <c r="G28" s="98" t="s">
        <v>56</v>
      </c>
      <c r="H28" s="98" t="s">
        <v>57</v>
      </c>
      <c r="I28" s="98" t="s">
        <v>58</v>
      </c>
    </row>
    <row r="29" spans="1:9" x14ac:dyDescent="0.2">
      <c r="A29" s="96" t="s">
        <v>51</v>
      </c>
      <c r="B29" s="100">
        <v>-9.490992618382009E-3</v>
      </c>
      <c r="C29" s="100">
        <v>2.792766377393301E-2</v>
      </c>
      <c r="D29" s="100">
        <v>-0.33984198231578061</v>
      </c>
      <c r="E29" s="100">
        <v>0.73600659627083997</v>
      </c>
      <c r="F29" s="100">
        <v>-6.6187164263353332E-2</v>
      </c>
      <c r="G29" s="100">
        <v>4.7205179026589314E-2</v>
      </c>
      <c r="H29" s="100">
        <v>-6.6187164263353332E-2</v>
      </c>
      <c r="I29" s="100">
        <v>4.7205179026589314E-2</v>
      </c>
    </row>
    <row r="30" spans="1:9" ht="13.5" thickBot="1" x14ac:dyDescent="0.25">
      <c r="A30" s="97" t="s">
        <v>59</v>
      </c>
      <c r="B30" s="101">
        <v>1.2219662680892294</v>
      </c>
      <c r="C30" s="101">
        <v>0.48156903386070776</v>
      </c>
      <c r="D30" s="101">
        <v>2.5374685292631982</v>
      </c>
      <c r="E30" s="101">
        <v>1.5775245931975344E-2</v>
      </c>
      <c r="F30" s="101">
        <v>0.24432915444874825</v>
      </c>
      <c r="G30" s="101">
        <v>2.1996033817297107</v>
      </c>
      <c r="H30" s="101">
        <v>0.24432915444874825</v>
      </c>
      <c r="I30" s="101">
        <v>2.1996033817297107</v>
      </c>
    </row>
    <row r="33" spans="1:9" ht="13.5" thickBot="1" x14ac:dyDescent="0.25">
      <c r="A33" s="11" t="s">
        <v>86</v>
      </c>
    </row>
    <row r="34" spans="1:9" x14ac:dyDescent="0.2">
      <c r="A34" s="99" t="s">
        <v>45</v>
      </c>
      <c r="B34" s="99"/>
    </row>
    <row r="35" spans="1:9" x14ac:dyDescent="0.2">
      <c r="A35" s="96" t="s">
        <v>46</v>
      </c>
      <c r="B35" s="100">
        <v>0.51125363438055804</v>
      </c>
    </row>
    <row r="36" spans="1:9" x14ac:dyDescent="0.2">
      <c r="A36" s="96" t="s">
        <v>47</v>
      </c>
      <c r="B36" s="100">
        <v>0.26138027866732927</v>
      </c>
    </row>
    <row r="37" spans="1:9" x14ac:dyDescent="0.2">
      <c r="A37" s="96" t="s">
        <v>48</v>
      </c>
      <c r="B37" s="100">
        <v>0.24599236780623199</v>
      </c>
    </row>
    <row r="38" spans="1:9" x14ac:dyDescent="0.2">
      <c r="A38" s="96" t="s">
        <v>49</v>
      </c>
      <c r="B38" s="100">
        <v>0.11121160558569976</v>
      </c>
    </row>
    <row r="39" spans="1:9" ht="13.5" thickBot="1" x14ac:dyDescent="0.25">
      <c r="A39" s="97" t="s">
        <v>50</v>
      </c>
      <c r="B39" s="97">
        <v>50</v>
      </c>
    </row>
    <row r="40" spans="1:9" ht="13.5" thickBot="1" x14ac:dyDescent="0.25"/>
    <row r="41" spans="1:9" x14ac:dyDescent="0.2">
      <c r="A41" s="98"/>
      <c r="B41" s="98" t="s">
        <v>52</v>
      </c>
      <c r="C41" s="98" t="s">
        <v>49</v>
      </c>
      <c r="D41" s="98" t="s">
        <v>53</v>
      </c>
      <c r="E41" s="98" t="s">
        <v>54</v>
      </c>
      <c r="F41" s="98" t="s">
        <v>55</v>
      </c>
      <c r="G41" s="98" t="s">
        <v>56</v>
      </c>
      <c r="H41" s="98" t="s">
        <v>57</v>
      </c>
      <c r="I41" s="98" t="s">
        <v>58</v>
      </c>
    </row>
    <row r="42" spans="1:9" x14ac:dyDescent="0.2">
      <c r="A42" s="96" t="s">
        <v>51</v>
      </c>
      <c r="B42" s="100">
        <v>-9.338919749560308E-2</v>
      </c>
      <c r="C42" s="100">
        <v>3.8791515319890467E-2</v>
      </c>
      <c r="D42" s="100">
        <v>-2.4074645376824835</v>
      </c>
      <c r="E42" s="100">
        <v>1.9957021827236087E-2</v>
      </c>
      <c r="F42" s="100">
        <v>-0.17138476649868772</v>
      </c>
      <c r="G42" s="100">
        <v>-1.5393628492518449E-2</v>
      </c>
      <c r="H42" s="100">
        <v>-0.17138476649868772</v>
      </c>
      <c r="I42" s="100">
        <v>-1.5393628492518449E-2</v>
      </c>
    </row>
    <row r="43" spans="1:9" ht="13.5" thickBot="1" x14ac:dyDescent="0.25">
      <c r="A43" s="97" t="s">
        <v>59</v>
      </c>
      <c r="B43" s="101">
        <v>2.3305497440446414</v>
      </c>
      <c r="C43" s="101">
        <v>0.56547290428109953</v>
      </c>
      <c r="D43" s="101">
        <v>4.1214171826809816</v>
      </c>
      <c r="E43" s="101">
        <v>1.4813309770590096E-4</v>
      </c>
      <c r="F43" s="101">
        <v>1.1935902682023427</v>
      </c>
      <c r="G43" s="101">
        <v>3.4675092198869404</v>
      </c>
      <c r="H43" s="101">
        <v>1.1935902682023427</v>
      </c>
      <c r="I43" s="101">
        <v>3.4675092198869404</v>
      </c>
    </row>
    <row r="46" spans="1:9" ht="13.5" thickBot="1" x14ac:dyDescent="0.25">
      <c r="A46" s="11" t="s">
        <v>211</v>
      </c>
    </row>
    <row r="47" spans="1:9" x14ac:dyDescent="0.2">
      <c r="A47" s="99" t="s">
        <v>45</v>
      </c>
      <c r="B47" s="99"/>
    </row>
    <row r="48" spans="1:9" x14ac:dyDescent="0.2">
      <c r="A48" s="96" t="s">
        <v>46</v>
      </c>
      <c r="B48" s="100">
        <v>0.72737165050428187</v>
      </c>
    </row>
    <row r="49" spans="1:20" x14ac:dyDescent="0.2">
      <c r="A49" s="96" t="s">
        <v>47</v>
      </c>
      <c r="B49" s="100">
        <v>0.52906951795732315</v>
      </c>
    </row>
    <row r="50" spans="1:20" x14ac:dyDescent="0.2">
      <c r="A50" s="96" t="s">
        <v>48</v>
      </c>
      <c r="B50" s="100">
        <v>0.51925846624810068</v>
      </c>
    </row>
    <row r="51" spans="1:20" x14ac:dyDescent="0.2">
      <c r="A51" s="96" t="s">
        <v>49</v>
      </c>
      <c r="B51" s="100">
        <v>5.9477410151461942E-2</v>
      </c>
    </row>
    <row r="52" spans="1:20" ht="13.5" thickBot="1" x14ac:dyDescent="0.25">
      <c r="A52" s="97" t="s">
        <v>50</v>
      </c>
      <c r="B52" s="97">
        <v>50</v>
      </c>
    </row>
    <row r="53" spans="1:20" ht="13.5" thickBot="1" x14ac:dyDescent="0.25"/>
    <row r="54" spans="1:20" x14ac:dyDescent="0.2">
      <c r="A54" s="98"/>
      <c r="B54" s="98" t="s">
        <v>52</v>
      </c>
      <c r="C54" s="98" t="s">
        <v>49</v>
      </c>
      <c r="D54" s="98" t="s">
        <v>53</v>
      </c>
      <c r="E54" s="98" t="s">
        <v>54</v>
      </c>
      <c r="F54" s="98" t="s">
        <v>55</v>
      </c>
      <c r="G54" s="98" t="s">
        <v>56</v>
      </c>
      <c r="H54" s="98" t="s">
        <v>57</v>
      </c>
      <c r="I54" s="98" t="s">
        <v>58</v>
      </c>
    </row>
    <row r="55" spans="1:20" x14ac:dyDescent="0.2">
      <c r="A55" s="96" t="s">
        <v>51</v>
      </c>
      <c r="B55" s="100">
        <v>-6.7722166702233855E-2</v>
      </c>
      <c r="C55" s="100">
        <v>2.0746205892153043E-2</v>
      </c>
      <c r="D55" s="100">
        <v>-3.2643157526865574</v>
      </c>
      <c r="E55" s="100">
        <v>2.0266670723505446E-3</v>
      </c>
      <c r="F55" s="100">
        <v>-0.10943520935782539</v>
      </c>
      <c r="G55" s="100">
        <v>-2.6009124046642323E-2</v>
      </c>
      <c r="H55" s="100">
        <v>-0.10943520935782539</v>
      </c>
      <c r="I55" s="100">
        <v>-2.6009124046642323E-2</v>
      </c>
    </row>
    <row r="56" spans="1:20" ht="13.5" thickBot="1" x14ac:dyDescent="0.25">
      <c r="A56" s="97" t="s">
        <v>59</v>
      </c>
      <c r="B56" s="101">
        <v>2.2208147154730824</v>
      </c>
      <c r="C56" s="101">
        <v>0.30242224883218521</v>
      </c>
      <c r="D56" s="101">
        <v>7.3434237198117573</v>
      </c>
      <c r="E56" s="101">
        <v>2.191984593488404E-9</v>
      </c>
      <c r="F56" s="101">
        <v>1.6127540304922068</v>
      </c>
      <c r="G56" s="101">
        <v>2.828875400453958</v>
      </c>
      <c r="H56" s="101">
        <v>1.6127540304922068</v>
      </c>
      <c r="I56" s="101">
        <v>2.828875400453958</v>
      </c>
    </row>
    <row r="62" spans="1:20" x14ac:dyDescent="0.2">
      <c r="A62" s="102"/>
      <c r="B62" s="102"/>
      <c r="C62" s="102"/>
      <c r="D62" s="102"/>
      <c r="E62" s="102"/>
      <c r="F62" s="102"/>
      <c r="G62" s="102"/>
      <c r="H62" s="102"/>
      <c r="J62" s="102"/>
      <c r="K62" s="102"/>
      <c r="L62" s="102"/>
      <c r="N62" s="102"/>
      <c r="O62" s="102"/>
      <c r="P62" s="102"/>
    </row>
    <row r="63" spans="1:20" ht="12.75" customHeight="1" x14ac:dyDescent="0.2">
      <c r="A63" s="38" t="s">
        <v>0</v>
      </c>
      <c r="B63" s="192" t="s">
        <v>42</v>
      </c>
      <c r="C63" s="192"/>
      <c r="D63" s="192"/>
      <c r="E63" s="39"/>
      <c r="F63" s="192" t="s">
        <v>4</v>
      </c>
      <c r="G63" s="192"/>
      <c r="H63" s="192"/>
      <c r="J63" s="192" t="s">
        <v>60</v>
      </c>
      <c r="K63" s="192"/>
      <c r="L63" s="192"/>
      <c r="N63" s="191" t="s">
        <v>86</v>
      </c>
      <c r="O63" s="191"/>
      <c r="P63" s="191"/>
      <c r="R63" s="191" t="s">
        <v>212</v>
      </c>
      <c r="S63" s="191"/>
      <c r="T63" s="191"/>
    </row>
    <row r="64" spans="1:20" x14ac:dyDescent="0.2">
      <c r="A64" s="94"/>
      <c r="B64" s="95" t="s">
        <v>39</v>
      </c>
      <c r="C64" s="94" t="s">
        <v>41</v>
      </c>
      <c r="D64" s="94" t="s">
        <v>40</v>
      </c>
      <c r="E64" s="95"/>
      <c r="F64" s="95" t="s">
        <v>39</v>
      </c>
      <c r="G64" s="94" t="s">
        <v>43</v>
      </c>
      <c r="H64" s="94" t="s">
        <v>44</v>
      </c>
      <c r="J64" s="95" t="s">
        <v>39</v>
      </c>
      <c r="K64" s="94" t="s">
        <v>83</v>
      </c>
      <c r="L64" s="94" t="s">
        <v>84</v>
      </c>
      <c r="N64" s="95" t="s">
        <v>39</v>
      </c>
      <c r="O64" s="94" t="s">
        <v>41</v>
      </c>
      <c r="P64" s="94" t="s">
        <v>40</v>
      </c>
      <c r="R64" s="95" t="s">
        <v>39</v>
      </c>
      <c r="S64" s="94" t="s">
        <v>41</v>
      </c>
      <c r="T64" s="94" t="s">
        <v>40</v>
      </c>
    </row>
    <row r="65" spans="1:20" ht="11.25" customHeight="1" x14ac:dyDescent="0.2">
      <c r="A65" s="24">
        <v>1964</v>
      </c>
      <c r="B65" s="42">
        <f>'1'!B35</f>
        <v>1.2831430687000001</v>
      </c>
      <c r="C65" s="42">
        <f>LN(B65)</f>
        <v>0.24931259048441229</v>
      </c>
      <c r="F65" s="45">
        <f>'1'!I35</f>
        <v>684.5</v>
      </c>
      <c r="G65" s="42">
        <f t="shared" ref="G65:G96" si="0">LN(F65)</f>
        <v>6.5286886447285033</v>
      </c>
      <c r="H65" s="42"/>
      <c r="J65" s="42"/>
      <c r="K65" s="42"/>
      <c r="N65" s="42">
        <f>'3'!O28+'3'!P28+'3'!Q28</f>
        <v>1.11816811476</v>
      </c>
      <c r="O65" s="42">
        <f>LN(N65)</f>
        <v>0.11169173441222408</v>
      </c>
      <c r="R65" s="42">
        <f>'Behavior-consist'!C5</f>
        <v>1.4569678178895646</v>
      </c>
      <c r="S65" s="42">
        <f>LN(R65)</f>
        <v>0.37635743904157937</v>
      </c>
    </row>
    <row r="66" spans="1:20" ht="11.25" customHeight="1" x14ac:dyDescent="0.2">
      <c r="A66" s="24">
        <f>A65+1</f>
        <v>1965</v>
      </c>
      <c r="B66" s="56"/>
      <c r="C66" s="56"/>
      <c r="F66" s="45">
        <f>'1'!I36</f>
        <v>742.3</v>
      </c>
      <c r="G66" s="42">
        <f t="shared" si="0"/>
        <v>6.6097534741235009</v>
      </c>
      <c r="H66" s="42"/>
      <c r="J66" s="42"/>
      <c r="K66" s="42"/>
      <c r="N66" s="56"/>
      <c r="O66" s="56"/>
      <c r="R66" s="56"/>
      <c r="S66" s="56"/>
    </row>
    <row r="67" spans="1:20" ht="11.25" customHeight="1" x14ac:dyDescent="0.2">
      <c r="A67" s="24">
        <f t="shared" ref="A67:A117" si="1">A66+1</f>
        <v>1966</v>
      </c>
      <c r="B67" s="42">
        <f>'1'!B37</f>
        <v>1.5475523022</v>
      </c>
      <c r="C67" s="42">
        <f t="shared" ref="C67:C98" si="2">LN(B67)</f>
        <v>0.43667452287300729</v>
      </c>
      <c r="D67" s="56"/>
      <c r="F67" s="45">
        <f>'1'!I37</f>
        <v>813.4</v>
      </c>
      <c r="G67" s="42">
        <f t="shared" si="0"/>
        <v>6.7012229934731238</v>
      </c>
      <c r="H67" s="56"/>
      <c r="J67" s="42"/>
      <c r="K67" s="42"/>
      <c r="N67" s="42">
        <f>'3'!O30+'3'!P30</f>
        <v>0.93000872643999988</v>
      </c>
      <c r="O67" s="42">
        <f t="shared" ref="O67:O98" si="3">LN(N67)</f>
        <v>-7.2561309610040953E-2</v>
      </c>
      <c r="P67" s="56"/>
      <c r="R67" s="42">
        <f>'Behavior-consist'!C7</f>
        <v>1.7555980298993552</v>
      </c>
      <c r="S67" s="42">
        <f t="shared" ref="S67:S117" si="4">LN(R67)</f>
        <v>0.56280955665049381</v>
      </c>
      <c r="T67" s="56"/>
    </row>
    <row r="68" spans="1:20" ht="11.25" customHeight="1" x14ac:dyDescent="0.2">
      <c r="A68" s="24">
        <f t="shared" si="1"/>
        <v>1967</v>
      </c>
      <c r="B68" s="42">
        <f>'1'!B38</f>
        <v>1.8919583545999998</v>
      </c>
      <c r="C68" s="42">
        <f t="shared" si="2"/>
        <v>0.63761245907665176</v>
      </c>
      <c r="D68" s="42">
        <f t="shared" ref="D68:D99" si="5">C68-C67</f>
        <v>0.20093793620364447</v>
      </c>
      <c r="E68" s="36"/>
      <c r="F68" s="45">
        <f>'1'!I38</f>
        <v>860</v>
      </c>
      <c r="G68" s="42">
        <f t="shared" si="0"/>
        <v>6.7569323892475532</v>
      </c>
      <c r="H68" s="56">
        <f t="shared" ref="H68:H117" si="6">G68-G67</f>
        <v>5.570939577442946E-2</v>
      </c>
      <c r="I68" s="36"/>
      <c r="J68" s="42"/>
      <c r="K68" s="42"/>
      <c r="L68" s="42"/>
      <c r="N68" s="42">
        <f>'3'!O31+'3'!P31</f>
        <v>1.0496016986799999</v>
      </c>
      <c r="O68" s="42">
        <f t="shared" si="3"/>
        <v>4.841075761338999E-2</v>
      </c>
      <c r="P68" s="42">
        <f t="shared" ref="P68:P99" si="7">O68-O67</f>
        <v>0.12097206722343094</v>
      </c>
      <c r="R68" s="42">
        <f>'Behavior-consist'!C8</f>
        <v>1.991273811869974</v>
      </c>
      <c r="S68" s="42">
        <f t="shared" si="4"/>
        <v>0.68877454042296293</v>
      </c>
      <c r="T68" s="42">
        <f>S68-S67</f>
        <v>0.12596498377246912</v>
      </c>
    </row>
    <row r="69" spans="1:20" ht="11.25" customHeight="1" x14ac:dyDescent="0.2">
      <c r="A69" s="24">
        <f t="shared" si="1"/>
        <v>1968</v>
      </c>
      <c r="B69" s="42">
        <f>'1'!B39</f>
        <v>2.0495251380999999</v>
      </c>
      <c r="C69" s="42">
        <f t="shared" si="2"/>
        <v>0.71760812636642002</v>
      </c>
      <c r="D69" s="42">
        <f t="shared" si="5"/>
        <v>7.9995667289768257E-2</v>
      </c>
      <c r="E69" s="36"/>
      <c r="F69" s="45">
        <f>'1'!I39</f>
        <v>940.7</v>
      </c>
      <c r="G69" s="42">
        <f t="shared" si="0"/>
        <v>6.8466242789779059</v>
      </c>
      <c r="H69" s="56">
        <f t="shared" si="6"/>
        <v>8.9691889730352692E-2</v>
      </c>
      <c r="I69" s="36"/>
      <c r="J69" s="42"/>
      <c r="K69" s="42"/>
      <c r="L69" s="42"/>
      <c r="N69" s="42">
        <f>'3'!O32+'3'!P32</f>
        <v>1.1240257191</v>
      </c>
      <c r="O69" s="42">
        <f t="shared" si="3"/>
        <v>0.11691663297128169</v>
      </c>
      <c r="P69" s="42">
        <f t="shared" si="7"/>
        <v>6.8505875357891696E-2</v>
      </c>
      <c r="R69" s="42">
        <f>'Behavior-consist'!C9</f>
        <v>2.1709931435528498</v>
      </c>
      <c r="S69" s="42">
        <f t="shared" si="4"/>
        <v>0.77518473269349364</v>
      </c>
      <c r="T69" s="42">
        <f t="shared" ref="T69:T117" si="8">S69-S68</f>
        <v>8.6410192270530706E-2</v>
      </c>
    </row>
    <row r="70" spans="1:20" ht="11.25" customHeight="1" x14ac:dyDescent="0.2">
      <c r="A70" s="24">
        <f t="shared" si="1"/>
        <v>1969</v>
      </c>
      <c r="B70" s="42">
        <f>'1'!B40</f>
        <v>2.6095910704</v>
      </c>
      <c r="C70" s="42">
        <f t="shared" si="2"/>
        <v>0.95919353105165794</v>
      </c>
      <c r="D70" s="42">
        <f t="shared" si="5"/>
        <v>0.24158540468523793</v>
      </c>
      <c r="E70" s="36"/>
      <c r="F70" s="45">
        <f>'1'!I40</f>
        <v>1017.6</v>
      </c>
      <c r="G70" s="42">
        <f t="shared" si="0"/>
        <v>6.925202192585858</v>
      </c>
      <c r="H70" s="56">
        <f t="shared" si="6"/>
        <v>7.8577913607952077E-2</v>
      </c>
      <c r="I70" s="36"/>
      <c r="J70" s="42"/>
      <c r="K70" s="42"/>
      <c r="L70" s="42"/>
      <c r="N70" s="42">
        <f>'3'!O33+'3'!P33</f>
        <v>1.3522329561199999</v>
      </c>
      <c r="O70" s="42">
        <f t="shared" si="3"/>
        <v>0.30175726760048655</v>
      </c>
      <c r="P70" s="42">
        <f t="shared" si="7"/>
        <v>0.18484063462920486</v>
      </c>
      <c r="R70" s="42">
        <f>'Behavior-consist'!C10</f>
        <v>2.6146434955246112</v>
      </c>
      <c r="S70" s="42">
        <f t="shared" si="4"/>
        <v>0.96112775763970482</v>
      </c>
      <c r="T70" s="42">
        <f t="shared" si="8"/>
        <v>0.18594302494621118</v>
      </c>
    </row>
    <row r="71" spans="1:20" ht="11.25" customHeight="1" x14ac:dyDescent="0.2">
      <c r="A71" s="24">
        <f t="shared" si="1"/>
        <v>1970</v>
      </c>
      <c r="B71" s="42">
        <f>'1'!B41</f>
        <v>2.858781172</v>
      </c>
      <c r="C71" s="42">
        <f t="shared" si="2"/>
        <v>1.0503953703618676</v>
      </c>
      <c r="D71" s="42">
        <f t="shared" si="5"/>
        <v>9.1201839310209643E-2</v>
      </c>
      <c r="E71" s="36"/>
      <c r="F71" s="45">
        <f>'1'!I41</f>
        <v>1073.3</v>
      </c>
      <c r="G71" s="42">
        <f t="shared" si="0"/>
        <v>6.978493293487479</v>
      </c>
      <c r="H71" s="56">
        <f t="shared" si="6"/>
        <v>5.3291100901621036E-2</v>
      </c>
      <c r="I71" s="36"/>
      <c r="J71" s="42"/>
      <c r="K71" s="42"/>
      <c r="L71" s="42"/>
      <c r="N71" s="42">
        <f>'3'!O34+'3'!P34</f>
        <v>1.51520201417</v>
      </c>
      <c r="O71" s="42">
        <f t="shared" si="3"/>
        <v>0.41554877275845531</v>
      </c>
      <c r="P71" s="42">
        <f t="shared" si="7"/>
        <v>0.11379150515796876</v>
      </c>
      <c r="R71" s="42">
        <f>'Behavior-consist'!C11</f>
        <v>2.9255839160562118</v>
      </c>
      <c r="S71" s="42">
        <f t="shared" si="4"/>
        <v>1.0734940901814456</v>
      </c>
      <c r="T71" s="42">
        <f t="shared" si="8"/>
        <v>0.11236633254174078</v>
      </c>
    </row>
    <row r="72" spans="1:20" ht="11.25" customHeight="1" x14ac:dyDescent="0.2">
      <c r="A72" s="24">
        <f t="shared" si="1"/>
        <v>1971</v>
      </c>
      <c r="B72" s="42">
        <f>'1'!B42</f>
        <v>3.2124174106000001</v>
      </c>
      <c r="C72" s="42">
        <f t="shared" si="2"/>
        <v>1.1670237411282165</v>
      </c>
      <c r="D72" s="42">
        <f t="shared" si="5"/>
        <v>0.11662837076634891</v>
      </c>
      <c r="E72" s="36"/>
      <c r="F72" s="45">
        <f>'1'!I42</f>
        <v>1164.9000000000001</v>
      </c>
      <c r="G72" s="42">
        <f t="shared" si="0"/>
        <v>7.0603905254057313</v>
      </c>
      <c r="H72" s="56">
        <f t="shared" si="6"/>
        <v>8.1897231918252267E-2</v>
      </c>
      <c r="I72" s="36"/>
      <c r="J72" s="42"/>
      <c r="K72" s="42"/>
      <c r="L72" s="42"/>
      <c r="N72" s="42">
        <f>'3'!O35+'3'!P35</f>
        <v>1.7452525055399999</v>
      </c>
      <c r="O72" s="42">
        <f t="shared" si="3"/>
        <v>0.55689924750120656</v>
      </c>
      <c r="P72" s="42">
        <f t="shared" si="7"/>
        <v>0.14135047474275125</v>
      </c>
      <c r="R72" s="42">
        <f>'Behavior-consist'!C12</f>
        <v>3.3936003142390332</v>
      </c>
      <c r="S72" s="42">
        <f t="shared" si="4"/>
        <v>1.221891397425823</v>
      </c>
      <c r="T72" s="42">
        <f t="shared" si="8"/>
        <v>0.14839730724437739</v>
      </c>
    </row>
    <row r="73" spans="1:20" ht="11.25" customHeight="1" x14ac:dyDescent="0.2">
      <c r="A73" s="24">
        <f t="shared" si="1"/>
        <v>1972</v>
      </c>
      <c r="B73" s="42">
        <f>'1'!B43</f>
        <v>3.7580384004000003</v>
      </c>
      <c r="C73" s="42">
        <f t="shared" si="2"/>
        <v>1.3238971192466775</v>
      </c>
      <c r="D73" s="42">
        <f t="shared" si="5"/>
        <v>0.15687337811846103</v>
      </c>
      <c r="E73" s="36"/>
      <c r="F73" s="45">
        <f>'1'!I43</f>
        <v>1279.0999999999999</v>
      </c>
      <c r="G73" s="42">
        <f t="shared" si="0"/>
        <v>7.1539119846053474</v>
      </c>
      <c r="H73" s="56">
        <f t="shared" si="6"/>
        <v>9.3521459199616075E-2</v>
      </c>
      <c r="I73" s="36"/>
      <c r="J73" s="42"/>
      <c r="K73" s="42"/>
      <c r="L73" s="42"/>
      <c r="N73" s="42">
        <f>'3'!O36+'3'!P36</f>
        <v>1.7280561576600004</v>
      </c>
      <c r="O73" s="42">
        <f t="shared" si="3"/>
        <v>0.54699716849962787</v>
      </c>
      <c r="P73" s="42">
        <f t="shared" si="7"/>
        <v>-9.9020790015786897E-3</v>
      </c>
      <c r="R73" s="42">
        <f>'Behavior-consist'!C13</f>
        <v>3.6777691520836426</v>
      </c>
      <c r="S73" s="42">
        <f t="shared" si="4"/>
        <v>1.3023063596891467</v>
      </c>
      <c r="T73" s="42">
        <f t="shared" si="8"/>
        <v>8.0414962263323675E-2</v>
      </c>
    </row>
    <row r="74" spans="1:20" ht="11.25" customHeight="1" x14ac:dyDescent="0.2">
      <c r="A74" s="24">
        <f t="shared" si="1"/>
        <v>1973</v>
      </c>
      <c r="B74" s="42">
        <f>'1'!B44</f>
        <v>4.5751191143999996</v>
      </c>
      <c r="C74" s="42">
        <f t="shared" si="2"/>
        <v>1.5206327343229817</v>
      </c>
      <c r="D74" s="42">
        <f t="shared" si="5"/>
        <v>0.19673561507630422</v>
      </c>
      <c r="E74" s="36"/>
      <c r="F74" s="45">
        <f>'1'!I44</f>
        <v>1425.4</v>
      </c>
      <c r="G74" s="42">
        <f t="shared" si="0"/>
        <v>7.2622077550677702</v>
      </c>
      <c r="H74" s="56">
        <f t="shared" si="6"/>
        <v>0.10829577046242278</v>
      </c>
      <c r="I74" s="36"/>
      <c r="J74" s="42"/>
      <c r="K74" s="42"/>
      <c r="L74" s="42"/>
      <c r="N74" s="42">
        <f>'3'!O37+'3'!P37</f>
        <v>2.0667668813199995</v>
      </c>
      <c r="O74" s="42">
        <f t="shared" si="3"/>
        <v>0.72598549316857763</v>
      </c>
      <c r="P74" s="42">
        <f t="shared" si="7"/>
        <v>0.17898832466894976</v>
      </c>
      <c r="R74" s="42">
        <f>'Behavior-consist'!C14</f>
        <v>4.3103284662096852</v>
      </c>
      <c r="S74" s="42">
        <f t="shared" si="4"/>
        <v>1.4610141114692698</v>
      </c>
      <c r="T74" s="42">
        <f t="shared" si="8"/>
        <v>0.1587077517801232</v>
      </c>
    </row>
    <row r="75" spans="1:20" ht="11.25" customHeight="1" x14ac:dyDescent="0.2">
      <c r="A75" s="24">
        <f t="shared" si="1"/>
        <v>1974</v>
      </c>
      <c r="B75" s="42">
        <f>'1'!B45</f>
        <v>5.9734021628000002</v>
      </c>
      <c r="C75" s="42">
        <f t="shared" si="2"/>
        <v>1.7873166416024664</v>
      </c>
      <c r="D75" s="42">
        <f t="shared" si="5"/>
        <v>0.26668390727948466</v>
      </c>
      <c r="E75" s="36"/>
      <c r="F75" s="45">
        <f>'1'!I45</f>
        <v>1545.2</v>
      </c>
      <c r="G75" s="42">
        <f t="shared" si="0"/>
        <v>7.3429086307921265</v>
      </c>
      <c r="H75" s="56">
        <f t="shared" si="6"/>
        <v>8.0700875724356358E-2</v>
      </c>
      <c r="I75" s="36"/>
      <c r="J75" s="42"/>
      <c r="K75" s="42"/>
      <c r="L75" s="42"/>
      <c r="N75" s="42">
        <f>'3'!O38+'3'!P38</f>
        <v>2.4803491972000011</v>
      </c>
      <c r="O75" s="42">
        <f t="shared" si="3"/>
        <v>0.90839935558733287</v>
      </c>
      <c r="P75" s="42">
        <f t="shared" si="7"/>
        <v>0.18241386241875523</v>
      </c>
      <c r="R75" s="42">
        <f>'Behavior-consist'!C15</f>
        <v>4.9621310386922497</v>
      </c>
      <c r="S75" s="42">
        <f t="shared" si="4"/>
        <v>1.6018352933635263</v>
      </c>
      <c r="T75" s="42">
        <f t="shared" si="8"/>
        <v>0.14082118189425641</v>
      </c>
    </row>
    <row r="76" spans="1:20" ht="11.25" customHeight="1" x14ac:dyDescent="0.2">
      <c r="A76" s="24">
        <f t="shared" si="1"/>
        <v>1975</v>
      </c>
      <c r="B76" s="42">
        <f>'1'!B46</f>
        <v>6.0872620685000003</v>
      </c>
      <c r="C76" s="42">
        <f t="shared" si="2"/>
        <v>1.8061984023881861</v>
      </c>
      <c r="D76" s="42">
        <f t="shared" si="5"/>
        <v>1.8881760785719681E-2</v>
      </c>
      <c r="E76" s="36"/>
      <c r="F76" s="45">
        <f>'1'!I46</f>
        <v>1684.9</v>
      </c>
      <c r="G76" s="42">
        <f t="shared" si="0"/>
        <v>7.4294614938443395</v>
      </c>
      <c r="H76" s="56">
        <f t="shared" si="6"/>
        <v>8.6552863052212992E-2</v>
      </c>
      <c r="I76" s="36"/>
      <c r="J76" s="42"/>
      <c r="K76" s="42"/>
      <c r="L76" s="42"/>
      <c r="N76" s="42">
        <f>'3'!O39+'3'!P39</f>
        <v>2.8441608550899997</v>
      </c>
      <c r="O76" s="42">
        <f t="shared" si="3"/>
        <v>1.0452680697965617</v>
      </c>
      <c r="P76" s="42">
        <f t="shared" si="7"/>
        <v>0.13686871420922886</v>
      </c>
      <c r="R76" s="42">
        <f>'Behavior-consist'!C16</f>
        <v>5.4122567397582149</v>
      </c>
      <c r="S76" s="42">
        <f t="shared" si="4"/>
        <v>1.6886661481630634</v>
      </c>
      <c r="T76" s="42">
        <f t="shared" si="8"/>
        <v>8.6830854799537116E-2</v>
      </c>
    </row>
    <row r="77" spans="1:20" ht="11.25" customHeight="1" x14ac:dyDescent="0.2">
      <c r="A77" s="24">
        <f t="shared" si="1"/>
        <v>1976</v>
      </c>
      <c r="B77" s="42">
        <f>'1'!B47</f>
        <v>7.3446822893000006</v>
      </c>
      <c r="C77" s="42">
        <f t="shared" si="2"/>
        <v>1.9939765533192995</v>
      </c>
      <c r="D77" s="42">
        <f t="shared" si="5"/>
        <v>0.18777815093111339</v>
      </c>
      <c r="E77" s="36"/>
      <c r="F77" s="45">
        <f>'1'!I47</f>
        <v>1873.4</v>
      </c>
      <c r="G77" s="42">
        <f t="shared" si="0"/>
        <v>7.5355102407750305</v>
      </c>
      <c r="H77" s="56">
        <f t="shared" si="6"/>
        <v>0.106048746930691</v>
      </c>
      <c r="I77" s="36"/>
      <c r="J77" s="42"/>
      <c r="K77" s="42"/>
      <c r="L77" s="42"/>
      <c r="N77" s="42">
        <f>'3'!O40+'3'!P40</f>
        <v>3.2286824281000004</v>
      </c>
      <c r="O77" s="42">
        <f t="shared" si="3"/>
        <v>1.1720741370168908</v>
      </c>
      <c r="P77" s="42">
        <f t="shared" si="7"/>
        <v>0.12680606722032906</v>
      </c>
      <c r="R77" s="42">
        <f>'Behavior-consist'!C17</f>
        <v>6.2298855645556674</v>
      </c>
      <c r="S77" s="42">
        <f t="shared" si="4"/>
        <v>1.829357964180526</v>
      </c>
      <c r="T77" s="42">
        <f t="shared" si="8"/>
        <v>0.14069181601746261</v>
      </c>
    </row>
    <row r="78" spans="1:20" ht="11.25" customHeight="1" x14ac:dyDescent="0.2">
      <c r="A78" s="24">
        <f t="shared" si="1"/>
        <v>1977</v>
      </c>
      <c r="B78" s="42">
        <f>'1'!B48</f>
        <v>8.0864184299000001</v>
      </c>
      <c r="C78" s="42">
        <f t="shared" si="2"/>
        <v>2.0901859173321129</v>
      </c>
      <c r="D78" s="42">
        <f t="shared" si="5"/>
        <v>9.6209364012813436E-2</v>
      </c>
      <c r="E78" s="36"/>
      <c r="F78" s="45">
        <f>'1'!I48</f>
        <v>2081.8000000000002</v>
      </c>
      <c r="G78" s="42">
        <f t="shared" si="0"/>
        <v>7.640988183081368</v>
      </c>
      <c r="H78" s="56">
        <f t="shared" si="6"/>
        <v>0.10547794230633745</v>
      </c>
      <c r="I78" s="36"/>
      <c r="J78" s="42"/>
      <c r="K78" s="42"/>
      <c r="L78" s="42"/>
      <c r="N78" s="42">
        <f>'3'!O41+'3'!P41</f>
        <v>2.9714033441000005</v>
      </c>
      <c r="O78" s="42">
        <f t="shared" si="3"/>
        <v>1.089034347649573</v>
      </c>
      <c r="P78" s="42">
        <f t="shared" si="7"/>
        <v>-8.3039789367317818E-2</v>
      </c>
      <c r="R78" s="42">
        <f>'Behavior-consist'!C18</f>
        <v>6.9465594964729984</v>
      </c>
      <c r="S78" s="42">
        <f t="shared" si="4"/>
        <v>1.9382465005269849</v>
      </c>
      <c r="T78" s="42">
        <f t="shared" si="8"/>
        <v>0.1088885363464589</v>
      </c>
    </row>
    <row r="79" spans="1:20" ht="11.25" customHeight="1" x14ac:dyDescent="0.2">
      <c r="A79" s="24">
        <f t="shared" si="1"/>
        <v>1978</v>
      </c>
      <c r="B79" s="42">
        <f>'1'!B49</f>
        <v>10.897662008999999</v>
      </c>
      <c r="C79" s="42">
        <f t="shared" si="2"/>
        <v>2.3885482716406878</v>
      </c>
      <c r="D79" s="42">
        <f t="shared" si="5"/>
        <v>0.29836235430857494</v>
      </c>
      <c r="E79" s="36"/>
      <c r="F79" s="45">
        <f>'1'!I49</f>
        <v>2351.6</v>
      </c>
      <c r="G79" s="42">
        <f t="shared" si="0"/>
        <v>7.7628512265280998</v>
      </c>
      <c r="H79" s="56">
        <f t="shared" si="6"/>
        <v>0.12186304344673182</v>
      </c>
      <c r="I79" s="36"/>
      <c r="J79" s="42"/>
      <c r="K79" s="42"/>
      <c r="L79" s="42"/>
      <c r="N79" s="42">
        <f>'3'!O42+'3'!P42</f>
        <v>4.1106232242999994</v>
      </c>
      <c r="O79" s="42">
        <f t="shared" si="3"/>
        <v>1.4135746530952795</v>
      </c>
      <c r="P79" s="42">
        <f t="shared" si="7"/>
        <v>0.32454030544570656</v>
      </c>
      <c r="R79" s="42">
        <f>'Behavior-consist'!C19</f>
        <v>8.6978806205139971</v>
      </c>
      <c r="S79" s="42">
        <f t="shared" si="4"/>
        <v>2.1630793891461009</v>
      </c>
      <c r="T79" s="42">
        <f t="shared" si="8"/>
        <v>0.22483288861911599</v>
      </c>
    </row>
    <row r="80" spans="1:20" ht="11.25" customHeight="1" x14ac:dyDescent="0.2">
      <c r="A80" s="24">
        <f t="shared" si="1"/>
        <v>1979</v>
      </c>
      <c r="B80" s="42">
        <f>'1'!B50</f>
        <v>12.031346829</v>
      </c>
      <c r="C80" s="42">
        <f t="shared" si="2"/>
        <v>2.4875154795803471</v>
      </c>
      <c r="D80" s="42">
        <f t="shared" si="5"/>
        <v>9.8967207939659296E-2</v>
      </c>
      <c r="E80" s="36"/>
      <c r="F80" s="45">
        <f>'1'!I50</f>
        <v>2627.3</v>
      </c>
      <c r="G80" s="42">
        <f t="shared" si="0"/>
        <v>7.8737119818711125</v>
      </c>
      <c r="H80" s="56">
        <f t="shared" si="6"/>
        <v>0.11086075534301276</v>
      </c>
      <c r="I80" s="36"/>
      <c r="J80" s="42">
        <v>5.6983215731999994</v>
      </c>
      <c r="K80" s="42">
        <f t="shared" ref="K80:K98" si="9">LN(J80)</f>
        <v>1.7401716706362929</v>
      </c>
      <c r="L80" s="42"/>
      <c r="N80" s="42">
        <f>'3'!O43+'3'!P43</f>
        <v>5.0488730052000017</v>
      </c>
      <c r="O80" s="42">
        <f t="shared" si="3"/>
        <v>1.6191650510946156</v>
      </c>
      <c r="P80" s="42">
        <f t="shared" si="7"/>
        <v>0.20559039799933609</v>
      </c>
      <c r="R80" s="42">
        <f>'Behavior-consist'!C20</f>
        <v>10.923522062170946</v>
      </c>
      <c r="S80" s="42">
        <f t="shared" si="4"/>
        <v>2.3909184514799562</v>
      </c>
      <c r="T80" s="42">
        <f t="shared" si="8"/>
        <v>0.22783906233385531</v>
      </c>
    </row>
    <row r="81" spans="1:20" ht="11.25" customHeight="1" x14ac:dyDescent="0.2">
      <c r="A81" s="24">
        <f t="shared" si="1"/>
        <v>1980</v>
      </c>
      <c r="B81" s="42">
        <f>'1'!B51</f>
        <v>15.233858619999999</v>
      </c>
      <c r="C81" s="42">
        <f t="shared" si="2"/>
        <v>2.7235204913508819</v>
      </c>
      <c r="D81" s="42">
        <f t="shared" si="5"/>
        <v>0.23600501177053479</v>
      </c>
      <c r="E81" s="36"/>
      <c r="F81" s="45">
        <f>'1'!I51</f>
        <v>2857.3</v>
      </c>
      <c r="G81" s="42">
        <f t="shared" si="0"/>
        <v>7.95763240196837</v>
      </c>
      <c r="H81" s="56">
        <f t="shared" si="6"/>
        <v>8.392042009725742E-2</v>
      </c>
      <c r="I81" s="36"/>
      <c r="J81" s="42">
        <v>6.7231240229999996</v>
      </c>
      <c r="K81" s="42">
        <f t="shared" si="9"/>
        <v>1.9055529308847952</v>
      </c>
      <c r="L81" s="42">
        <f t="shared" ref="L81:L99" si="10">K81-K80</f>
        <v>0.1653812602485023</v>
      </c>
      <c r="N81" s="42">
        <f>'3'!O44+'3'!P44</f>
        <v>6.5911713543999992</v>
      </c>
      <c r="O81" s="42">
        <f t="shared" si="3"/>
        <v>1.8857310799726585</v>
      </c>
      <c r="P81" s="42">
        <f t="shared" si="7"/>
        <v>0.26656602887804293</v>
      </c>
      <c r="R81" s="42">
        <f>'Behavior-consist'!C21</f>
        <v>13.333410703878773</v>
      </c>
      <c r="S81" s="42">
        <f t="shared" si="4"/>
        <v>2.5902729682198986</v>
      </c>
      <c r="T81" s="42">
        <f t="shared" si="8"/>
        <v>0.19935451673994242</v>
      </c>
    </row>
    <row r="82" spans="1:20" ht="11.25" customHeight="1" x14ac:dyDescent="0.2">
      <c r="A82" s="24">
        <f t="shared" si="1"/>
        <v>1981</v>
      </c>
      <c r="B82" s="42">
        <f>'1'!B52</f>
        <v>18.624220566000002</v>
      </c>
      <c r="C82" s="42">
        <f t="shared" si="2"/>
        <v>2.9244629145845686</v>
      </c>
      <c r="D82" s="42">
        <f t="shared" si="5"/>
        <v>0.20094242323368672</v>
      </c>
      <c r="E82" s="36"/>
      <c r="F82" s="45">
        <f>'1'!I52</f>
        <v>3207</v>
      </c>
      <c r="G82" s="42">
        <f t="shared" si="0"/>
        <v>8.0730911996931543</v>
      </c>
      <c r="H82" s="56">
        <f t="shared" si="6"/>
        <v>0.11545879772478429</v>
      </c>
      <c r="I82" s="36"/>
      <c r="J82" s="42">
        <v>8.0319513421999993</v>
      </c>
      <c r="K82" s="42">
        <f t="shared" si="9"/>
        <v>2.0834275049379958</v>
      </c>
      <c r="L82" s="42">
        <f t="shared" si="10"/>
        <v>0.17787457405320062</v>
      </c>
      <c r="N82" s="42">
        <f>'3'!O45+'3'!P45</f>
        <v>7.9819282184000011</v>
      </c>
      <c r="O82" s="42">
        <f t="shared" si="3"/>
        <v>2.0771800136520038</v>
      </c>
      <c r="P82" s="42">
        <f t="shared" si="7"/>
        <v>0.19144893367934523</v>
      </c>
      <c r="R82" s="42">
        <f>'Behavior-consist'!C22</f>
        <v>15.274268345275358</v>
      </c>
      <c r="S82" s="42">
        <f t="shared" si="4"/>
        <v>2.7261696050741628</v>
      </c>
      <c r="T82" s="42">
        <f t="shared" si="8"/>
        <v>0.13589663685426423</v>
      </c>
    </row>
    <row r="83" spans="1:20" ht="11.25" customHeight="1" x14ac:dyDescent="0.2">
      <c r="A83" s="24">
        <f t="shared" si="1"/>
        <v>1982</v>
      </c>
      <c r="B83" s="42">
        <f>'1'!B53</f>
        <v>22.672628056000001</v>
      </c>
      <c r="C83" s="42">
        <f t="shared" si="2"/>
        <v>3.1211583843994983</v>
      </c>
      <c r="D83" s="42">
        <f t="shared" si="5"/>
        <v>0.19669546981492969</v>
      </c>
      <c r="E83" s="36"/>
      <c r="F83" s="45">
        <f>'1'!I53</f>
        <v>3343.8</v>
      </c>
      <c r="G83" s="42">
        <f t="shared" si="0"/>
        <v>8.1148631638035464</v>
      </c>
      <c r="H83" s="56">
        <f t="shared" si="6"/>
        <v>4.177196411039219E-2</v>
      </c>
      <c r="I83" s="36"/>
      <c r="J83" s="42">
        <v>8.0496688019999993</v>
      </c>
      <c r="K83" s="42">
        <f t="shared" si="9"/>
        <v>2.0856309479753961</v>
      </c>
      <c r="L83" s="42">
        <f t="shared" si="10"/>
        <v>2.2034430374002767E-3</v>
      </c>
      <c r="N83" s="42">
        <f>'3'!O46+'3'!P46</f>
        <v>10.2719227789</v>
      </c>
      <c r="O83" s="42">
        <f t="shared" si="3"/>
        <v>2.3294142292888962</v>
      </c>
      <c r="P83" s="42">
        <f t="shared" si="7"/>
        <v>0.25223421563689241</v>
      </c>
      <c r="R83" s="42">
        <f>'Behavior-consist'!C23</f>
        <v>17.394553440670329</v>
      </c>
      <c r="S83" s="42">
        <f t="shared" si="4"/>
        <v>2.8561571365681631</v>
      </c>
      <c r="T83" s="42">
        <f t="shared" si="8"/>
        <v>0.12998753149400022</v>
      </c>
    </row>
    <row r="84" spans="1:20" ht="11.25" customHeight="1" x14ac:dyDescent="0.2">
      <c r="A84" s="24">
        <f t="shared" si="1"/>
        <v>1983</v>
      </c>
      <c r="B84" s="42">
        <f>'1'!B54</f>
        <v>24.301908165</v>
      </c>
      <c r="C84" s="42">
        <f t="shared" si="2"/>
        <v>3.1905548725721942</v>
      </c>
      <c r="D84" s="42">
        <f t="shared" si="5"/>
        <v>6.9396488172695836E-2</v>
      </c>
      <c r="E84" s="36"/>
      <c r="F84" s="45">
        <f>'1'!I54</f>
        <v>3634</v>
      </c>
      <c r="G84" s="42">
        <f t="shared" si="0"/>
        <v>8.1980892489561157</v>
      </c>
      <c r="H84" s="56">
        <f t="shared" si="6"/>
        <v>8.322608515256924E-2</v>
      </c>
      <c r="I84" s="36"/>
      <c r="J84" s="42">
        <v>8.1800755426999991</v>
      </c>
      <c r="K84" s="42">
        <f t="shared" si="9"/>
        <v>2.1017013856209124</v>
      </c>
      <c r="L84" s="42">
        <f t="shared" si="10"/>
        <v>1.60704376455163E-2</v>
      </c>
      <c r="N84" s="42">
        <f>'3'!O47+'3'!P47</f>
        <v>10.686562145</v>
      </c>
      <c r="O84" s="42">
        <f t="shared" si="3"/>
        <v>2.3689870778977817</v>
      </c>
      <c r="P84" s="42">
        <f t="shared" si="7"/>
        <v>3.9572848608885547E-2</v>
      </c>
      <c r="R84" s="42">
        <f>'Behavior-consist'!C24</f>
        <v>19.749112951582941</v>
      </c>
      <c r="S84" s="42">
        <f t="shared" si="4"/>
        <v>2.9831085764945722</v>
      </c>
      <c r="T84" s="42">
        <f t="shared" si="8"/>
        <v>0.12695143992640912</v>
      </c>
    </row>
    <row r="85" spans="1:20" ht="11.25" customHeight="1" x14ac:dyDescent="0.2">
      <c r="A85" s="24">
        <f t="shared" si="1"/>
        <v>1984</v>
      </c>
      <c r="B85" s="42">
        <f>'1'!B55</f>
        <v>29.864098424000002</v>
      </c>
      <c r="C85" s="42">
        <f t="shared" si="2"/>
        <v>3.3966570373475431</v>
      </c>
      <c r="D85" s="42">
        <f t="shared" si="5"/>
        <v>0.20610216477534893</v>
      </c>
      <c r="E85" s="36"/>
      <c r="F85" s="45">
        <f>'1'!I55</f>
        <v>4037.6</v>
      </c>
      <c r="G85" s="42">
        <f t="shared" si="0"/>
        <v>8.3034057350260522</v>
      </c>
      <c r="H85" s="56">
        <f t="shared" si="6"/>
        <v>0.10531648606993649</v>
      </c>
      <c r="I85" s="36"/>
      <c r="J85" s="42">
        <v>8.9513787991000004</v>
      </c>
      <c r="K85" s="42">
        <f t="shared" si="9"/>
        <v>2.1918075761867564</v>
      </c>
      <c r="L85" s="42">
        <f t="shared" si="10"/>
        <v>9.0106190565844013E-2</v>
      </c>
      <c r="N85" s="42">
        <f>'3'!O48+'3'!P48</f>
        <v>12.768628672</v>
      </c>
      <c r="O85" s="42">
        <f t="shared" si="3"/>
        <v>2.5469912775905357</v>
      </c>
      <c r="P85" s="42">
        <f t="shared" si="7"/>
        <v>0.17800419969275394</v>
      </c>
      <c r="R85" s="42">
        <f>'Behavior-consist'!C25</f>
        <v>22.165079548588505</v>
      </c>
      <c r="S85" s="42">
        <f t="shared" si="4"/>
        <v>3.0985180571185489</v>
      </c>
      <c r="T85" s="42">
        <f t="shared" si="8"/>
        <v>0.11540948062397671</v>
      </c>
    </row>
    <row r="86" spans="1:20" ht="11.25" customHeight="1" x14ac:dyDescent="0.2">
      <c r="A86" s="24">
        <f t="shared" si="1"/>
        <v>1985</v>
      </c>
      <c r="B86" s="42">
        <f>'1'!B56</f>
        <v>36.046859083000001</v>
      </c>
      <c r="C86" s="42">
        <f t="shared" si="2"/>
        <v>3.5848197332500487</v>
      </c>
      <c r="D86" s="42">
        <f t="shared" si="5"/>
        <v>0.18816269590250556</v>
      </c>
      <c r="E86" s="36"/>
      <c r="F86" s="45">
        <f>'1'!I56</f>
        <v>4339</v>
      </c>
      <c r="G86" s="42">
        <f t="shared" si="0"/>
        <v>8.3753991857983507</v>
      </c>
      <c r="H86" s="56">
        <f t="shared" si="6"/>
        <v>7.1993450772298573E-2</v>
      </c>
      <c r="I86" s="36"/>
      <c r="J86" s="42">
        <v>10.309556263999999</v>
      </c>
      <c r="K86" s="42">
        <f t="shared" si="9"/>
        <v>2.3330712577234043</v>
      </c>
      <c r="L86" s="42">
        <f t="shared" si="10"/>
        <v>0.14126368153664792</v>
      </c>
      <c r="N86" s="42">
        <f>'3'!O49+'3'!P49</f>
        <v>15.615388685200001</v>
      </c>
      <c r="O86" s="42">
        <f t="shared" si="3"/>
        <v>2.7482568822087883</v>
      </c>
      <c r="P86" s="42">
        <f t="shared" si="7"/>
        <v>0.2012656046182526</v>
      </c>
      <c r="R86" s="42">
        <f>'Behavior-consist'!C26</f>
        <v>23.943090820246148</v>
      </c>
      <c r="S86" s="42">
        <f t="shared" si="4"/>
        <v>3.1756797987405263</v>
      </c>
      <c r="T86" s="42">
        <f t="shared" si="8"/>
        <v>7.716174162197742E-2</v>
      </c>
    </row>
    <row r="87" spans="1:20" ht="11.25" customHeight="1" x14ac:dyDescent="0.2">
      <c r="A87" s="24">
        <f t="shared" si="1"/>
        <v>1986</v>
      </c>
      <c r="B87" s="42">
        <f>'1'!B57</f>
        <v>40.300444452999997</v>
      </c>
      <c r="C87" s="42">
        <f t="shared" si="2"/>
        <v>3.6963624975022444</v>
      </c>
      <c r="D87" s="42">
        <f t="shared" si="5"/>
        <v>0.11154276425219578</v>
      </c>
      <c r="E87" s="36"/>
      <c r="F87" s="45">
        <f>'1'!I57</f>
        <v>4579.6000000000004</v>
      </c>
      <c r="G87" s="42">
        <f t="shared" si="0"/>
        <v>8.4293669370496573</v>
      </c>
      <c r="H87" s="56">
        <f t="shared" si="6"/>
        <v>5.3967751251306595E-2</v>
      </c>
      <c r="I87" s="36"/>
      <c r="J87" s="42">
        <v>11.504023407</v>
      </c>
      <c r="K87" s="42">
        <f t="shared" si="9"/>
        <v>2.4426968356602092</v>
      </c>
      <c r="L87" s="42">
        <f t="shared" si="10"/>
        <v>0.10962557793680494</v>
      </c>
      <c r="N87" s="42">
        <f>'3'!O50+'3'!P50</f>
        <v>16.357036394399998</v>
      </c>
      <c r="O87" s="42">
        <f t="shared" si="3"/>
        <v>2.7946581652784985</v>
      </c>
      <c r="P87" s="42">
        <f t="shared" si="7"/>
        <v>4.6401283069710253E-2</v>
      </c>
      <c r="R87" s="42">
        <f>'Behavior-consist'!C27</f>
        <v>25.742269968459361</v>
      </c>
      <c r="S87" s="42">
        <f t="shared" si="4"/>
        <v>3.2481343866424499</v>
      </c>
      <c r="T87" s="42">
        <f t="shared" si="8"/>
        <v>7.2454587901923606E-2</v>
      </c>
    </row>
    <row r="88" spans="1:20" ht="11.25" customHeight="1" x14ac:dyDescent="0.2">
      <c r="A88" s="24">
        <f t="shared" si="1"/>
        <v>1987</v>
      </c>
      <c r="B88" s="42">
        <f>'1'!B58</f>
        <v>31.294242334</v>
      </c>
      <c r="C88" s="42">
        <f t="shared" si="2"/>
        <v>3.4434341296346336</v>
      </c>
      <c r="D88" s="42">
        <f t="shared" si="5"/>
        <v>-0.25292836786761086</v>
      </c>
      <c r="E88" s="36"/>
      <c r="F88" s="45">
        <f>'1'!I58</f>
        <v>4855.2</v>
      </c>
      <c r="G88" s="42">
        <f t="shared" si="0"/>
        <v>8.4878055745216461</v>
      </c>
      <c r="H88" s="56">
        <f t="shared" si="6"/>
        <v>5.8438637471988741E-2</v>
      </c>
      <c r="I88" s="36"/>
      <c r="J88" s="42">
        <v>8.7742182537000009</v>
      </c>
      <c r="K88" s="42">
        <f t="shared" si="9"/>
        <v>2.1718176774859312</v>
      </c>
      <c r="L88" s="42">
        <f t="shared" si="10"/>
        <v>-0.27087915817427799</v>
      </c>
      <c r="N88" s="42">
        <f>'3'!O51+'3'!P51</f>
        <v>12.565769984100001</v>
      </c>
      <c r="O88" s="42">
        <f t="shared" si="3"/>
        <v>2.530976449189636</v>
      </c>
      <c r="P88" s="42">
        <f t="shared" si="7"/>
        <v>-0.26368171608886248</v>
      </c>
      <c r="R88" s="42">
        <f>'Behavior-consist'!C28</f>
        <v>30.672696100548482</v>
      </c>
      <c r="S88" s="42">
        <f t="shared" si="4"/>
        <v>3.4233728810297364</v>
      </c>
      <c r="T88" s="42">
        <f t="shared" si="8"/>
        <v>0.17523849438728645</v>
      </c>
    </row>
    <row r="89" spans="1:20" ht="11.25" customHeight="1" x14ac:dyDescent="0.2">
      <c r="A89" s="24">
        <f t="shared" si="1"/>
        <v>1988</v>
      </c>
      <c r="B89" s="42">
        <f>'1'!B59</f>
        <v>33.141730490999997</v>
      </c>
      <c r="C89" s="42">
        <f t="shared" si="2"/>
        <v>3.5007932282271597</v>
      </c>
      <c r="D89" s="42">
        <f t="shared" si="5"/>
        <v>5.7359098592526081E-2</v>
      </c>
      <c r="E89" s="36"/>
      <c r="F89" s="45">
        <f>'1'!I59</f>
        <v>5236.3999999999996</v>
      </c>
      <c r="G89" s="42">
        <f t="shared" si="0"/>
        <v>8.5633895183059447</v>
      </c>
      <c r="H89" s="56">
        <f t="shared" si="6"/>
        <v>7.5583943784298668E-2</v>
      </c>
      <c r="I89" s="36"/>
      <c r="J89" s="42">
        <v>9.2250023567999992</v>
      </c>
      <c r="K89" s="42">
        <f t="shared" si="9"/>
        <v>2.2219174454062331</v>
      </c>
      <c r="L89" s="42">
        <f t="shared" si="10"/>
        <v>5.0099767920301908E-2</v>
      </c>
      <c r="N89" s="42">
        <f>'3'!O52+'3'!P52</f>
        <v>11.141351070299999</v>
      </c>
      <c r="O89" s="42">
        <f t="shared" si="3"/>
        <v>2.4106635081416017</v>
      </c>
      <c r="P89" s="42">
        <f t="shared" si="7"/>
        <v>-0.12031294104803436</v>
      </c>
      <c r="R89" s="42">
        <f>'Behavior-consist'!C29</f>
        <v>33.295353326091018</v>
      </c>
      <c r="S89" s="42">
        <f t="shared" si="4"/>
        <v>3.5054178474927942</v>
      </c>
      <c r="T89" s="42">
        <f t="shared" si="8"/>
        <v>8.2044966463057811E-2</v>
      </c>
    </row>
    <row r="90" spans="1:20" ht="11.25" customHeight="1" x14ac:dyDescent="0.2">
      <c r="A90" s="24">
        <f t="shared" si="1"/>
        <v>1989</v>
      </c>
      <c r="B90" s="42">
        <f>'1'!B60</f>
        <v>37.769526421000002</v>
      </c>
      <c r="C90" s="42">
        <f t="shared" si="2"/>
        <v>3.6315025981495967</v>
      </c>
      <c r="D90" s="42">
        <f t="shared" si="5"/>
        <v>0.13070936992243709</v>
      </c>
      <c r="E90" s="36"/>
      <c r="F90" s="45">
        <f>'1'!I60</f>
        <v>5641.6</v>
      </c>
      <c r="G90" s="42">
        <f t="shared" si="0"/>
        <v>8.637922992203551</v>
      </c>
      <c r="H90" s="56">
        <f t="shared" si="6"/>
        <v>7.4533473897606228E-2</v>
      </c>
      <c r="I90" s="36"/>
      <c r="J90" s="42">
        <v>10.166566058000001</v>
      </c>
      <c r="K90" s="42">
        <f t="shared" si="9"/>
        <v>2.319104498961865</v>
      </c>
      <c r="L90" s="42">
        <f t="shared" si="10"/>
        <v>9.7187053555631842E-2</v>
      </c>
      <c r="N90" s="42">
        <f>'3'!O53+'3'!P53</f>
        <v>12.1679670495</v>
      </c>
      <c r="O90" s="42">
        <f t="shared" si="3"/>
        <v>2.4988068469898144</v>
      </c>
      <c r="P90" s="42">
        <f t="shared" si="7"/>
        <v>8.8143338848212682E-2</v>
      </c>
      <c r="R90" s="42">
        <f>'Behavior-consist'!C30</f>
        <v>37.846561817684702</v>
      </c>
      <c r="S90" s="42">
        <f t="shared" si="4"/>
        <v>3.6335401387082418</v>
      </c>
      <c r="T90" s="42">
        <f t="shared" si="8"/>
        <v>0.1281222912154476</v>
      </c>
    </row>
    <row r="91" spans="1:20" ht="11.25" customHeight="1" x14ac:dyDescent="0.2">
      <c r="A91" s="24">
        <f t="shared" si="1"/>
        <v>1990</v>
      </c>
      <c r="B91" s="42">
        <f>'1'!B61</f>
        <v>42.813462360000003</v>
      </c>
      <c r="C91" s="42">
        <f t="shared" si="2"/>
        <v>3.7568525942515585</v>
      </c>
      <c r="D91" s="42">
        <f t="shared" si="5"/>
        <v>0.12534999610196174</v>
      </c>
      <c r="E91" s="36"/>
      <c r="F91" s="45">
        <f>'1'!I61</f>
        <v>5963.1</v>
      </c>
      <c r="G91" s="42">
        <f t="shared" si="0"/>
        <v>8.6933457590646626</v>
      </c>
      <c r="H91" s="56">
        <f t="shared" si="6"/>
        <v>5.5422766861111583E-2</v>
      </c>
      <c r="I91" s="36"/>
      <c r="J91" s="42">
        <v>11.740881737</v>
      </c>
      <c r="K91" s="42">
        <f t="shared" si="9"/>
        <v>2.463076916945953</v>
      </c>
      <c r="L91" s="42">
        <f t="shared" si="10"/>
        <v>0.143972417984088</v>
      </c>
      <c r="N91" s="42">
        <f>'3'!O54+'3'!P54</f>
        <v>13.500334720999996</v>
      </c>
      <c r="O91" s="42">
        <f t="shared" si="3"/>
        <v>2.602714479285162</v>
      </c>
      <c r="P91" s="42">
        <f t="shared" si="7"/>
        <v>0.10390763229534761</v>
      </c>
      <c r="R91" s="42">
        <f>'Behavior-consist'!C31</f>
        <v>42.356824472205076</v>
      </c>
      <c r="S91" s="42">
        <f t="shared" si="4"/>
        <v>3.7461295526777763</v>
      </c>
      <c r="T91" s="42">
        <f t="shared" si="8"/>
        <v>0.11258941396953448</v>
      </c>
    </row>
    <row r="92" spans="1:20" ht="11.25" customHeight="1" x14ac:dyDescent="0.2">
      <c r="A92" s="24">
        <f t="shared" si="1"/>
        <v>1991</v>
      </c>
      <c r="B92" s="42">
        <f>'1'!B62</f>
        <v>41.931228658000002</v>
      </c>
      <c r="C92" s="42">
        <f t="shared" si="2"/>
        <v>3.7360308633529291</v>
      </c>
      <c r="D92" s="42">
        <f t="shared" si="5"/>
        <v>-2.0821730898629376E-2</v>
      </c>
      <c r="E92" s="36"/>
      <c r="F92" s="45">
        <f>'1'!I62</f>
        <v>6158.1</v>
      </c>
      <c r="G92" s="42">
        <f t="shared" si="0"/>
        <v>8.7255235673912424</v>
      </c>
      <c r="H92" s="56">
        <f t="shared" si="6"/>
        <v>3.2177808326579793E-2</v>
      </c>
      <c r="I92" s="36"/>
      <c r="J92" s="42">
        <v>12.237244271</v>
      </c>
      <c r="K92" s="42">
        <f t="shared" si="9"/>
        <v>2.5044841104779123</v>
      </c>
      <c r="L92" s="42">
        <f t="shared" si="10"/>
        <v>4.1407193531959319E-2</v>
      </c>
      <c r="N92" s="42">
        <f>'3'!O55+'3'!P55</f>
        <v>13.6707998108</v>
      </c>
      <c r="O92" s="42">
        <f t="shared" si="3"/>
        <v>2.6152621574954091</v>
      </c>
      <c r="P92" s="42">
        <f t="shared" si="7"/>
        <v>1.254767821024716E-2</v>
      </c>
      <c r="R92" s="42">
        <f>'Behavior-consist'!C32</f>
        <v>42.642990418767397</v>
      </c>
      <c r="S92" s="42">
        <f t="shared" si="4"/>
        <v>3.7528629091706898</v>
      </c>
      <c r="T92" s="42">
        <f t="shared" si="8"/>
        <v>6.7333564929135115E-3</v>
      </c>
    </row>
    <row r="93" spans="1:20" ht="11.25" customHeight="1" x14ac:dyDescent="0.2">
      <c r="A93" s="24">
        <f t="shared" si="1"/>
        <v>1992</v>
      </c>
      <c r="B93" s="42">
        <f>'1'!B63</f>
        <v>38.638736395999999</v>
      </c>
      <c r="C93" s="42">
        <f t="shared" si="2"/>
        <v>3.6542553068427224</v>
      </c>
      <c r="D93" s="42">
        <f t="shared" si="5"/>
        <v>-8.1775556510206737E-2</v>
      </c>
      <c r="E93" s="36"/>
      <c r="F93" s="45">
        <f>'1'!I63</f>
        <v>6520.3</v>
      </c>
      <c r="G93" s="42">
        <f t="shared" si="0"/>
        <v>8.7826756661321053</v>
      </c>
      <c r="H93" s="56">
        <f t="shared" si="6"/>
        <v>5.7152098740862911E-2</v>
      </c>
      <c r="I93" s="36"/>
      <c r="J93" s="42">
        <v>12.494028145</v>
      </c>
      <c r="K93" s="42">
        <f t="shared" si="9"/>
        <v>2.525250781750128</v>
      </c>
      <c r="L93" s="42">
        <f t="shared" si="10"/>
        <v>2.0766671272215653E-2</v>
      </c>
      <c r="N93" s="42">
        <f>'3'!O56+'3'!P56</f>
        <v>11.053461779999996</v>
      </c>
      <c r="O93" s="42">
        <f t="shared" si="3"/>
        <v>2.402743662158727</v>
      </c>
      <c r="P93" s="42">
        <f t="shared" si="7"/>
        <v>-0.2125184953366821</v>
      </c>
      <c r="R93" s="42">
        <f>'Behavior-consist'!C33</f>
        <v>42.567817262499112</v>
      </c>
      <c r="S93" s="42">
        <f t="shared" si="4"/>
        <v>3.7510985044474903</v>
      </c>
      <c r="T93" s="42">
        <f t="shared" si="8"/>
        <v>-1.7644047231994975E-3</v>
      </c>
    </row>
    <row r="94" spans="1:20" ht="11.25" customHeight="1" x14ac:dyDescent="0.2">
      <c r="A94" s="24">
        <f t="shared" si="1"/>
        <v>1993</v>
      </c>
      <c r="B94" s="42">
        <f>'1'!B64</f>
        <v>39.365924188999998</v>
      </c>
      <c r="C94" s="42">
        <f t="shared" si="2"/>
        <v>3.6729005737900282</v>
      </c>
      <c r="D94" s="42">
        <f t="shared" si="5"/>
        <v>1.8645266947305839E-2</v>
      </c>
      <c r="E94" s="36"/>
      <c r="F94" s="45">
        <f>'1'!I64</f>
        <v>6858.6</v>
      </c>
      <c r="G94" s="42">
        <f t="shared" si="0"/>
        <v>8.8332586182597872</v>
      </c>
      <c r="H94" s="56">
        <f t="shared" si="6"/>
        <v>5.0582952127681935E-2</v>
      </c>
      <c r="I94" s="36"/>
      <c r="J94" s="42">
        <v>13.922703629000001</v>
      </c>
      <c r="K94" s="42">
        <f t="shared" si="9"/>
        <v>2.6335208622680675</v>
      </c>
      <c r="L94" s="42">
        <f t="shared" si="10"/>
        <v>0.10827008051793952</v>
      </c>
      <c r="N94" s="42">
        <f>'3'!O57+'3'!P57</f>
        <v>11.498102842999998</v>
      </c>
      <c r="O94" s="42">
        <f t="shared" si="3"/>
        <v>2.4421820515862152</v>
      </c>
      <c r="P94" s="42">
        <f t="shared" si="7"/>
        <v>3.9438389427488119E-2</v>
      </c>
      <c r="R94" s="42">
        <f>'Behavior-consist'!C34</f>
        <v>41.52489083677348</v>
      </c>
      <c r="S94" s="42">
        <f t="shared" si="4"/>
        <v>3.726293026640358</v>
      </c>
      <c r="T94" s="42">
        <f t="shared" si="8"/>
        <v>-2.480547780713227E-2</v>
      </c>
    </row>
    <row r="95" spans="1:20" ht="11.25" customHeight="1" x14ac:dyDescent="0.2">
      <c r="A95" s="24">
        <f t="shared" si="1"/>
        <v>1994</v>
      </c>
      <c r="B95" s="42">
        <f>'1'!B65</f>
        <v>38.797007528000002</v>
      </c>
      <c r="C95" s="42">
        <f t="shared" si="2"/>
        <v>3.6583431180878878</v>
      </c>
      <c r="D95" s="42">
        <f t="shared" si="5"/>
        <v>-1.4557455702140398E-2</v>
      </c>
      <c r="E95" s="36"/>
      <c r="F95" s="45">
        <f>'1'!I65</f>
        <v>7287.2</v>
      </c>
      <c r="G95" s="42">
        <f t="shared" si="0"/>
        <v>8.8938746634305996</v>
      </c>
      <c r="H95" s="56">
        <f t="shared" si="6"/>
        <v>6.0616045170812427E-2</v>
      </c>
      <c r="I95" s="36"/>
      <c r="J95" s="42">
        <v>14.512657121</v>
      </c>
      <c r="K95" s="42">
        <f t="shared" si="9"/>
        <v>2.675021173563163</v>
      </c>
      <c r="L95" s="42">
        <f t="shared" si="10"/>
        <v>4.1500311295095571E-2</v>
      </c>
      <c r="N95" s="42">
        <f>'3'!O58+'3'!P58</f>
        <v>11.131821643999999</v>
      </c>
      <c r="O95" s="42">
        <f t="shared" si="3"/>
        <v>2.4098078216164991</v>
      </c>
      <c r="P95" s="42">
        <f t="shared" si="7"/>
        <v>-3.2374229969716062E-2</v>
      </c>
      <c r="R95" s="42">
        <f>'Behavior-consist'!C35</f>
        <v>40.898937049484225</v>
      </c>
      <c r="S95" s="42">
        <f t="shared" si="4"/>
        <v>3.71110407370087</v>
      </c>
      <c r="T95" s="42">
        <f t="shared" si="8"/>
        <v>-1.5188952939487965E-2</v>
      </c>
    </row>
    <row r="96" spans="1:20" ht="11.25" customHeight="1" x14ac:dyDescent="0.2">
      <c r="A96" s="24">
        <f t="shared" si="1"/>
        <v>1995</v>
      </c>
      <c r="B96" s="42">
        <f>'1'!B66</f>
        <v>42.848278483000001</v>
      </c>
      <c r="C96" s="42">
        <f t="shared" si="2"/>
        <v>3.7576654688108304</v>
      </c>
      <c r="D96" s="42">
        <f t="shared" si="5"/>
        <v>9.9322350722942598E-2</v>
      </c>
      <c r="E96" s="36"/>
      <c r="F96" s="45">
        <f>'1'!I66</f>
        <v>7639.7</v>
      </c>
      <c r="G96" s="42">
        <f t="shared" si="0"/>
        <v>8.9411136143738901</v>
      </c>
      <c r="H96" s="56">
        <f t="shared" si="6"/>
        <v>4.7238950943290448E-2</v>
      </c>
      <c r="I96" s="36"/>
      <c r="J96" s="42">
        <v>15.503842895</v>
      </c>
      <c r="K96" s="42">
        <f t="shared" si="9"/>
        <v>2.7410879219056348</v>
      </c>
      <c r="L96" s="42">
        <f t="shared" si="10"/>
        <v>6.6066748342471726E-2</v>
      </c>
      <c r="N96" s="42">
        <f>'3'!O59+'3'!P59</f>
        <v>11.986017712000001</v>
      </c>
      <c r="O96" s="42">
        <f t="shared" si="3"/>
        <v>2.4837407797589131</v>
      </c>
      <c r="P96" s="42">
        <f t="shared" si="7"/>
        <v>7.3932958142413963E-2</v>
      </c>
      <c r="R96" s="42">
        <f>'Behavior-consist'!C36</f>
        <v>44.835491452212985</v>
      </c>
      <c r="S96" s="42">
        <f t="shared" si="4"/>
        <v>3.8030000456958479</v>
      </c>
      <c r="T96" s="42">
        <f t="shared" si="8"/>
        <v>9.1895971994977899E-2</v>
      </c>
    </row>
    <row r="97" spans="1:20" ht="11.25" customHeight="1" x14ac:dyDescent="0.2">
      <c r="A97" s="24">
        <f t="shared" si="1"/>
        <v>1996</v>
      </c>
      <c r="B97" s="42">
        <f>'1'!B67</f>
        <v>46.886615501999998</v>
      </c>
      <c r="C97" s="42">
        <f t="shared" si="2"/>
        <v>3.8477322509698761</v>
      </c>
      <c r="D97" s="42">
        <f t="shared" si="5"/>
        <v>9.0066782159045733E-2</v>
      </c>
      <c r="E97" s="36"/>
      <c r="F97" s="45">
        <f>'1'!I67</f>
        <v>8073.1</v>
      </c>
      <c r="G97" s="42">
        <f t="shared" ref="G97:G117" si="11">LN(F97)</f>
        <v>8.9962928262872062</v>
      </c>
      <c r="H97" s="56">
        <f t="shared" si="6"/>
        <v>5.5179211913316095E-2</v>
      </c>
      <c r="I97" s="36"/>
      <c r="J97" s="42">
        <v>16.662977232999999</v>
      </c>
      <c r="K97" s="42">
        <f t="shared" si="9"/>
        <v>2.8131893262349625</v>
      </c>
      <c r="L97" s="42">
        <f t="shared" si="10"/>
        <v>7.2101404329327767E-2</v>
      </c>
      <c r="N97" s="42">
        <f>'3'!O60+'3'!P60</f>
        <v>13.321944779999995</v>
      </c>
      <c r="O97" s="42">
        <f t="shared" si="3"/>
        <v>2.5894126589591271</v>
      </c>
      <c r="P97" s="42">
        <f t="shared" si="7"/>
        <v>0.10567187920021404</v>
      </c>
      <c r="R97" s="42">
        <f>'Behavior-consist'!C37</f>
        <v>48.725821336046558</v>
      </c>
      <c r="S97" s="42">
        <f t="shared" si="4"/>
        <v>3.8862091018148495</v>
      </c>
      <c r="T97" s="42">
        <f t="shared" si="8"/>
        <v>8.3209056119001534E-2</v>
      </c>
    </row>
    <row r="98" spans="1:20" ht="11.25" customHeight="1" x14ac:dyDescent="0.2">
      <c r="A98" s="24">
        <f t="shared" si="1"/>
        <v>1997</v>
      </c>
      <c r="B98" s="42">
        <f>'1'!B68</f>
        <v>50.659397923</v>
      </c>
      <c r="C98" s="42">
        <f t="shared" si="2"/>
        <v>3.9251247598404504</v>
      </c>
      <c r="D98" s="42">
        <f t="shared" si="5"/>
        <v>7.739250887057425E-2</v>
      </c>
      <c r="E98" s="36"/>
      <c r="F98" s="45">
        <f>'1'!I68</f>
        <v>8577.6</v>
      </c>
      <c r="G98" s="42">
        <f t="shared" si="11"/>
        <v>9.0569094330732725</v>
      </c>
      <c r="H98" s="56">
        <f t="shared" si="6"/>
        <v>6.0616606786066285E-2</v>
      </c>
      <c r="I98" s="36"/>
      <c r="J98" s="42">
        <v>17.692097111999999</v>
      </c>
      <c r="K98" s="42">
        <f t="shared" si="9"/>
        <v>2.8731180490256074</v>
      </c>
      <c r="L98" s="42">
        <f t="shared" si="10"/>
        <v>5.9928722790644873E-2</v>
      </c>
      <c r="N98" s="42">
        <f>'3'!O61+'3'!P61</f>
        <v>13.733639111999997</v>
      </c>
      <c r="O98" s="42">
        <f t="shared" si="3"/>
        <v>2.619848232876393</v>
      </c>
      <c r="P98" s="42">
        <f t="shared" si="7"/>
        <v>3.0435573917265923E-2</v>
      </c>
      <c r="R98" s="42">
        <f>'Behavior-consist'!C38</f>
        <v>52.305764783358342</v>
      </c>
      <c r="S98" s="42">
        <f t="shared" si="4"/>
        <v>3.9571065902997336</v>
      </c>
      <c r="T98" s="42">
        <f t="shared" si="8"/>
        <v>7.0897488484884086E-2</v>
      </c>
    </row>
    <row r="99" spans="1:20" ht="11.25" customHeight="1" x14ac:dyDescent="0.2">
      <c r="A99" s="24">
        <f t="shared" si="1"/>
        <v>1998</v>
      </c>
      <c r="B99" s="42">
        <f>'1'!B69</f>
        <v>54.943385247000002</v>
      </c>
      <c r="C99" s="42">
        <f t="shared" ref="C99:C117" si="12">LN(B99)</f>
        <v>4.0063032959330478</v>
      </c>
      <c r="D99" s="42">
        <f t="shared" si="5"/>
        <v>8.1178536092597398E-2</v>
      </c>
      <c r="E99" s="36"/>
      <c r="F99" s="45">
        <f>'1'!I69</f>
        <v>9062.7999999999993</v>
      </c>
      <c r="G99" s="42">
        <f t="shared" si="11"/>
        <v>9.1119334020632987</v>
      </c>
      <c r="H99" s="56">
        <f t="shared" si="6"/>
        <v>5.5023968990026262E-2</v>
      </c>
      <c r="I99" s="36"/>
      <c r="J99" s="42">
        <v>19.077507589</v>
      </c>
      <c r="K99" s="42">
        <f t="shared" ref="K99:K117" si="13">LN(J99)</f>
        <v>2.9485100279800256</v>
      </c>
      <c r="L99" s="42">
        <f t="shared" si="10"/>
        <v>7.5391978954418182E-2</v>
      </c>
      <c r="N99" s="42">
        <f>'3'!O62+'3'!P62</f>
        <v>14.164418211000012</v>
      </c>
      <c r="O99" s="42">
        <f t="shared" ref="O99:O117" si="14">LN(N99)</f>
        <v>2.6507330601481334</v>
      </c>
      <c r="P99" s="42">
        <f t="shared" si="7"/>
        <v>3.0884827271740356E-2</v>
      </c>
      <c r="R99" s="42">
        <f>'Behavior-consist'!C39</f>
        <v>56.460782490379465</v>
      </c>
      <c r="S99" s="42">
        <f t="shared" si="4"/>
        <v>4.0335462819283752</v>
      </c>
      <c r="T99" s="42">
        <f t="shared" si="8"/>
        <v>7.6439691628641615E-2</v>
      </c>
    </row>
    <row r="100" spans="1:20" ht="11.25" customHeight="1" x14ac:dyDescent="0.2">
      <c r="A100" s="24">
        <f t="shared" si="1"/>
        <v>1999</v>
      </c>
      <c r="B100" s="42">
        <f>'1'!B70</f>
        <v>57.074762276999998</v>
      </c>
      <c r="C100" s="42">
        <f t="shared" si="12"/>
        <v>4.0443620273086305</v>
      </c>
      <c r="D100" s="42">
        <f t="shared" ref="D100:D117" si="15">C100-C99</f>
        <v>3.8058731375582688E-2</v>
      </c>
      <c r="E100" s="36"/>
      <c r="F100" s="45">
        <f>'1'!I70</f>
        <v>9630.7000000000007</v>
      </c>
      <c r="G100" s="42">
        <f t="shared" si="11"/>
        <v>9.1727111916623585</v>
      </c>
      <c r="H100" s="56">
        <f t="shared" si="6"/>
        <v>6.0777789599059773E-2</v>
      </c>
      <c r="I100" s="36"/>
      <c r="J100" s="42">
        <v>20.663658596000001</v>
      </c>
      <c r="K100" s="42">
        <f t="shared" si="13"/>
        <v>3.028376533976838</v>
      </c>
      <c r="L100" s="42">
        <f t="shared" ref="L100:L117" si="16">K100-K99</f>
        <v>7.9866505996812442E-2</v>
      </c>
      <c r="N100" s="42">
        <f>'3'!O63+'3'!P63</f>
        <v>14.564016380999998</v>
      </c>
      <c r="O100" s="42">
        <f t="shared" si="14"/>
        <v>2.6785538550722356</v>
      </c>
      <c r="P100" s="42">
        <f t="shared" ref="P100:P117" si="17">O100-O99</f>
        <v>2.7820794924102277E-2</v>
      </c>
      <c r="R100" s="42">
        <f>'Behavior-consist'!C40</f>
        <v>60.844303474831271</v>
      </c>
      <c r="S100" s="42">
        <f t="shared" si="4"/>
        <v>4.1083181991898563</v>
      </c>
      <c r="T100" s="42">
        <f t="shared" si="8"/>
        <v>7.4771917261481136E-2</v>
      </c>
    </row>
    <row r="101" spans="1:20" ht="11.25" customHeight="1" x14ac:dyDescent="0.2">
      <c r="A101" s="24">
        <f t="shared" si="1"/>
        <v>2000</v>
      </c>
      <c r="B101" s="42">
        <f>'1'!B71</f>
        <v>66.515230986999995</v>
      </c>
      <c r="C101" s="42">
        <f t="shared" si="12"/>
        <v>4.1974309588352439</v>
      </c>
      <c r="D101" s="42">
        <f t="shared" si="15"/>
        <v>0.15306893152661338</v>
      </c>
      <c r="E101" s="36"/>
      <c r="F101" s="45">
        <f>'1'!I71</f>
        <v>10252.299999999999</v>
      </c>
      <c r="G101" s="42">
        <f t="shared" si="11"/>
        <v>9.2352573496387311</v>
      </c>
      <c r="H101" s="56">
        <f t="shared" si="6"/>
        <v>6.2546157976372641E-2</v>
      </c>
      <c r="I101" s="36"/>
      <c r="J101" s="42">
        <v>22.842239038999999</v>
      </c>
      <c r="K101" s="42">
        <f t="shared" si="13"/>
        <v>3.1286114114628978</v>
      </c>
      <c r="L101" s="42">
        <f t="shared" si="16"/>
        <v>0.10023487748605975</v>
      </c>
      <c r="N101" s="42">
        <f>'3'!O64+'3'!P64</f>
        <v>16.958898835999996</v>
      </c>
      <c r="O101" s="42">
        <f t="shared" si="14"/>
        <v>2.8307927011332583</v>
      </c>
      <c r="P101" s="42">
        <f t="shared" si="17"/>
        <v>0.15223884606102267</v>
      </c>
      <c r="R101" s="42">
        <f>'Behavior-consist'!C41</f>
        <v>67.294491360272929</v>
      </c>
      <c r="S101" s="42">
        <f t="shared" si="4"/>
        <v>4.2090783812987365</v>
      </c>
      <c r="T101" s="42">
        <f t="shared" si="8"/>
        <v>0.10076018210888016</v>
      </c>
    </row>
    <row r="102" spans="1:20" ht="11.25" customHeight="1" x14ac:dyDescent="0.2">
      <c r="A102" s="24">
        <f t="shared" si="1"/>
        <v>2001</v>
      </c>
      <c r="B102" s="42">
        <f>'1'!B72</f>
        <v>71.012682897999994</v>
      </c>
      <c r="C102" s="42">
        <f t="shared" si="12"/>
        <v>4.262858493454651</v>
      </c>
      <c r="D102" s="42">
        <f t="shared" si="15"/>
        <v>6.5427534619407091E-2</v>
      </c>
      <c r="E102" s="36"/>
      <c r="F102" s="45">
        <f>'1'!I72</f>
        <v>10581.8</v>
      </c>
      <c r="G102" s="42">
        <f t="shared" si="11"/>
        <v>9.2668908232665697</v>
      </c>
      <c r="H102" s="56">
        <f t="shared" si="6"/>
        <v>3.1633473627838526E-2</v>
      </c>
      <c r="I102" s="36"/>
      <c r="J102" s="42">
        <v>24.066558117</v>
      </c>
      <c r="K102" s="42">
        <f t="shared" si="13"/>
        <v>3.1808232468465381</v>
      </c>
      <c r="L102" s="42">
        <f t="shared" si="16"/>
        <v>5.221183538364027E-2</v>
      </c>
      <c r="N102" s="42">
        <f>'3'!O65+'3'!P65</f>
        <v>18.831895502999995</v>
      </c>
      <c r="O102" s="42">
        <f t="shared" si="14"/>
        <v>2.9355520015964083</v>
      </c>
      <c r="P102" s="42">
        <f t="shared" si="17"/>
        <v>0.10475930046314996</v>
      </c>
      <c r="R102" s="42">
        <f>'Behavior-consist'!C42</f>
        <v>73.302909087811017</v>
      </c>
      <c r="S102" s="42">
        <f t="shared" si="4"/>
        <v>4.2946002955240576</v>
      </c>
      <c r="T102" s="42">
        <f t="shared" si="8"/>
        <v>8.5521914225321183E-2</v>
      </c>
    </row>
    <row r="103" spans="1:20" ht="11.25" customHeight="1" x14ac:dyDescent="0.2">
      <c r="A103" s="24">
        <f t="shared" si="1"/>
        <v>2002</v>
      </c>
      <c r="B103" s="42">
        <f>'1'!B73</f>
        <v>69.482938247000007</v>
      </c>
      <c r="C103" s="42">
        <f t="shared" si="12"/>
        <v>4.2410812295835241</v>
      </c>
      <c r="D103" s="42">
        <f t="shared" si="15"/>
        <v>-2.1777263871126884E-2</v>
      </c>
      <c r="E103" s="36"/>
      <c r="F103" s="45">
        <f>'1'!I73</f>
        <v>10936.4</v>
      </c>
      <c r="G103" s="42">
        <f t="shared" si="11"/>
        <v>9.2998519541796529</v>
      </c>
      <c r="H103" s="56">
        <f t="shared" si="6"/>
        <v>3.2961130913083281E-2</v>
      </c>
      <c r="I103" s="36"/>
      <c r="J103" s="42">
        <v>24.990724055000001</v>
      </c>
      <c r="K103" s="42">
        <f t="shared" si="13"/>
        <v>3.2185047182166446</v>
      </c>
      <c r="L103" s="42">
        <f t="shared" si="16"/>
        <v>3.7681471370106578E-2</v>
      </c>
      <c r="N103" s="42">
        <f>'3'!O66+'3'!P66</f>
        <v>19.631348567000011</v>
      </c>
      <c r="O103" s="42">
        <f t="shared" si="14"/>
        <v>2.9771277052154881</v>
      </c>
      <c r="P103" s="42">
        <f t="shared" si="17"/>
        <v>4.1575703619079807E-2</v>
      </c>
      <c r="R103" s="42">
        <f>'Behavior-consist'!C43</f>
        <v>73.885592907094264</v>
      </c>
      <c r="S103" s="42">
        <f t="shared" si="4"/>
        <v>4.302517855052292</v>
      </c>
      <c r="T103" s="42">
        <f t="shared" si="8"/>
        <v>7.9175595282343636E-3</v>
      </c>
    </row>
    <row r="104" spans="1:20" ht="11.25" customHeight="1" x14ac:dyDescent="0.2">
      <c r="A104" s="24">
        <f t="shared" si="1"/>
        <v>2003</v>
      </c>
      <c r="B104" s="42">
        <f>'1'!B74</f>
        <v>59.287470751999997</v>
      </c>
      <c r="C104" s="42">
        <f t="shared" si="12"/>
        <v>4.0823979978786786</v>
      </c>
      <c r="D104" s="42">
        <f t="shared" si="15"/>
        <v>-0.15868323170484544</v>
      </c>
      <c r="E104" s="36"/>
      <c r="F104" s="45">
        <f>'1'!I74</f>
        <v>11458.2</v>
      </c>
      <c r="G104" s="42">
        <f t="shared" si="11"/>
        <v>9.3464609098694229</v>
      </c>
      <c r="H104" s="56">
        <f t="shared" si="6"/>
        <v>4.6608955689769971E-2</v>
      </c>
      <c r="I104" s="36"/>
      <c r="J104" s="42">
        <v>23.842584711000001</v>
      </c>
      <c r="K104" s="42">
        <f t="shared" si="13"/>
        <v>3.1714732554057954</v>
      </c>
      <c r="L104" s="42">
        <f t="shared" si="16"/>
        <v>-4.7031462810849245E-2</v>
      </c>
      <c r="N104" s="42">
        <f>'3'!O67+'3'!P67</f>
        <v>16.824223298999996</v>
      </c>
      <c r="O104" s="42">
        <f t="shared" si="14"/>
        <v>2.8228197109585373</v>
      </c>
      <c r="P104" s="42">
        <f t="shared" si="17"/>
        <v>-0.15430799425695074</v>
      </c>
      <c r="R104" s="42">
        <f>'Behavior-consist'!C44</f>
        <v>68.386608149423722</v>
      </c>
      <c r="S104" s="42">
        <f t="shared" si="4"/>
        <v>4.2251770181705446</v>
      </c>
      <c r="T104" s="42">
        <f t="shared" si="8"/>
        <v>-7.7340836881747421E-2</v>
      </c>
    </row>
    <row r="105" spans="1:20" ht="11.25" customHeight="1" x14ac:dyDescent="0.2">
      <c r="A105" s="24">
        <f t="shared" si="1"/>
        <v>2004</v>
      </c>
      <c r="B105" s="42">
        <f>'1'!B75</f>
        <v>63.180758926000003</v>
      </c>
      <c r="C105" s="42">
        <f t="shared" si="12"/>
        <v>4.1459998074258841</v>
      </c>
      <c r="D105" s="42">
        <f t="shared" si="15"/>
        <v>6.3601809547205512E-2</v>
      </c>
      <c r="E105" s="36"/>
      <c r="F105" s="45">
        <f>'1'!I75</f>
        <v>12213.7</v>
      </c>
      <c r="G105" s="42">
        <f t="shared" si="11"/>
        <v>9.4103135515033713</v>
      </c>
      <c r="H105" s="56">
        <f t="shared" si="6"/>
        <v>6.3852641633948437E-2</v>
      </c>
      <c r="I105" s="36"/>
      <c r="J105" s="42">
        <v>26.918049735</v>
      </c>
      <c r="K105" s="42">
        <f t="shared" si="13"/>
        <v>3.2927970554582306</v>
      </c>
      <c r="L105" s="42">
        <f t="shared" si="16"/>
        <v>0.12132380005243526</v>
      </c>
      <c r="N105" s="42">
        <f>'3'!O68+'3'!P68</f>
        <v>18.135135326</v>
      </c>
      <c r="O105" s="42">
        <f t="shared" si="14"/>
        <v>2.8978512348520473</v>
      </c>
      <c r="P105" s="42">
        <f t="shared" si="17"/>
        <v>7.5031523893509977E-2</v>
      </c>
      <c r="R105" s="42">
        <f>'Behavior-consist'!C45</f>
        <v>72.1091861321039</v>
      </c>
      <c r="S105" s="42">
        <f t="shared" si="4"/>
        <v>4.2781814443874255</v>
      </c>
      <c r="T105" s="42">
        <f t="shared" si="8"/>
        <v>5.3004426216880951E-2</v>
      </c>
    </row>
    <row r="106" spans="1:20" ht="11.25" customHeight="1" x14ac:dyDescent="0.2">
      <c r="A106" s="24">
        <f t="shared" si="1"/>
        <v>2005</v>
      </c>
      <c r="B106" s="42">
        <f>'1'!B76</f>
        <v>71.633397604999999</v>
      </c>
      <c r="C106" s="42">
        <f t="shared" si="12"/>
        <v>4.2715614122112227</v>
      </c>
      <c r="D106" s="42">
        <f t="shared" si="15"/>
        <v>0.12556160478533851</v>
      </c>
      <c r="E106" s="36"/>
      <c r="F106" s="45">
        <f>'1'!I76</f>
        <v>13036.6</v>
      </c>
      <c r="G106" s="42">
        <f t="shared" si="11"/>
        <v>9.4755160652867332</v>
      </c>
      <c r="H106" s="56">
        <f t="shared" si="6"/>
        <v>6.5202513783361837E-2</v>
      </c>
      <c r="I106" s="36"/>
      <c r="J106" s="42">
        <v>29.50002555</v>
      </c>
      <c r="K106" s="42">
        <f t="shared" si="13"/>
        <v>3.3843911294470939</v>
      </c>
      <c r="L106" s="42">
        <f t="shared" si="16"/>
        <v>9.1594073988863212E-2</v>
      </c>
      <c r="N106" s="42">
        <f>'3'!O69+'3'!P69</f>
        <v>20.335167646000006</v>
      </c>
      <c r="O106" s="42">
        <f t="shared" si="14"/>
        <v>3.012351783534696</v>
      </c>
      <c r="P106" s="42">
        <f t="shared" si="17"/>
        <v>0.1145005486826487</v>
      </c>
      <c r="R106" s="42">
        <f>'Behavior-consist'!C46</f>
        <v>81.459310134282589</v>
      </c>
      <c r="S106" s="42">
        <f t="shared" si="4"/>
        <v>4.4001036334179267</v>
      </c>
      <c r="T106" s="42">
        <f t="shared" si="8"/>
        <v>0.12192218903050112</v>
      </c>
    </row>
    <row r="107" spans="1:20" ht="11.25" customHeight="1" x14ac:dyDescent="0.2">
      <c r="A107" s="24">
        <f t="shared" si="1"/>
        <v>2006</v>
      </c>
      <c r="B107" s="42">
        <f>'1'!B77</f>
        <v>83.062136925000004</v>
      </c>
      <c r="C107" s="42">
        <f t="shared" si="12"/>
        <v>4.419588965357816</v>
      </c>
      <c r="D107" s="42">
        <f t="shared" si="15"/>
        <v>0.14802755314659333</v>
      </c>
      <c r="E107" s="36"/>
      <c r="F107" s="45">
        <f>'1'!I77</f>
        <v>13814.6</v>
      </c>
      <c r="G107" s="42">
        <f t="shared" si="11"/>
        <v>9.5334812829028728</v>
      </c>
      <c r="H107" s="56">
        <f t="shared" si="6"/>
        <v>5.7965217616139597E-2</v>
      </c>
      <c r="I107" s="36"/>
      <c r="J107" s="42">
        <v>32.141944952999999</v>
      </c>
      <c r="K107" s="42">
        <f t="shared" si="13"/>
        <v>3.4701618735064086</v>
      </c>
      <c r="L107" s="42">
        <f t="shared" si="16"/>
        <v>8.577074405931473E-2</v>
      </c>
      <c r="N107" s="42">
        <f>'3'!O70+'3'!P70</f>
        <v>23.395882096999994</v>
      </c>
      <c r="O107" s="42">
        <f t="shared" si="14"/>
        <v>3.1525600281168926</v>
      </c>
      <c r="P107" s="42">
        <f t="shared" si="17"/>
        <v>0.14020824458219661</v>
      </c>
      <c r="R107" s="42">
        <f>'Behavior-consist'!C47</f>
        <v>94.219544061310202</v>
      </c>
      <c r="S107" s="42">
        <f t="shared" si="4"/>
        <v>4.5456276341741138</v>
      </c>
      <c r="T107" s="42">
        <f t="shared" si="8"/>
        <v>0.1455240007561871</v>
      </c>
    </row>
    <row r="108" spans="1:20" ht="11.25" customHeight="1" x14ac:dyDescent="0.2">
      <c r="A108" s="24">
        <f t="shared" si="1"/>
        <v>2007</v>
      </c>
      <c r="B108" s="42">
        <f>'1'!B78</f>
        <v>90.710600369000005</v>
      </c>
      <c r="C108" s="42">
        <f t="shared" si="12"/>
        <v>4.5076742231585829</v>
      </c>
      <c r="D108" s="42">
        <f t="shared" si="15"/>
        <v>8.8085257800766925E-2</v>
      </c>
      <c r="E108" s="36"/>
      <c r="F108" s="45">
        <f>'1'!I78</f>
        <v>14451.9</v>
      </c>
      <c r="G108" s="42">
        <f t="shared" si="11"/>
        <v>9.5785811727860768</v>
      </c>
      <c r="H108" s="56">
        <f t="shared" si="6"/>
        <v>4.5099889883204014E-2</v>
      </c>
      <c r="I108" s="36"/>
      <c r="J108" s="42">
        <v>33.905177365999997</v>
      </c>
      <c r="K108" s="42">
        <f t="shared" si="13"/>
        <v>3.5235677273859478</v>
      </c>
      <c r="L108" s="42">
        <f t="shared" si="16"/>
        <v>5.3405853879539222E-2</v>
      </c>
      <c r="N108" s="42">
        <f>'3'!O71+'3'!P71</f>
        <v>25.733431306000007</v>
      </c>
      <c r="O108" s="42">
        <f t="shared" si="14"/>
        <v>3.2477909755833529</v>
      </c>
      <c r="P108" s="42">
        <f t="shared" si="17"/>
        <v>9.5230947466460325E-2</v>
      </c>
      <c r="R108" s="42">
        <f>'Behavior-consist'!C48</f>
        <v>103.85692334152287</v>
      </c>
      <c r="S108" s="42">
        <f t="shared" si="4"/>
        <v>4.6430142148455182</v>
      </c>
      <c r="T108" s="42">
        <f t="shared" si="8"/>
        <v>9.7386580671404488E-2</v>
      </c>
    </row>
    <row r="109" spans="1:20" ht="11.25" customHeight="1" x14ac:dyDescent="0.2">
      <c r="A109" s="24">
        <f t="shared" si="1"/>
        <v>2008</v>
      </c>
      <c r="B109" s="42">
        <f>'1'!B79</f>
        <v>89.006063855999997</v>
      </c>
      <c r="C109" s="42">
        <f t="shared" si="12"/>
        <v>4.4887045006246611</v>
      </c>
      <c r="D109" s="42">
        <f t="shared" si="15"/>
        <v>-1.8969722533921818E-2</v>
      </c>
      <c r="E109" s="36"/>
      <c r="F109" s="45">
        <f>'1'!I79</f>
        <v>14712.8</v>
      </c>
      <c r="G109" s="42">
        <f t="shared" si="11"/>
        <v>9.596473142184772</v>
      </c>
      <c r="H109" s="56">
        <f t="shared" si="6"/>
        <v>1.7891969398695196E-2</v>
      </c>
      <c r="I109" s="36"/>
      <c r="J109" s="42">
        <v>34.491538128000002</v>
      </c>
      <c r="K109" s="42">
        <f t="shared" si="13"/>
        <v>3.5407140223011293</v>
      </c>
      <c r="L109" s="42">
        <f t="shared" si="16"/>
        <v>1.7146294915181493E-2</v>
      </c>
      <c r="N109" s="42">
        <f>'3'!O72+'3'!P72</f>
        <v>25.110049911999983</v>
      </c>
      <c r="O109" s="42">
        <f t="shared" si="14"/>
        <v>3.2232681609014882</v>
      </c>
      <c r="P109" s="42">
        <f t="shared" si="17"/>
        <v>-2.4522814681864791E-2</v>
      </c>
      <c r="R109" s="42">
        <f>'Behavior-consist'!C49</f>
        <v>100.37164085131775</v>
      </c>
      <c r="S109" s="42">
        <f t="shared" si="4"/>
        <v>4.6088797057175643</v>
      </c>
      <c r="T109" s="42">
        <f t="shared" si="8"/>
        <v>-3.4134509127953905E-2</v>
      </c>
    </row>
    <row r="110" spans="1:20" ht="11.25" customHeight="1" x14ac:dyDescent="0.2">
      <c r="A110" s="24">
        <f t="shared" si="1"/>
        <v>2009</v>
      </c>
      <c r="B110" s="42">
        <f>'1'!B80</f>
        <v>78.491407361</v>
      </c>
      <c r="C110" s="42">
        <f t="shared" si="12"/>
        <v>4.3629891584277125</v>
      </c>
      <c r="D110" s="42">
        <f t="shared" si="15"/>
        <v>-0.12571534219694858</v>
      </c>
      <c r="E110" s="36"/>
      <c r="F110" s="45">
        <f>'1'!I80</f>
        <v>14448.9</v>
      </c>
      <c r="G110" s="42">
        <f t="shared" si="11"/>
        <v>9.5783735660754825</v>
      </c>
      <c r="H110" s="56">
        <f t="shared" si="6"/>
        <v>-1.8099576109289472E-2</v>
      </c>
      <c r="I110" s="36"/>
      <c r="J110" s="42">
        <v>33.797364965</v>
      </c>
      <c r="K110" s="42">
        <f t="shared" si="13"/>
        <v>3.5203828398345798</v>
      </c>
      <c r="L110" s="42">
        <f t="shared" si="16"/>
        <v>-2.0331182466549524E-2</v>
      </c>
      <c r="N110" s="42">
        <f>'3'!O73+'3'!P73</f>
        <v>21.748812407000003</v>
      </c>
      <c r="O110" s="42">
        <f t="shared" si="14"/>
        <v>3.0795591540669394</v>
      </c>
      <c r="P110" s="42">
        <f t="shared" si="17"/>
        <v>-0.14370900683454879</v>
      </c>
      <c r="R110" s="42">
        <f>'Behavior-consist'!C50</f>
        <v>89.30198607992385</v>
      </c>
      <c r="S110" s="42">
        <f t="shared" si="4"/>
        <v>4.4920237281717972</v>
      </c>
      <c r="T110" s="42">
        <f t="shared" si="8"/>
        <v>-0.11685597754576715</v>
      </c>
    </row>
    <row r="111" spans="1:20" ht="11.25" customHeight="1" x14ac:dyDescent="0.2">
      <c r="A111" s="24">
        <f t="shared" si="1"/>
        <v>2010</v>
      </c>
      <c r="B111" s="42">
        <f>'1'!B81</f>
        <v>73.932962574000001</v>
      </c>
      <c r="C111" s="42">
        <f t="shared" si="12"/>
        <v>4.3031587714565029</v>
      </c>
      <c r="D111" s="42">
        <f t="shared" si="15"/>
        <v>-5.983038697120957E-2</v>
      </c>
      <c r="E111" s="36"/>
      <c r="F111" s="45">
        <f>'1'!I81</f>
        <v>14992.1</v>
      </c>
      <c r="G111" s="42">
        <f t="shared" si="11"/>
        <v>9.6152786746800771</v>
      </c>
      <c r="H111" s="56">
        <f t="shared" si="6"/>
        <v>3.6905108604594616E-2</v>
      </c>
      <c r="I111" s="36"/>
      <c r="J111" s="42">
        <v>34.854453206999999</v>
      </c>
      <c r="K111" s="42">
        <f t="shared" si="13"/>
        <v>3.5511809111664787</v>
      </c>
      <c r="L111" s="42">
        <f t="shared" si="16"/>
        <v>3.0798071331898935E-2</v>
      </c>
      <c r="N111" s="42">
        <f>'3'!O74+'3'!P74</f>
        <v>19.970493887000011</v>
      </c>
      <c r="O111" s="42">
        <f t="shared" si="14"/>
        <v>2.9942558785690778</v>
      </c>
      <c r="P111" s="42">
        <f t="shared" si="17"/>
        <v>-8.5303275497861542E-2</v>
      </c>
      <c r="R111" s="42">
        <f>'Behavior-consist'!C51</f>
        <v>83.791230556266768</v>
      </c>
      <c r="S111" s="42">
        <f t="shared" si="4"/>
        <v>4.4283283547122076</v>
      </c>
      <c r="T111" s="42">
        <f t="shared" si="8"/>
        <v>-6.3695373459589533E-2</v>
      </c>
    </row>
    <row r="112" spans="1:20" ht="11.25" customHeight="1" x14ac:dyDescent="0.2">
      <c r="A112" s="24">
        <f t="shared" si="1"/>
        <v>2011</v>
      </c>
      <c r="B112" s="42">
        <f>'1'!B82</f>
        <v>69.814021546000006</v>
      </c>
      <c r="C112" s="42">
        <f t="shared" si="12"/>
        <v>4.245834871342141</v>
      </c>
      <c r="D112" s="42">
        <f t="shared" si="15"/>
        <v>-5.7323900114361948E-2</v>
      </c>
      <c r="E112" s="36"/>
      <c r="F112" s="45">
        <f>'1'!I82</f>
        <v>15542.6</v>
      </c>
      <c r="G112" s="42">
        <f t="shared" si="11"/>
        <v>9.6513399200941627</v>
      </c>
      <c r="H112" s="56">
        <f t="shared" si="6"/>
        <v>3.6061245414085619E-2</v>
      </c>
      <c r="I112" s="36"/>
      <c r="J112" s="42">
        <v>35.684581879</v>
      </c>
      <c r="K112" s="42">
        <f t="shared" si="13"/>
        <v>3.5747187153584496</v>
      </c>
      <c r="L112" s="42">
        <f t="shared" si="16"/>
        <v>2.3537804191970935E-2</v>
      </c>
      <c r="N112" s="42">
        <f>'3'!O75+'3'!P75</f>
        <v>18.836387559000002</v>
      </c>
      <c r="O112" s="42">
        <f t="shared" si="14"/>
        <v>2.9357905076102822</v>
      </c>
      <c r="P112" s="42">
        <f t="shared" si="17"/>
        <v>-5.846537095879567E-2</v>
      </c>
      <c r="R112" s="42">
        <f>'Behavior-consist'!C52</f>
        <v>78.071778866810718</v>
      </c>
      <c r="S112" s="42">
        <f t="shared" si="4"/>
        <v>4.3576286454088082</v>
      </c>
      <c r="T112" s="42">
        <f t="shared" si="8"/>
        <v>-7.0699709303399416E-2</v>
      </c>
    </row>
    <row r="113" spans="1:20" ht="11.25" customHeight="1" x14ac:dyDescent="0.2">
      <c r="A113" s="24">
        <f t="shared" si="1"/>
        <v>2012</v>
      </c>
      <c r="B113" s="42">
        <f>'1'!B83</f>
        <v>63.836440967999998</v>
      </c>
      <c r="C113" s="42">
        <f t="shared" si="12"/>
        <v>4.1563242023393858</v>
      </c>
      <c r="D113" s="42">
        <f t="shared" si="15"/>
        <v>-8.9510669002755172E-2</v>
      </c>
      <c r="E113" s="36"/>
      <c r="F113" s="45">
        <f>'1'!I83</f>
        <v>16197</v>
      </c>
      <c r="G113" s="42">
        <f t="shared" si="11"/>
        <v>9.692581318886397</v>
      </c>
      <c r="H113" s="56">
        <f t="shared" si="6"/>
        <v>4.1241398792234207E-2</v>
      </c>
      <c r="I113" s="36"/>
      <c r="J113" s="42">
        <v>36.196355236000002</v>
      </c>
      <c r="K113" s="42">
        <f t="shared" si="13"/>
        <v>3.5889584296743444</v>
      </c>
      <c r="L113" s="42">
        <f t="shared" si="16"/>
        <v>1.4239714315894769E-2</v>
      </c>
      <c r="N113" s="42">
        <f>'3'!O76+'3'!P76</f>
        <v>16.884354617999996</v>
      </c>
      <c r="O113" s="42">
        <f t="shared" si="14"/>
        <v>2.8263874308979822</v>
      </c>
      <c r="P113" s="42">
        <f t="shared" si="17"/>
        <v>-0.10940307671229998</v>
      </c>
      <c r="R113" s="42">
        <f>'Behavior-consist'!C53</f>
        <v>71.336181647363006</v>
      </c>
      <c r="S113" s="42">
        <f t="shared" si="4"/>
        <v>4.2674036551925054</v>
      </c>
      <c r="T113" s="42">
        <f t="shared" si="8"/>
        <v>-9.0224990216302814E-2</v>
      </c>
    </row>
    <row r="114" spans="1:20" ht="11.25" customHeight="1" x14ac:dyDescent="0.2">
      <c r="A114" s="24">
        <f t="shared" si="1"/>
        <v>2013</v>
      </c>
      <c r="B114" s="42">
        <f>'1'!B84</f>
        <v>58.622016201000001</v>
      </c>
      <c r="C114" s="42">
        <f t="shared" si="12"/>
        <v>4.0711103291129707</v>
      </c>
      <c r="D114" s="42">
        <f t="shared" si="15"/>
        <v>-8.521387322641516E-2</v>
      </c>
      <c r="E114" s="36"/>
      <c r="F114" s="45">
        <f>'1'!I84</f>
        <v>16784.900000000001</v>
      </c>
      <c r="G114" s="42">
        <f t="shared" si="11"/>
        <v>9.7282349516960611</v>
      </c>
      <c r="H114" s="56">
        <f t="shared" si="6"/>
        <v>3.565363280966416E-2</v>
      </c>
      <c r="I114" s="36"/>
      <c r="J114" s="42">
        <v>37.764941659999998</v>
      </c>
      <c r="K114" s="42">
        <f t="shared" si="13"/>
        <v>3.6313812029475887</v>
      </c>
      <c r="L114" s="42">
        <f t="shared" si="16"/>
        <v>4.2422773273244285E-2</v>
      </c>
      <c r="N114" s="42">
        <f>'3'!O77+'3'!P77</f>
        <v>14.528838101000003</v>
      </c>
      <c r="O114" s="42">
        <f t="shared" si="14"/>
        <v>2.6761355088651646</v>
      </c>
      <c r="P114" s="42">
        <f t="shared" si="17"/>
        <v>-0.15025192203281756</v>
      </c>
      <c r="R114" s="42">
        <f>'Behavior-consist'!C54</f>
        <v>64.19998893816296</v>
      </c>
      <c r="S114" s="42">
        <f t="shared" si="4"/>
        <v>4.1620030383931432</v>
      </c>
      <c r="T114" s="42">
        <f t="shared" si="8"/>
        <v>-0.10540061679936219</v>
      </c>
    </row>
    <row r="115" spans="1:20" ht="11.25" customHeight="1" x14ac:dyDescent="0.2">
      <c r="A115" s="24">
        <f t="shared" si="1"/>
        <v>2014</v>
      </c>
      <c r="B115" s="42">
        <f>'1'!B85</f>
        <v>57.939095414999997</v>
      </c>
      <c r="C115" s="42">
        <f t="shared" si="12"/>
        <v>4.0593923797754217</v>
      </c>
      <c r="D115" s="42">
        <f t="shared" si="15"/>
        <v>-1.1717949337548994E-2</v>
      </c>
      <c r="E115" s="36"/>
      <c r="F115" s="45">
        <f>'1'!I85</f>
        <v>17521.7</v>
      </c>
      <c r="G115" s="42">
        <f t="shared" si="11"/>
        <v>9.7711953917465557</v>
      </c>
      <c r="H115" s="56">
        <f t="shared" si="6"/>
        <v>4.2960440050494597E-2</v>
      </c>
      <c r="I115" s="36"/>
      <c r="J115" s="42">
        <v>40.046452926999997</v>
      </c>
      <c r="K115" s="42">
        <f t="shared" si="13"/>
        <v>3.6900401034748045</v>
      </c>
      <c r="L115" s="42">
        <f t="shared" si="16"/>
        <v>5.8658900527215785E-2</v>
      </c>
      <c r="N115" s="42">
        <f>'3'!O78+'3'!P78</f>
        <v>13.560606433000004</v>
      </c>
      <c r="O115" s="42">
        <f t="shared" si="14"/>
        <v>2.607169003709882</v>
      </c>
      <c r="P115" s="42">
        <f t="shared" si="17"/>
        <v>-6.8966505155282576E-2</v>
      </c>
      <c r="R115" s="42">
        <f>'Behavior-consist'!C55</f>
        <v>62.558101532339549</v>
      </c>
      <c r="S115" s="42">
        <f t="shared" si="4"/>
        <v>4.1360957494265245</v>
      </c>
      <c r="T115" s="42">
        <f t="shared" si="8"/>
        <v>-2.5907288966618758E-2</v>
      </c>
    </row>
    <row r="116" spans="1:20" ht="11.25" customHeight="1" x14ac:dyDescent="0.2">
      <c r="A116" s="24">
        <f t="shared" si="1"/>
        <v>2015</v>
      </c>
      <c r="B116" s="42">
        <f>'1'!B86</f>
        <v>58.521618160999999</v>
      </c>
      <c r="C116" s="42">
        <f t="shared" si="12"/>
        <v>4.0693962271879487</v>
      </c>
      <c r="D116" s="42">
        <f t="shared" si="15"/>
        <v>1.0003847412527023E-2</v>
      </c>
      <c r="E116" s="36"/>
      <c r="F116" s="45">
        <f>'1'!I86</f>
        <v>18219.3</v>
      </c>
      <c r="G116" s="42">
        <f t="shared" si="11"/>
        <v>9.8102367507564789</v>
      </c>
      <c r="H116" s="56">
        <f t="shared" si="6"/>
        <v>3.9041359009923227E-2</v>
      </c>
      <c r="I116" s="36"/>
      <c r="J116" s="42">
        <v>42.168337303999998</v>
      </c>
      <c r="K116" s="42">
        <f t="shared" si="13"/>
        <v>3.7416696385723269</v>
      </c>
      <c r="L116" s="42">
        <f t="shared" si="16"/>
        <v>5.1629535097522439E-2</v>
      </c>
      <c r="N116" s="42">
        <f>'3'!O79+'3'!P79</f>
        <v>12.602977079</v>
      </c>
      <c r="O116" s="42">
        <f t="shared" si="14"/>
        <v>2.5339330621597393</v>
      </c>
      <c r="P116" s="42">
        <f t="shared" si="17"/>
        <v>-7.323594155014268E-2</v>
      </c>
      <c r="R116" s="42">
        <f>'Behavior-consist'!C56</f>
        <v>62.156273969008069</v>
      </c>
      <c r="S116" s="42">
        <f t="shared" si="4"/>
        <v>4.1296517616792379</v>
      </c>
      <c r="T116" s="42">
        <f t="shared" si="8"/>
        <v>-6.4439877472866058E-3</v>
      </c>
    </row>
    <row r="117" spans="1:20" ht="11.25" customHeight="1" x14ac:dyDescent="0.2">
      <c r="A117" s="119">
        <f t="shared" si="1"/>
        <v>2016</v>
      </c>
      <c r="B117" s="122">
        <f>'1'!B87</f>
        <v>58.921296259000002</v>
      </c>
      <c r="C117" s="122">
        <f t="shared" si="12"/>
        <v>4.076202591674897</v>
      </c>
      <c r="D117" s="122">
        <f t="shared" si="15"/>
        <v>6.8063644869482687E-3</v>
      </c>
      <c r="E117" s="36"/>
      <c r="F117" s="140">
        <f>'1'!I87</f>
        <v>18707.2</v>
      </c>
      <c r="G117" s="122">
        <f t="shared" si="11"/>
        <v>9.8366637554768719</v>
      </c>
      <c r="H117" s="141">
        <f t="shared" si="6"/>
        <v>2.6427004720392944E-2</v>
      </c>
      <c r="I117" s="36"/>
      <c r="J117" s="122">
        <v>44.153217325</v>
      </c>
      <c r="K117" s="122">
        <f t="shared" si="13"/>
        <v>3.7876657969883221</v>
      </c>
      <c r="L117" s="122">
        <f t="shared" si="16"/>
        <v>4.5996158415995136E-2</v>
      </c>
      <c r="N117" s="122">
        <f>'3'!O80+'3'!P80</f>
        <v>13.004292314000001</v>
      </c>
      <c r="O117" s="122">
        <f t="shared" si="14"/>
        <v>2.5652794809647763</v>
      </c>
      <c r="P117" s="122">
        <f t="shared" si="17"/>
        <v>3.1346418805036969E-2</v>
      </c>
      <c r="R117" s="122">
        <f>'Behavior-consist'!C57</f>
        <v>62.798689491763213</v>
      </c>
      <c r="S117" s="122">
        <f t="shared" si="4"/>
        <v>4.1399342052908601</v>
      </c>
      <c r="T117" s="122">
        <f t="shared" si="8"/>
        <v>1.0282443611622227E-2</v>
      </c>
    </row>
  </sheetData>
  <mergeCells count="5">
    <mergeCell ref="N63:P63"/>
    <mergeCell ref="B63:D63"/>
    <mergeCell ref="F63:H63"/>
    <mergeCell ref="J63:L63"/>
    <mergeCell ref="R63:T6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workbookViewId="0">
      <selection activeCell="I21" sqref="I21"/>
    </sheetView>
  </sheetViews>
  <sheetFormatPr defaultRowHeight="12.75" x14ac:dyDescent="0.2"/>
  <cols>
    <col min="1" max="1" width="34" customWidth="1"/>
  </cols>
  <sheetData>
    <row r="2" spans="1:6" x14ac:dyDescent="0.2">
      <c r="A2" s="11" t="s">
        <v>229</v>
      </c>
    </row>
    <row r="3" spans="1:6" x14ac:dyDescent="0.2">
      <c r="A3" s="3"/>
    </row>
    <row r="4" spans="1:6" ht="38.25" x14ac:dyDescent="0.2">
      <c r="A4" s="127"/>
      <c r="B4" s="127" t="s">
        <v>92</v>
      </c>
      <c r="C4" s="95" t="s">
        <v>12</v>
      </c>
      <c r="D4" s="95" t="s">
        <v>14</v>
      </c>
      <c r="E4" s="95" t="s">
        <v>193</v>
      </c>
      <c r="F4" s="177"/>
    </row>
    <row r="5" spans="1:6" x14ac:dyDescent="0.2">
      <c r="A5" s="180">
        <v>2018</v>
      </c>
    </row>
    <row r="6" spans="1:6" x14ac:dyDescent="0.2">
      <c r="A6" s="3" t="s">
        <v>188</v>
      </c>
      <c r="B6" s="175">
        <v>64.026750000000007</v>
      </c>
      <c r="C6" s="174">
        <v>20361.547500000001</v>
      </c>
      <c r="D6" s="35">
        <f>B6/C6</f>
        <v>3.1444933151569157E-3</v>
      </c>
    </row>
    <row r="7" spans="1:6" x14ac:dyDescent="0.2">
      <c r="A7" s="179" t="s">
        <v>190</v>
      </c>
      <c r="B7" s="175">
        <v>25.078355999999999</v>
      </c>
      <c r="C7" s="174">
        <v>20361.547500000001</v>
      </c>
      <c r="D7" s="35">
        <f>B7/C7</f>
        <v>1.2316527513441696E-3</v>
      </c>
    </row>
    <row r="8" spans="1:6" x14ac:dyDescent="0.2">
      <c r="A8" s="180"/>
    </row>
    <row r="9" spans="1:6" x14ac:dyDescent="0.2">
      <c r="A9" s="176" t="s">
        <v>196</v>
      </c>
      <c r="B9" s="175"/>
      <c r="C9" s="174"/>
      <c r="D9" s="35"/>
    </row>
    <row r="10" spans="1:6" x14ac:dyDescent="0.2">
      <c r="A10" s="179" t="s">
        <v>194</v>
      </c>
      <c r="B10" s="175">
        <v>43.884563999999997</v>
      </c>
      <c r="C10" s="174">
        <v>20361.547500000001</v>
      </c>
      <c r="D10" s="35">
        <f>B10/C10</f>
        <v>2.1552666367819044E-3</v>
      </c>
      <c r="E10" s="45">
        <f>(B$6-B10)/(B$6-B$7)*100</f>
        <v>51.715061730144782</v>
      </c>
    </row>
    <row r="11" spans="1:6" x14ac:dyDescent="0.2">
      <c r="A11" s="179" t="s">
        <v>195</v>
      </c>
      <c r="B11" s="182">
        <v>42.171098000000001</v>
      </c>
      <c r="C11" s="174">
        <v>20361.547500000001</v>
      </c>
      <c r="D11" s="35">
        <f>B11/C11</f>
        <v>2.0711145849793586E-3</v>
      </c>
      <c r="E11" s="181">
        <f>(B10-B11)/(B$6-B$7)*100</f>
        <v>4.3993238848307747</v>
      </c>
      <c r="F11" s="175"/>
    </row>
    <row r="12" spans="1:6" x14ac:dyDescent="0.2">
      <c r="A12" s="3" t="s">
        <v>192</v>
      </c>
      <c r="B12" s="175">
        <f>$B7</f>
        <v>25.078355999999999</v>
      </c>
      <c r="C12" s="174">
        <v>20361.547500000001</v>
      </c>
      <c r="D12" s="35">
        <f t="shared" ref="D12" si="0">B12/C12</f>
        <v>1.2316527513441696E-3</v>
      </c>
      <c r="E12" s="181">
        <f>(B11-B12)/(B$6-B$7)*100</f>
        <v>43.885614385024446</v>
      </c>
    </row>
    <row r="14" spans="1:6" x14ac:dyDescent="0.2">
      <c r="A14" s="176" t="s">
        <v>197</v>
      </c>
    </row>
    <row r="15" spans="1:6" x14ac:dyDescent="0.2">
      <c r="A15" s="3" t="s">
        <v>192</v>
      </c>
      <c r="B15" s="182">
        <v>54.724980000000002</v>
      </c>
      <c r="C15" s="174">
        <v>20361.547500000001</v>
      </c>
      <c r="D15" s="35">
        <f>B15/C15</f>
        <v>2.687663106156347E-3</v>
      </c>
      <c r="E15" s="45">
        <f>(B$6-B15)/(B$6-B$7)*100</f>
        <v>23.882294094077416</v>
      </c>
      <c r="F15" s="182"/>
    </row>
    <row r="16" spans="1:6" x14ac:dyDescent="0.2">
      <c r="A16" s="179" t="s">
        <v>195</v>
      </c>
      <c r="B16" s="182">
        <v>52.59</v>
      </c>
      <c r="C16" s="174">
        <v>20361.547500000001</v>
      </c>
      <c r="D16" s="35">
        <f>B16/C16</f>
        <v>2.5828095826213602E-3</v>
      </c>
      <c r="E16" s="45">
        <f>(B15-B16)/(B$6-B$7)*100</f>
        <v>5.4815610625690967</v>
      </c>
    </row>
    <row r="17" spans="1:5" x14ac:dyDescent="0.2">
      <c r="A17" s="179" t="s">
        <v>194</v>
      </c>
      <c r="B17" s="175">
        <f>$B12</f>
        <v>25.078355999999999</v>
      </c>
      <c r="C17" s="174">
        <v>20361.547500000001</v>
      </c>
      <c r="D17" s="35">
        <f t="shared" ref="D17" si="1">B17/C17</f>
        <v>1.2316527513441696E-3</v>
      </c>
      <c r="E17" s="45">
        <f>(B16-B17)/(B$6-B$7)*100</f>
        <v>70.636144843353492</v>
      </c>
    </row>
    <row r="19" spans="1:5" x14ac:dyDescent="0.2">
      <c r="A19" s="176" t="s">
        <v>191</v>
      </c>
    </row>
    <row r="20" spans="1:5" x14ac:dyDescent="0.2">
      <c r="A20" s="11" t="s">
        <v>194</v>
      </c>
      <c r="B20" s="11"/>
      <c r="C20" s="11"/>
      <c r="D20" s="11"/>
      <c r="E20" s="214">
        <f>AVERAGE(E10,E17)</f>
        <v>61.175603286749137</v>
      </c>
    </row>
    <row r="21" spans="1:5" x14ac:dyDescent="0.2">
      <c r="A21" s="11" t="s">
        <v>195</v>
      </c>
      <c r="B21" s="11"/>
      <c r="C21" s="11"/>
      <c r="D21" s="11"/>
      <c r="E21" s="214">
        <f>AVERAGE(E11,E16)</f>
        <v>4.9404424736999353</v>
      </c>
    </row>
    <row r="22" spans="1:5" x14ac:dyDescent="0.2">
      <c r="A22" s="215" t="s">
        <v>192</v>
      </c>
      <c r="B22" s="215"/>
      <c r="C22" s="215"/>
      <c r="D22" s="215"/>
      <c r="E22" s="216">
        <f>AVERAGE(E12,E15)</f>
        <v>33.883954239550931</v>
      </c>
    </row>
    <row r="24" spans="1:5" x14ac:dyDescent="0.2">
      <c r="A24" s="180">
        <v>2025</v>
      </c>
    </row>
    <row r="25" spans="1:5" x14ac:dyDescent="0.2">
      <c r="A25" s="3" t="s">
        <v>188</v>
      </c>
      <c r="B25" s="175">
        <v>98.566586000000001</v>
      </c>
      <c r="C25" s="174">
        <v>20361.547500000001</v>
      </c>
      <c r="D25" s="35">
        <f>B25/C25</f>
        <v>4.8408199818800604E-3</v>
      </c>
    </row>
    <row r="26" spans="1:5" x14ac:dyDescent="0.2">
      <c r="A26" s="3" t="s">
        <v>190</v>
      </c>
      <c r="B26" s="175">
        <v>40.943485000000003</v>
      </c>
      <c r="C26" s="174">
        <v>20361.547500000001</v>
      </c>
      <c r="D26" s="35">
        <f>B26/C26</f>
        <v>2.010823833502832E-3</v>
      </c>
    </row>
    <row r="27" spans="1:5" x14ac:dyDescent="0.2">
      <c r="A27" s="180"/>
    </row>
    <row r="28" spans="1:5" x14ac:dyDescent="0.2">
      <c r="A28" s="176" t="s">
        <v>198</v>
      </c>
      <c r="B28" s="175"/>
      <c r="C28" s="174"/>
      <c r="D28" s="35"/>
    </row>
    <row r="29" spans="1:5" x14ac:dyDescent="0.2">
      <c r="A29" s="179" t="s">
        <v>194</v>
      </c>
      <c r="B29" s="175">
        <v>72.603290000000001</v>
      </c>
      <c r="C29" s="174">
        <v>20361.547500000001</v>
      </c>
      <c r="D29" s="35">
        <f>B29/C29</f>
        <v>3.5657058973538234E-3</v>
      </c>
      <c r="E29" s="45">
        <f>(B$25-B29)/(B$25-B$26)*100</f>
        <v>45.057096111505693</v>
      </c>
    </row>
    <row r="30" spans="1:5" x14ac:dyDescent="0.2">
      <c r="A30" s="179" t="s">
        <v>195</v>
      </c>
      <c r="B30" s="182">
        <v>67.004360000000005</v>
      </c>
      <c r="C30" s="174">
        <v>20361.547500000001</v>
      </c>
      <c r="D30" s="35">
        <f>B30/C30</f>
        <v>3.290730235508868E-3</v>
      </c>
      <c r="E30" s="181">
        <f>(B29-B30)/(B$25-B$26)*100</f>
        <v>9.7164677062416267</v>
      </c>
    </row>
    <row r="31" spans="1:5" x14ac:dyDescent="0.2">
      <c r="A31" s="3" t="s">
        <v>192</v>
      </c>
      <c r="B31" s="175">
        <f>B26</f>
        <v>40.943485000000003</v>
      </c>
      <c r="C31" s="174">
        <v>20361.547500000001</v>
      </c>
      <c r="D31" s="35">
        <f t="shared" ref="D31" si="2">B31/C31</f>
        <v>2.010823833502832E-3</v>
      </c>
      <c r="E31" s="181">
        <f>(B30-B31)/(B$25-B$26)*100</f>
        <v>45.226436182252677</v>
      </c>
    </row>
    <row r="33" spans="1:5" x14ac:dyDescent="0.2">
      <c r="A33" s="176" t="s">
        <v>197</v>
      </c>
    </row>
    <row r="34" spans="1:5" x14ac:dyDescent="0.2">
      <c r="A34" s="3" t="s">
        <v>192</v>
      </c>
      <c r="B34" s="182">
        <v>90.537098999999998</v>
      </c>
      <c r="C34" s="174">
        <v>20361.547500000001</v>
      </c>
      <c r="D34" s="35">
        <f>B34/C34</f>
        <v>4.4464743654675561E-3</v>
      </c>
      <c r="E34" s="45">
        <f>(B$25-B34)/(B$25-B$26)*100</f>
        <v>13.934493042989832</v>
      </c>
    </row>
    <row r="35" spans="1:5" x14ac:dyDescent="0.2">
      <c r="A35" s="179" t="s">
        <v>195</v>
      </c>
      <c r="B35" s="182">
        <v>87.100457000000006</v>
      </c>
      <c r="C35" s="174">
        <v>20361.547500000001</v>
      </c>
      <c r="D35" s="35">
        <f>B35/C35</f>
        <v>4.2776933825879396E-3</v>
      </c>
      <c r="E35" s="45">
        <f>(B34-B35)/(B$25-B$26)*100</f>
        <v>5.9640004448910027</v>
      </c>
    </row>
    <row r="36" spans="1:5" x14ac:dyDescent="0.2">
      <c r="A36" s="179" t="s">
        <v>194</v>
      </c>
      <c r="B36" s="175">
        <f>$B31</f>
        <v>40.943485000000003</v>
      </c>
      <c r="C36" s="174">
        <v>20361.547500000001</v>
      </c>
      <c r="D36" s="35">
        <f t="shared" ref="D36" si="3">B36/C36</f>
        <v>2.010823833502832E-3</v>
      </c>
      <c r="E36" s="45">
        <f>(B35-B36)/(B$25-B$26)*100</f>
        <v>80.101506512119172</v>
      </c>
    </row>
    <row r="38" spans="1:5" x14ac:dyDescent="0.2">
      <c r="A38" s="176" t="s">
        <v>191</v>
      </c>
    </row>
    <row r="39" spans="1:5" x14ac:dyDescent="0.2">
      <c r="A39" s="179" t="s">
        <v>194</v>
      </c>
      <c r="E39" s="45">
        <f>AVERAGE(E29,E36)</f>
        <v>62.579301311812429</v>
      </c>
    </row>
    <row r="40" spans="1:5" ht="12" customHeight="1" x14ac:dyDescent="0.2">
      <c r="A40" s="179" t="s">
        <v>195</v>
      </c>
      <c r="E40" s="45">
        <f>AVERAGE(E30,E35)</f>
        <v>7.8402340755663147</v>
      </c>
    </row>
    <row r="41" spans="1:5" x14ac:dyDescent="0.2">
      <c r="A41" s="125" t="s">
        <v>192</v>
      </c>
      <c r="B41" s="102"/>
      <c r="C41" s="102"/>
      <c r="D41" s="102"/>
      <c r="E41" s="140">
        <f>AVERAGE(E31,E34)</f>
        <v>29.580464612621256</v>
      </c>
    </row>
    <row r="43" spans="1:5" x14ac:dyDescent="0.2">
      <c r="A43" s="3" t="s">
        <v>189</v>
      </c>
    </row>
    <row r="44" spans="1:5" x14ac:dyDescent="0.2">
      <c r="A44" s="179" t="s">
        <v>230</v>
      </c>
    </row>
    <row r="45" spans="1:5" x14ac:dyDescent="0.2">
      <c r="A45" s="3" t="s">
        <v>187</v>
      </c>
    </row>
    <row r="46" spans="1:5" x14ac:dyDescent="0.2">
      <c r="A46" s="179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0"/>
  <sheetViews>
    <sheetView workbookViewId="0">
      <selection activeCell="F46" sqref="F46"/>
    </sheetView>
  </sheetViews>
  <sheetFormatPr defaultRowHeight="12.75" x14ac:dyDescent="0.2"/>
  <cols>
    <col min="2" max="2" width="10.42578125" customWidth="1"/>
    <col min="3" max="3" width="11.28515625" customWidth="1"/>
    <col min="4" max="4" width="2.28515625" customWidth="1"/>
    <col min="5" max="6" width="11.28515625" customWidth="1"/>
    <col min="8" max="8" width="10.5703125" customWidth="1"/>
    <col min="9" max="9" width="10.7109375" customWidth="1"/>
    <col min="10" max="10" width="11.140625" customWidth="1"/>
    <col min="11" max="11" width="15" customWidth="1"/>
    <col min="12" max="13" width="10.85546875" customWidth="1"/>
    <col min="14" max="14" width="12" customWidth="1"/>
    <col min="15" max="15" width="3.5703125" customWidth="1"/>
    <col min="17" max="17" width="15" customWidth="1"/>
    <col min="18" max="18" width="10.85546875" customWidth="1"/>
  </cols>
  <sheetData>
    <row r="2" spans="1:18" x14ac:dyDescent="0.2">
      <c r="A2" s="11" t="s">
        <v>213</v>
      </c>
    </row>
    <row r="3" spans="1:18" x14ac:dyDescent="0.2">
      <c r="H3" s="102"/>
      <c r="I3" s="102"/>
      <c r="J3" s="102"/>
      <c r="K3" s="102"/>
      <c r="L3" s="102"/>
      <c r="M3" s="102"/>
      <c r="N3" s="102"/>
      <c r="O3" s="183"/>
      <c r="P3" s="102"/>
      <c r="Q3" s="102"/>
      <c r="R3" s="102"/>
    </row>
    <row r="4" spans="1:18" ht="53.25" customHeight="1" x14ac:dyDescent="0.2">
      <c r="A4" s="130" t="s">
        <v>0</v>
      </c>
      <c r="B4" s="172" t="s">
        <v>205</v>
      </c>
      <c r="C4" s="172" t="s">
        <v>206</v>
      </c>
      <c r="D4" s="92"/>
      <c r="E4" s="172" t="s">
        <v>207</v>
      </c>
      <c r="F4" s="172" t="s">
        <v>208</v>
      </c>
      <c r="G4" s="92"/>
      <c r="H4" s="92" t="s">
        <v>201</v>
      </c>
      <c r="I4" s="92" t="s">
        <v>202</v>
      </c>
      <c r="J4" s="92" t="s">
        <v>200</v>
      </c>
      <c r="K4" s="173" t="s">
        <v>216</v>
      </c>
      <c r="L4" s="178" t="s">
        <v>214</v>
      </c>
      <c r="M4" s="178" t="s">
        <v>217</v>
      </c>
      <c r="N4" s="173" t="s">
        <v>215</v>
      </c>
      <c r="P4" s="173" t="s">
        <v>18</v>
      </c>
      <c r="Q4" s="173" t="s">
        <v>210</v>
      </c>
      <c r="R4" s="173" t="s">
        <v>203</v>
      </c>
    </row>
    <row r="5" spans="1:18" x14ac:dyDescent="0.2">
      <c r="A5" s="24">
        <v>1964</v>
      </c>
      <c r="B5" s="42">
        <f>'1'!B35</f>
        <v>1.2831430687000001</v>
      </c>
      <c r="C5" s="42">
        <f>B5-N5</f>
        <v>1.4569678178895646</v>
      </c>
      <c r="E5" s="18">
        <f>B5/'1'!$I35</f>
        <v>1.8745698593133674E-3</v>
      </c>
      <c r="F5" s="18">
        <f>C5/'1'!$I35</f>
        <v>2.1285139779248568E-3</v>
      </c>
      <c r="H5" s="27">
        <f>'T1'!C28*100</f>
        <v>18.714210572042226</v>
      </c>
      <c r="I5" s="27">
        <f>AVERAGE(H$5:H$57)</f>
        <v>22.342297012695177</v>
      </c>
      <c r="J5" s="27">
        <f>H5-I5</f>
        <v>-3.6280864406529503</v>
      </c>
      <c r="K5" s="27">
        <f>J5*Q5</f>
        <v>-0.9288382671575095</v>
      </c>
      <c r="L5" s="27">
        <f>P5-K5</f>
        <v>7.78535547775751</v>
      </c>
      <c r="M5" s="37">
        <f>L5/'1'!I35</f>
        <v>1.1373784481749466E-2</v>
      </c>
      <c r="N5" s="42">
        <f>K5*H5/100</f>
        <v>-0.17382474918956448</v>
      </c>
      <c r="P5" s="134">
        <f>'T1'!AT28</f>
        <v>6.8565172106000007</v>
      </c>
      <c r="Q5" s="42">
        <f>Q$60*P5</f>
        <v>0.2560132682479157</v>
      </c>
      <c r="R5" s="27">
        <v>20.719328000000001</v>
      </c>
    </row>
    <row r="6" spans="1:18" x14ac:dyDescent="0.2">
      <c r="A6" s="24">
        <f>A5+1</f>
        <v>1965</v>
      </c>
      <c r="B6" s="42"/>
      <c r="C6" s="42"/>
      <c r="F6" s="18">
        <f>AVERAGE(F5,F7)</f>
        <v>2.1434296161442303E-3</v>
      </c>
      <c r="K6" s="27"/>
      <c r="L6" s="45"/>
      <c r="M6" s="45"/>
      <c r="N6" s="42"/>
    </row>
    <row r="7" spans="1:18" x14ac:dyDescent="0.2">
      <c r="A7" s="91">
        <f t="shared" ref="A7:A57" si="0">A6+1</f>
        <v>1966</v>
      </c>
      <c r="B7" s="42">
        <f>'1'!B37</f>
        <v>1.5475523022</v>
      </c>
      <c r="C7" s="42">
        <f>B7-N7</f>
        <v>1.7555980298993552</v>
      </c>
      <c r="E7" s="18">
        <f>B7/'1'!$I37</f>
        <v>1.9025722918613228E-3</v>
      </c>
      <c r="F7" s="18">
        <f>C7/'1'!$I37</f>
        <v>2.1583452543636038E-3</v>
      </c>
      <c r="H7" s="27">
        <f>'T1'!C30*100</f>
        <v>18.741865428721429</v>
      </c>
      <c r="I7" s="27">
        <f t="shared" ref="I7:I57" si="1">AVERAGE(H$5:H$57)</f>
        <v>22.342297012695177</v>
      </c>
      <c r="J7" s="27">
        <f t="shared" ref="J7:J57" si="2">H7-I7</f>
        <v>-3.600431583973748</v>
      </c>
      <c r="K7" s="27">
        <f t="shared" ref="K7:K38" si="3">J7*Q7</f>
        <v>-1.1100588065291006</v>
      </c>
      <c r="L7" s="27">
        <f>P7-K7</f>
        <v>9.3672534176291009</v>
      </c>
      <c r="M7" s="37">
        <f>L7/'1'!I37</f>
        <v>1.1516170909305509E-2</v>
      </c>
      <c r="N7" s="42">
        <f>K7*H7/100</f>
        <v>-0.20804572769935517</v>
      </c>
      <c r="P7" s="134">
        <f>'T1'!AT30</f>
        <v>8.257194611100001</v>
      </c>
      <c r="Q7" s="42">
        <f t="shared" ref="Q7:Q38" si="4">Q$60*P7</f>
        <v>0.30831270658500992</v>
      </c>
      <c r="R7" s="27">
        <v>14.783545</v>
      </c>
    </row>
    <row r="8" spans="1:18" x14ac:dyDescent="0.2">
      <c r="A8" s="91">
        <f t="shared" si="0"/>
        <v>1967</v>
      </c>
      <c r="B8" s="42">
        <f>'1'!B38</f>
        <v>1.8919583545999998</v>
      </c>
      <c r="C8" s="42">
        <f>B8-N8</f>
        <v>1.991273811869974</v>
      </c>
      <c r="E8" s="18">
        <f>B8/'1'!$I38</f>
        <v>2.1999515751162787E-3</v>
      </c>
      <c r="F8" s="18">
        <f>C8/'1'!$I38</f>
        <v>2.3154346649650859E-3</v>
      </c>
      <c r="H8" s="27">
        <f>'T1'!C31*100</f>
        <v>20.936423105349792</v>
      </c>
      <c r="I8" s="27">
        <f t="shared" si="1"/>
        <v>22.342297012695177</v>
      </c>
      <c r="J8" s="27">
        <f t="shared" si="2"/>
        <v>-1.4058739073453843</v>
      </c>
      <c r="K8" s="27">
        <f t="shared" si="3"/>
        <v>-0.47436688096256752</v>
      </c>
      <c r="L8" s="27">
        <f t="shared" ref="L8:L57" si="5">P8-K8</f>
        <v>9.5110506787625653</v>
      </c>
      <c r="M8" s="37">
        <f>L8/'1'!I38</f>
        <v>1.1059361254375077E-2</v>
      </c>
      <c r="N8" s="42">
        <f>K8*H8/100</f>
        <v>-9.9315457269974136E-2</v>
      </c>
      <c r="P8" s="134">
        <f>'T1'!AT31</f>
        <v>9.0366837977999985</v>
      </c>
      <c r="Q8" s="42">
        <f t="shared" si="4"/>
        <v>0.33741780004885508</v>
      </c>
      <c r="R8" s="27">
        <v>15.6857355</v>
      </c>
    </row>
    <row r="9" spans="1:18" x14ac:dyDescent="0.2">
      <c r="A9" s="91">
        <f t="shared" si="0"/>
        <v>1968</v>
      </c>
      <c r="B9" s="42">
        <f>'1'!B39</f>
        <v>2.0495251380999999</v>
      </c>
      <c r="C9" s="42">
        <f>B9-N9</f>
        <v>2.1709931435528498</v>
      </c>
      <c r="E9" s="18">
        <f>B9/'1'!$I39</f>
        <v>2.1787234379717232E-3</v>
      </c>
      <c r="F9" s="18">
        <f>C9/'1'!$I39</f>
        <v>2.3078485633601037E-3</v>
      </c>
      <c r="H9" s="27">
        <f>'T1'!C32*100</f>
        <v>20.755030888690548</v>
      </c>
      <c r="I9" s="27">
        <f t="shared" si="1"/>
        <v>22.342297012695177</v>
      </c>
      <c r="J9" s="27">
        <f t="shared" si="2"/>
        <v>-1.5872661240046284</v>
      </c>
      <c r="K9" s="27">
        <f t="shared" si="3"/>
        <v>-0.58524608372921361</v>
      </c>
      <c r="L9" s="27">
        <f t="shared" si="5"/>
        <v>10.460081486729214</v>
      </c>
      <c r="M9" s="37">
        <f>L9/'1'!I39</f>
        <v>1.1119465809215705E-2</v>
      </c>
      <c r="N9" s="42">
        <f>K9*H9/100</f>
        <v>-0.12146800545285004</v>
      </c>
      <c r="P9" s="134">
        <f>'T1'!AT32</f>
        <v>9.8748354030000005</v>
      </c>
      <c r="Q9" s="42">
        <f t="shared" si="4"/>
        <v>0.36871327049597324</v>
      </c>
      <c r="R9" s="27">
        <v>16.587926</v>
      </c>
    </row>
    <row r="10" spans="1:18" x14ac:dyDescent="0.2">
      <c r="A10" s="91">
        <f t="shared" si="0"/>
        <v>1969</v>
      </c>
      <c r="B10" s="42">
        <f>'1'!B40</f>
        <v>2.6095910704</v>
      </c>
      <c r="C10" s="42">
        <f>B10-N10</f>
        <v>2.6146434955246112</v>
      </c>
      <c r="E10" s="18">
        <f>B10/'1'!$I40</f>
        <v>2.5644566336477988E-3</v>
      </c>
      <c r="F10" s="18">
        <f>C10/'1'!$I40</f>
        <v>2.5694216740611352E-3</v>
      </c>
      <c r="H10" s="27">
        <f>'T1'!C33*100</f>
        <v>22.290444652983933</v>
      </c>
      <c r="I10" s="27">
        <f t="shared" si="1"/>
        <v>22.342297012695177</v>
      </c>
      <c r="J10" s="27">
        <f t="shared" si="2"/>
        <v>-5.1852359711244134E-2</v>
      </c>
      <c r="K10" s="27">
        <f t="shared" si="3"/>
        <v>-2.2666327223466478E-2</v>
      </c>
      <c r="L10" s="27">
        <f t="shared" si="5"/>
        <v>11.729884873223467</v>
      </c>
      <c r="M10" s="37">
        <f>L10/'1'!I40</f>
        <v>1.1527009505919287E-2</v>
      </c>
      <c r="N10" s="42">
        <f>K10*H10/100</f>
        <v>-5.0524251246110256E-3</v>
      </c>
      <c r="P10" s="134">
        <f>'T1'!AT33</f>
        <v>11.707218546</v>
      </c>
      <c r="Q10" s="42">
        <f t="shared" si="4"/>
        <v>0.43713202927872358</v>
      </c>
      <c r="R10" s="27">
        <v>14.976459</v>
      </c>
    </row>
    <row r="11" spans="1:18" x14ac:dyDescent="0.2">
      <c r="A11" s="91">
        <f t="shared" si="0"/>
        <v>1970</v>
      </c>
      <c r="B11" s="42">
        <f>'1'!B41</f>
        <v>2.858781172</v>
      </c>
      <c r="C11" s="42">
        <f>B11-N11</f>
        <v>2.9255839160562118</v>
      </c>
      <c r="E11" s="18">
        <f>B11/'1'!$I41</f>
        <v>2.6635434379949688E-3</v>
      </c>
      <c r="F11" s="18">
        <f>C11/'1'!$I41</f>
        <v>2.725783952349028E-3</v>
      </c>
      <c r="H11" s="27">
        <f>'T1'!C34*100</f>
        <v>21.716469739042612</v>
      </c>
      <c r="I11" s="27">
        <f t="shared" si="1"/>
        <v>22.342297012695177</v>
      </c>
      <c r="J11" s="27">
        <f t="shared" si="2"/>
        <v>-0.62582727365256474</v>
      </c>
      <c r="K11" s="27">
        <f t="shared" si="3"/>
        <v>-0.30761327627810353</v>
      </c>
      <c r="L11" s="27">
        <f t="shared" si="5"/>
        <v>13.471728836278105</v>
      </c>
      <c r="M11" s="37">
        <f>L11/'1'!I41</f>
        <v>1.2551689962059168E-2</v>
      </c>
      <c r="N11" s="42">
        <f>K11*H11/100</f>
        <v>-6.6802744056211893E-2</v>
      </c>
      <c r="P11" s="134">
        <f>'T1'!AT34</f>
        <v>13.164115560000001</v>
      </c>
      <c r="Q11" s="42">
        <f t="shared" si="4"/>
        <v>0.49153063349693288</v>
      </c>
      <c r="R11" s="27">
        <v>18.853507</v>
      </c>
    </row>
    <row r="12" spans="1:18" x14ac:dyDescent="0.2">
      <c r="A12" s="91">
        <f t="shared" si="0"/>
        <v>1971</v>
      </c>
      <c r="B12" s="42">
        <f>'1'!B42</f>
        <v>3.2124174106000001</v>
      </c>
      <c r="C12" s="42">
        <f>B12-N12</f>
        <v>3.3936003142390332</v>
      </c>
      <c r="E12" s="18">
        <f>B12/'1'!$I42</f>
        <v>2.7576765478581852E-3</v>
      </c>
      <c r="F12" s="18">
        <f>C12/'1'!$I42</f>
        <v>2.9132117042141238E-3</v>
      </c>
      <c r="H12" s="27">
        <f>'T1'!C35*100</f>
        <v>20.831777495782251</v>
      </c>
      <c r="I12" s="27">
        <f t="shared" si="1"/>
        <v>22.342297012695177</v>
      </c>
      <c r="J12" s="27">
        <f t="shared" si="2"/>
        <v>-1.5105195169129253</v>
      </c>
      <c r="K12" s="27">
        <f t="shared" si="3"/>
        <v>-0.86974289004246796</v>
      </c>
      <c r="L12" s="27">
        <f t="shared" si="5"/>
        <v>16.290498086042469</v>
      </c>
      <c r="M12" s="37">
        <f>L12/'1'!I42</f>
        <v>1.3984460542572295E-2</v>
      </c>
      <c r="N12" s="42">
        <f>K12*H12/100</f>
        <v>-0.18118290363903303</v>
      </c>
      <c r="P12" s="134">
        <f>'T1'!AT35</f>
        <v>15.420755196</v>
      </c>
      <c r="Q12" s="42">
        <f t="shared" si="4"/>
        <v>0.57579056761873326</v>
      </c>
      <c r="R12" s="27">
        <v>16.434025999999999</v>
      </c>
    </row>
    <row r="13" spans="1:18" x14ac:dyDescent="0.2">
      <c r="A13" s="91">
        <f t="shared" si="0"/>
        <v>1972</v>
      </c>
      <c r="B13" s="42">
        <f>'1'!B43</f>
        <v>3.7580384004000003</v>
      </c>
      <c r="C13" s="42">
        <f>B13-N13</f>
        <v>3.6777691520836426</v>
      </c>
      <c r="E13" s="18">
        <f>B13/'1'!$I43</f>
        <v>2.9380333049800647E-3</v>
      </c>
      <c r="F13" s="18">
        <f>C13/'1'!$I43</f>
        <v>2.8752788304930365E-3</v>
      </c>
      <c r="H13" s="27">
        <f>'T1'!C36*100</f>
        <v>22.914340544326034</v>
      </c>
      <c r="I13" s="27">
        <f t="shared" si="1"/>
        <v>22.342297012695177</v>
      </c>
      <c r="J13" s="27">
        <f t="shared" si="2"/>
        <v>0.57204353163085742</v>
      </c>
      <c r="K13" s="27">
        <f t="shared" si="3"/>
        <v>0.35030136765700554</v>
      </c>
      <c r="L13" s="27">
        <f t="shared" si="5"/>
        <v>16.050076348342994</v>
      </c>
      <c r="M13" s="37">
        <f>L13/'1'!I43</f>
        <v>1.2547944920915485E-2</v>
      </c>
      <c r="N13" s="42">
        <f>K13*H13/100</f>
        <v>8.0269248316357816E-2</v>
      </c>
      <c r="P13" s="134">
        <f>'T1'!AT36</f>
        <v>16.400377716000001</v>
      </c>
      <c r="Q13" s="42">
        <f t="shared" si="4"/>
        <v>0.61236837458561943</v>
      </c>
      <c r="R13" s="27">
        <v>18.532299999999999</v>
      </c>
    </row>
    <row r="14" spans="1:18" x14ac:dyDescent="0.2">
      <c r="A14" s="91">
        <f t="shared" si="0"/>
        <v>1973</v>
      </c>
      <c r="B14" s="42">
        <f>'1'!B44</f>
        <v>4.5751191143999996</v>
      </c>
      <c r="C14" s="42">
        <f>B14-N14</f>
        <v>4.3103284662096852</v>
      </c>
      <c r="E14" s="18">
        <f>B14/'1'!$I44</f>
        <v>3.2097089339132869E-3</v>
      </c>
      <c r="F14" s="18">
        <f>C14/'1'!$I44</f>
        <v>3.0239430799843445E-3</v>
      </c>
      <c r="H14" s="27">
        <f>'T1'!C37*100</f>
        <v>23.892331402961482</v>
      </c>
      <c r="I14" s="27">
        <f t="shared" si="1"/>
        <v>22.342297012695177</v>
      </c>
      <c r="J14" s="27">
        <f t="shared" si="2"/>
        <v>1.5500343902663047</v>
      </c>
      <c r="K14" s="27">
        <f t="shared" si="3"/>
        <v>1.1082662621927866</v>
      </c>
      <c r="L14" s="27">
        <f t="shared" si="5"/>
        <v>18.040635689807214</v>
      </c>
      <c r="M14" s="37">
        <f>L14/'1'!I44</f>
        <v>1.2656542507231102E-2</v>
      </c>
      <c r="N14" s="42">
        <f>K14*H14/100</f>
        <v>0.26479064819031456</v>
      </c>
      <c r="P14" s="134">
        <f>'T1'!AT37</f>
        <v>19.148901951999999</v>
      </c>
      <c r="Q14" s="42">
        <f t="shared" si="4"/>
        <v>0.71499462795943525</v>
      </c>
      <c r="R14" s="27">
        <v>19.240597999999999</v>
      </c>
    </row>
    <row r="15" spans="1:18" x14ac:dyDescent="0.2">
      <c r="A15" s="91">
        <f t="shared" si="0"/>
        <v>1974</v>
      </c>
      <c r="B15" s="42">
        <f>'1'!B45</f>
        <v>5.9734021628000002</v>
      </c>
      <c r="C15" s="42">
        <f>B15-N15</f>
        <v>4.9621310386922497</v>
      </c>
      <c r="E15" s="18">
        <f>B15/'1'!$I45</f>
        <v>3.8657792925187676E-3</v>
      </c>
      <c r="F15" s="18">
        <f>C15/'1'!$I45</f>
        <v>3.21131959532245E-3</v>
      </c>
      <c r="H15" s="27">
        <f>'T1'!C38*100</f>
        <v>26.876353728453502</v>
      </c>
      <c r="I15" s="27">
        <f t="shared" si="1"/>
        <v>22.342297012695177</v>
      </c>
      <c r="J15" s="27">
        <f t="shared" si="2"/>
        <v>4.5340567157583251</v>
      </c>
      <c r="K15" s="27">
        <f t="shared" si="3"/>
        <v>3.7626797679669486</v>
      </c>
      <c r="L15" s="27">
        <f t="shared" si="5"/>
        <v>18.462813404033053</v>
      </c>
      <c r="M15" s="37">
        <f>L15/'1'!I45</f>
        <v>1.1948494307554396E-2</v>
      </c>
      <c r="N15" s="42">
        <f>K15*H15/100</f>
        <v>1.0112711241077506</v>
      </c>
      <c r="P15" s="134">
        <f>'T1'!AT38</f>
        <v>22.225493172</v>
      </c>
      <c r="Q15" s="42">
        <f t="shared" si="4"/>
        <v>0.8298704678504748</v>
      </c>
      <c r="R15" s="27">
        <v>20.831222</v>
      </c>
    </row>
    <row r="16" spans="1:18" x14ac:dyDescent="0.2">
      <c r="A16" s="91">
        <f t="shared" si="0"/>
        <v>1975</v>
      </c>
      <c r="B16" s="42">
        <f>'1'!B46</f>
        <v>6.0872620685000003</v>
      </c>
      <c r="C16" s="42">
        <f>B16-N16</f>
        <v>5.4122567397582149</v>
      </c>
      <c r="E16" s="18">
        <f>B16/'1'!$I46</f>
        <v>3.6128328497240193E-3</v>
      </c>
      <c r="F16" s="18">
        <f>C16/'1'!$I46</f>
        <v>3.2122124397639114E-3</v>
      </c>
      <c r="H16" s="27">
        <f>'T1'!C39*100</f>
        <v>25.312090828820249</v>
      </c>
      <c r="I16" s="27">
        <f t="shared" si="1"/>
        <v>22.342297012695177</v>
      </c>
      <c r="J16" s="27">
        <f t="shared" si="2"/>
        <v>2.9697938161250725</v>
      </c>
      <c r="K16" s="27">
        <f t="shared" si="3"/>
        <v>2.666730825622778</v>
      </c>
      <c r="L16" s="27">
        <f t="shared" si="5"/>
        <v>21.382100658377222</v>
      </c>
      <c r="M16" s="37">
        <f>L16/'1'!I46</f>
        <v>1.269042712230828E-2</v>
      </c>
      <c r="N16" s="42">
        <f>K16*H16/100</f>
        <v>0.67500532874178576</v>
      </c>
      <c r="P16" s="134">
        <f>'T1'!AT39</f>
        <v>24.048831484000001</v>
      </c>
      <c r="Q16" s="42">
        <f t="shared" si="4"/>
        <v>0.89795150462744067</v>
      </c>
      <c r="R16" s="27">
        <v>18.870847999999999</v>
      </c>
    </row>
    <row r="17" spans="1:18" x14ac:dyDescent="0.2">
      <c r="A17" s="91">
        <f t="shared" si="0"/>
        <v>1976</v>
      </c>
      <c r="B17" s="42">
        <f>'1'!B47</f>
        <v>7.3446822893000006</v>
      </c>
      <c r="C17" s="42">
        <f>B17-N17</f>
        <v>6.2298855645556674</v>
      </c>
      <c r="E17" s="18">
        <f>B17/'1'!$I47</f>
        <v>3.9205093889719232E-3</v>
      </c>
      <c r="F17" s="18">
        <f>C17/'1'!$I47</f>
        <v>3.3254433460850152E-3</v>
      </c>
      <c r="H17" s="27">
        <f>'T1'!C40*100</f>
        <v>26.407327120829144</v>
      </c>
      <c r="I17" s="27">
        <f t="shared" si="1"/>
        <v>22.342297012695177</v>
      </c>
      <c r="J17" s="27">
        <f t="shared" si="2"/>
        <v>4.0650301081339677</v>
      </c>
      <c r="K17" s="27">
        <f t="shared" si="3"/>
        <v>4.2215432089869553</v>
      </c>
      <c r="L17" s="27">
        <f t="shared" si="5"/>
        <v>23.591503737013046</v>
      </c>
      <c r="M17" s="37">
        <f>L17/'1'!I47</f>
        <v>1.2592881251741777E-2</v>
      </c>
      <c r="N17" s="42">
        <f>K17*H17/100</f>
        <v>1.1147967247443333</v>
      </c>
      <c r="P17" s="134">
        <f>'T1'!AT40</f>
        <v>27.813046946</v>
      </c>
      <c r="Q17" s="42">
        <f t="shared" si="4"/>
        <v>1.0385023226617218</v>
      </c>
      <c r="R17" s="27">
        <v>19.24902294</v>
      </c>
    </row>
    <row r="18" spans="1:18" x14ac:dyDescent="0.2">
      <c r="A18" s="91">
        <f t="shared" si="0"/>
        <v>1977</v>
      </c>
      <c r="B18" s="42">
        <f>'1'!B48</f>
        <v>8.0864184299000001</v>
      </c>
      <c r="C18" s="42">
        <f>B18-N18</f>
        <v>6.9465594964729984</v>
      </c>
      <c r="E18" s="18">
        <f>B18/'1'!$I48</f>
        <v>3.8843397203862039E-3</v>
      </c>
      <c r="F18" s="18">
        <f>C18/'1'!$I48</f>
        <v>3.3368044463795744E-3</v>
      </c>
      <c r="H18" s="27">
        <f>'T1'!C41*100</f>
        <v>26.11746249884559</v>
      </c>
      <c r="I18" s="27">
        <f t="shared" si="1"/>
        <v>22.342297012695177</v>
      </c>
      <c r="J18" s="27">
        <f t="shared" si="2"/>
        <v>3.7751654861504136</v>
      </c>
      <c r="K18" s="27">
        <f t="shared" si="3"/>
        <v>4.3643555857594665</v>
      </c>
      <c r="L18" s="27">
        <f t="shared" si="5"/>
        <v>26.597375211240536</v>
      </c>
      <c r="M18" s="37">
        <f>L18/'1'!I48</f>
        <v>1.2776143342895827E-2</v>
      </c>
      <c r="N18" s="42">
        <f>K18*H18/100</f>
        <v>1.1398589334270015</v>
      </c>
      <c r="P18" s="134">
        <f>'T1'!AT41</f>
        <v>30.961730797000001</v>
      </c>
      <c r="Q18" s="42">
        <f t="shared" si="4"/>
        <v>1.1560700058767113</v>
      </c>
      <c r="R18" s="27">
        <v>17.708350280000001</v>
      </c>
    </row>
    <row r="19" spans="1:18" x14ac:dyDescent="0.2">
      <c r="A19" s="91">
        <f t="shared" si="0"/>
        <v>1978</v>
      </c>
      <c r="B19" s="42">
        <f>'1'!B49</f>
        <v>10.897662008999999</v>
      </c>
      <c r="C19" s="42">
        <f>B19-N19</f>
        <v>8.6978806205139971</v>
      </c>
      <c r="E19" s="18">
        <f>B19/'1'!$I49</f>
        <v>4.6341478180813066E-3</v>
      </c>
      <c r="F19" s="18">
        <f>C19/'1'!$I49</f>
        <v>3.698707527008844E-3</v>
      </c>
      <c r="H19" s="27">
        <f>'T1'!C42*100</f>
        <v>27.748436983325092</v>
      </c>
      <c r="I19" s="27">
        <f t="shared" si="1"/>
        <v>22.342297012695177</v>
      </c>
      <c r="J19" s="27">
        <f t="shared" si="2"/>
        <v>5.4061399706299156</v>
      </c>
      <c r="K19" s="27">
        <f t="shared" si="3"/>
        <v>7.9275866594140805</v>
      </c>
      <c r="L19" s="27">
        <f t="shared" si="5"/>
        <v>31.345479479585919</v>
      </c>
      <c r="M19" s="37">
        <f>L19/'1'!I49</f>
        <v>1.3329426551958632E-2</v>
      </c>
      <c r="N19" s="42">
        <f>K19*H19/100</f>
        <v>2.1997813884860027</v>
      </c>
      <c r="P19" s="134">
        <f>'T1'!AT42</f>
        <v>39.273066139000001</v>
      </c>
      <c r="Q19" s="42">
        <f t="shared" si="4"/>
        <v>1.4664042556209231</v>
      </c>
      <c r="R19" s="27">
        <v>19.826472420000002</v>
      </c>
    </row>
    <row r="20" spans="1:18" x14ac:dyDescent="0.2">
      <c r="A20" s="91">
        <f t="shared" si="0"/>
        <v>1979</v>
      </c>
      <c r="B20" s="42">
        <f>'1'!B50</f>
        <v>12.031346829</v>
      </c>
      <c r="C20" s="42">
        <f>B20-N20</f>
        <v>10.923522062170946</v>
      </c>
      <c r="E20" s="18">
        <f>B20/'1'!$I50</f>
        <v>4.5793578308529663E-3</v>
      </c>
      <c r="F20" s="18">
        <f>C20/'1'!$I50</f>
        <v>4.1576988018768111E-3</v>
      </c>
      <c r="H20" s="27">
        <f>'T1'!C43*100</f>
        <v>24.808324541140049</v>
      </c>
      <c r="I20" s="27">
        <f t="shared" si="1"/>
        <v>22.342297012695177</v>
      </c>
      <c r="J20" s="27">
        <f t="shared" si="2"/>
        <v>2.4660275284448723</v>
      </c>
      <c r="K20" s="27">
        <f t="shared" si="3"/>
        <v>4.4655364169874945</v>
      </c>
      <c r="L20" s="27">
        <f t="shared" si="5"/>
        <v>44.031679947012506</v>
      </c>
      <c r="M20" s="37">
        <f>L20/'1'!I50</f>
        <v>1.6759288983752334E-2</v>
      </c>
      <c r="N20" s="42">
        <f>K20*H20/100</f>
        <v>1.1078247668290546</v>
      </c>
      <c r="P20" s="134">
        <f>'T1'!AT43</f>
        <v>48.497216364000003</v>
      </c>
      <c r="Q20" s="42">
        <f t="shared" si="4"/>
        <v>1.8108218036817916</v>
      </c>
      <c r="R20" s="27">
        <v>20.854389870000002</v>
      </c>
    </row>
    <row r="21" spans="1:18" x14ac:dyDescent="0.2">
      <c r="A21" s="91">
        <f t="shared" si="0"/>
        <v>1980</v>
      </c>
      <c r="B21" s="42">
        <f>'1'!B51</f>
        <v>15.233858619999999</v>
      </c>
      <c r="C21" s="42">
        <f>B21-N21</f>
        <v>13.333410703878773</v>
      </c>
      <c r="E21" s="18">
        <f>B21/'1'!$I51</f>
        <v>5.3315572813495251E-3</v>
      </c>
      <c r="F21" s="18">
        <f>C21/'1'!$I51</f>
        <v>4.6664370923174929E-3</v>
      </c>
      <c r="H21" s="27">
        <f>'T1'!C44*100</f>
        <v>25.683379113138095</v>
      </c>
      <c r="I21" s="27">
        <f t="shared" si="1"/>
        <v>22.342297012695177</v>
      </c>
      <c r="J21" s="27">
        <f t="shared" si="2"/>
        <v>3.3410821004429181</v>
      </c>
      <c r="K21" s="27">
        <f t="shared" si="3"/>
        <v>7.3995244463337402</v>
      </c>
      <c r="L21" s="27">
        <f t="shared" si="5"/>
        <v>51.914550048666257</v>
      </c>
      <c r="M21" s="37">
        <f>L21/'1'!I51</f>
        <v>1.8169093216906258E-2</v>
      </c>
      <c r="N21" s="42">
        <f>K21*H21/100</f>
        <v>1.9004479161212271</v>
      </c>
      <c r="P21" s="134">
        <f>'T1'!AT44</f>
        <v>59.314074495</v>
      </c>
      <c r="Q21" s="42">
        <f t="shared" si="4"/>
        <v>2.2147089547284113</v>
      </c>
      <c r="R21" s="27">
        <v>22.358916219999998</v>
      </c>
    </row>
    <row r="22" spans="1:18" x14ac:dyDescent="0.2">
      <c r="A22" s="91">
        <f t="shared" si="0"/>
        <v>1981</v>
      </c>
      <c r="B22" s="42">
        <f>'1'!B52</f>
        <v>18.624220566000002</v>
      </c>
      <c r="C22" s="42">
        <f>B22-N22</f>
        <v>15.274268345275358</v>
      </c>
      <c r="E22" s="18">
        <f>B22/'1'!$I52</f>
        <v>5.8073653152478956E-3</v>
      </c>
      <c r="F22" s="18">
        <f>C22/'1'!$I52</f>
        <v>4.7627902542174486E-3</v>
      </c>
      <c r="H22" s="27">
        <f>'T1'!C45*100</f>
        <v>27.159573831257628</v>
      </c>
      <c r="I22" s="27">
        <f t="shared" si="1"/>
        <v>22.342297012695177</v>
      </c>
      <c r="J22" s="27">
        <f t="shared" si="2"/>
        <v>4.8172768185624513</v>
      </c>
      <c r="K22" s="27">
        <f t="shared" si="3"/>
        <v>12.334332790116255</v>
      </c>
      <c r="L22" s="27">
        <f t="shared" si="5"/>
        <v>56.23898386688375</v>
      </c>
      <c r="M22" s="37">
        <f>L22/'1'!I52</f>
        <v>1.7536321754563065E-2</v>
      </c>
      <c r="N22" s="42">
        <f>K22*H22/100</f>
        <v>3.3499522207246435</v>
      </c>
      <c r="P22" s="134">
        <f>'T1'!AT45</f>
        <v>68.573316657000007</v>
      </c>
      <c r="Q22" s="42">
        <f t="shared" si="4"/>
        <v>2.5604367892225484</v>
      </c>
      <c r="R22" s="27">
        <v>23.50635243</v>
      </c>
    </row>
    <row r="23" spans="1:18" x14ac:dyDescent="0.2">
      <c r="A23" s="91">
        <f t="shared" si="0"/>
        <v>1982</v>
      </c>
      <c r="B23" s="42">
        <f>'1'!B53</f>
        <v>22.672628056000001</v>
      </c>
      <c r="C23" s="42">
        <f>B23-N23</f>
        <v>17.394553440670329</v>
      </c>
      <c r="E23" s="18">
        <f>B23/'1'!$I53</f>
        <v>6.7804976541659193E-3</v>
      </c>
      <c r="F23" s="18">
        <f>C23/'1'!$I53</f>
        <v>5.2020316528112714E-3</v>
      </c>
      <c r="H23" s="27">
        <f>'T1'!C46*100</f>
        <v>28.576985493798006</v>
      </c>
      <c r="I23" s="27">
        <f t="shared" si="1"/>
        <v>22.342297012695177</v>
      </c>
      <c r="J23" s="27">
        <f t="shared" si="2"/>
        <v>6.2346884811028289</v>
      </c>
      <c r="K23" s="27">
        <f t="shared" si="3"/>
        <v>18.469668945575656</v>
      </c>
      <c r="L23" s="27">
        <f t="shared" si="5"/>
        <v>60.869098472424348</v>
      </c>
      <c r="M23" s="37">
        <f>L23/'1'!I53</f>
        <v>1.8203570330888316E-2</v>
      </c>
      <c r="N23" s="42">
        <f>K23*H23/100</f>
        <v>5.2780746153296709</v>
      </c>
      <c r="P23" s="134">
        <f>'T1'!AT46</f>
        <v>79.338767418000003</v>
      </c>
      <c r="Q23" s="42">
        <f t="shared" si="4"/>
        <v>2.9624044571844639</v>
      </c>
      <c r="R23" s="27">
        <v>24.53890693</v>
      </c>
    </row>
    <row r="24" spans="1:18" x14ac:dyDescent="0.2">
      <c r="A24" s="91">
        <f t="shared" si="0"/>
        <v>1983</v>
      </c>
      <c r="B24" s="42">
        <f>'1'!B54</f>
        <v>24.301908165</v>
      </c>
      <c r="C24" s="42">
        <f>B24-N24</f>
        <v>19.749112951582941</v>
      </c>
      <c r="E24" s="18">
        <f>B24/'1'!$I54</f>
        <v>6.6873715368739681E-3</v>
      </c>
      <c r="F24" s="18">
        <f>C24/'1'!$I54</f>
        <v>5.434538511717925E-3</v>
      </c>
      <c r="H24" s="27">
        <f>'T1'!C47*100</f>
        <v>27.359698304477703</v>
      </c>
      <c r="I24" s="27">
        <f t="shared" si="1"/>
        <v>22.342297012695177</v>
      </c>
      <c r="J24" s="27">
        <f t="shared" si="2"/>
        <v>5.0174012917825266</v>
      </c>
      <c r="K24" s="27">
        <f t="shared" si="3"/>
        <v>16.640516875407016</v>
      </c>
      <c r="L24" s="27">
        <f t="shared" si="5"/>
        <v>72.183226334592987</v>
      </c>
      <c r="M24" s="37">
        <f>L24/'1'!I54</f>
        <v>1.986329838596395E-2</v>
      </c>
      <c r="N24" s="42">
        <f>K24*H24/100</f>
        <v>4.5527952134170597</v>
      </c>
      <c r="P24" s="134">
        <f>'T1'!AT47</f>
        <v>88.823743210000004</v>
      </c>
      <c r="Q24" s="42">
        <f t="shared" si="4"/>
        <v>3.3165608863418536</v>
      </c>
      <c r="R24" s="27">
        <v>25.55938154</v>
      </c>
    </row>
    <row r="25" spans="1:18" x14ac:dyDescent="0.2">
      <c r="A25" s="91">
        <f t="shared" si="0"/>
        <v>1984</v>
      </c>
      <c r="B25" s="42">
        <f>'1'!B55</f>
        <v>29.864098424000002</v>
      </c>
      <c r="C25" s="42">
        <f>B25-N25</f>
        <v>22.165079548588505</v>
      </c>
      <c r="E25" s="18">
        <f>B25/'1'!$I55</f>
        <v>7.3964975292252827E-3</v>
      </c>
      <c r="F25" s="18">
        <f>C25/'1'!$I55</f>
        <v>5.4896670171855821E-3</v>
      </c>
      <c r="H25" s="27">
        <f>'T1'!C48*100</f>
        <v>29.246714960063191</v>
      </c>
      <c r="I25" s="27">
        <f t="shared" si="1"/>
        <v>22.342297012695177</v>
      </c>
      <c r="J25" s="27">
        <f t="shared" si="2"/>
        <v>6.9044179473680138</v>
      </c>
      <c r="K25" s="27">
        <f t="shared" si="3"/>
        <v>26.324388519957264</v>
      </c>
      <c r="L25" s="27">
        <f t="shared" si="5"/>
        <v>75.786561256042731</v>
      </c>
      <c r="M25" s="37">
        <f>L25/'1'!I55</f>
        <v>1.8770200429968974E-2</v>
      </c>
      <c r="N25" s="42">
        <f>K25*H25/100</f>
        <v>7.6990188754114977</v>
      </c>
      <c r="P25" s="134">
        <f>'T1'!AT48</f>
        <v>102.110949776</v>
      </c>
      <c r="Q25" s="42">
        <f t="shared" si="4"/>
        <v>3.8126875749160294</v>
      </c>
      <c r="R25" s="27">
        <v>26.965435210000003</v>
      </c>
    </row>
    <row r="26" spans="1:18" x14ac:dyDescent="0.2">
      <c r="A26" s="91">
        <f t="shared" si="0"/>
        <v>1985</v>
      </c>
      <c r="B26" s="42">
        <f>'1'!B56</f>
        <v>36.046859083000001</v>
      </c>
      <c r="C26" s="42">
        <f>B26-N26</f>
        <v>23.943090820246148</v>
      </c>
      <c r="E26" s="18">
        <f>B26/'1'!$I56</f>
        <v>8.3076421025581933E-3</v>
      </c>
      <c r="F26" s="18">
        <f>C26/'1'!$I56</f>
        <v>5.5181126573510368E-3</v>
      </c>
      <c r="H26" s="27">
        <f>'T1'!C49*100</f>
        <v>31.335083206052687</v>
      </c>
      <c r="I26" s="27">
        <f t="shared" si="1"/>
        <v>22.342297012695177</v>
      </c>
      <c r="J26" s="27">
        <f t="shared" si="2"/>
        <v>8.9927861933575102</v>
      </c>
      <c r="K26" s="27">
        <f t="shared" si="3"/>
        <v>38.626890451070786</v>
      </c>
      <c r="L26" s="27">
        <f t="shared" si="5"/>
        <v>76.409852377929212</v>
      </c>
      <c r="M26" s="37">
        <f>L26/'1'!I56</f>
        <v>1.7610014376107215E-2</v>
      </c>
      <c r="N26" s="42">
        <f>K26*H26/100</f>
        <v>12.103768262753851</v>
      </c>
      <c r="P26" s="134">
        <f>'T1'!AT49</f>
        <v>115.036742829</v>
      </c>
      <c r="Q26" s="42">
        <f t="shared" si="4"/>
        <v>4.2953195617618931</v>
      </c>
      <c r="R26" s="27">
        <v>28.0520985</v>
      </c>
    </row>
    <row r="27" spans="1:18" x14ac:dyDescent="0.2">
      <c r="A27" s="91">
        <f t="shared" si="0"/>
        <v>1986</v>
      </c>
      <c r="B27" s="42">
        <f>'1'!B57</f>
        <v>40.300444452999997</v>
      </c>
      <c r="C27" s="42">
        <f>B27-N27</f>
        <v>25.742269968459361</v>
      </c>
      <c r="E27" s="18">
        <f>B27/'1'!$I57</f>
        <v>8.7999922379683806E-3</v>
      </c>
      <c r="F27" s="18">
        <f>C27/'1'!$I57</f>
        <v>5.6210738860292073E-3</v>
      </c>
      <c r="H27" s="27">
        <f>'T1'!C50*100</f>
        <v>32.017012030113648</v>
      </c>
      <c r="I27" s="27">
        <f t="shared" si="1"/>
        <v>22.342297012695177</v>
      </c>
      <c r="J27" s="27">
        <f t="shared" si="2"/>
        <v>9.6747150174184711</v>
      </c>
      <c r="K27" s="27">
        <f t="shared" si="3"/>
        <v>45.47012216770235</v>
      </c>
      <c r="L27" s="27">
        <f t="shared" si="5"/>
        <v>80.401849942297645</v>
      </c>
      <c r="M27" s="37">
        <f>L27/'1'!I57</f>
        <v>1.7556522391103512E-2</v>
      </c>
      <c r="N27" s="42">
        <f>K27*H27/100</f>
        <v>14.558174484540634</v>
      </c>
      <c r="P27" s="134">
        <f>'T1'!AT50</f>
        <v>125.87197211</v>
      </c>
      <c r="Q27" s="42">
        <f t="shared" si="4"/>
        <v>4.69989266720905</v>
      </c>
      <c r="R27" s="27">
        <v>29.007070210000002</v>
      </c>
    </row>
    <row r="28" spans="1:18" x14ac:dyDescent="0.2">
      <c r="A28" s="24">
        <f t="shared" si="0"/>
        <v>1987</v>
      </c>
      <c r="B28" s="42">
        <f>'1'!B58</f>
        <v>31.294242334</v>
      </c>
      <c r="C28" s="42">
        <f>B28-N28</f>
        <v>30.672696100548482</v>
      </c>
      <c r="E28" s="18">
        <f>B28/'1'!$I58</f>
        <v>6.4455104494150605E-3</v>
      </c>
      <c r="F28" s="18">
        <f>C28/'1'!$I58</f>
        <v>6.317493841767277E-3</v>
      </c>
      <c r="H28" s="27">
        <f>'T1'!C51*100</f>
        <v>22.874221635570017</v>
      </c>
      <c r="I28" s="27">
        <f t="shared" si="1"/>
        <v>22.342297012695177</v>
      </c>
      <c r="J28" s="27">
        <f t="shared" si="2"/>
        <v>0.53192462287483977</v>
      </c>
      <c r="K28" s="27">
        <f t="shared" si="3"/>
        <v>2.7172344631171939</v>
      </c>
      <c r="L28" s="27">
        <f t="shared" si="5"/>
        <v>134.09285172288281</v>
      </c>
      <c r="M28" s="37">
        <f>L28/'1'!I58</f>
        <v>2.7618399184973393E-2</v>
      </c>
      <c r="N28" s="42">
        <f>K28*H28/100</f>
        <v>0.62154623345151794</v>
      </c>
      <c r="P28" s="134">
        <f>'T1'!AT51</f>
        <v>136.81008618600001</v>
      </c>
      <c r="Q28" s="42">
        <f t="shared" si="4"/>
        <v>5.1083073545864988</v>
      </c>
      <c r="R28" s="27">
        <v>27.964736980000001</v>
      </c>
    </row>
    <row r="29" spans="1:18" x14ac:dyDescent="0.2">
      <c r="A29" s="24">
        <f t="shared" si="0"/>
        <v>1988</v>
      </c>
      <c r="B29" s="42">
        <f>'1'!B59</f>
        <v>33.141730490999997</v>
      </c>
      <c r="C29" s="42">
        <f>B29-N29</f>
        <v>33.295353326091018</v>
      </c>
      <c r="E29" s="18">
        <f>B29/'1'!$I59</f>
        <v>6.3291059680314716E-3</v>
      </c>
      <c r="F29" s="18">
        <f>C29/'1'!$I59</f>
        <v>6.358443458500309E-3</v>
      </c>
      <c r="H29" s="27">
        <f>'T1'!C52*100</f>
        <v>22.218154168524606</v>
      </c>
      <c r="I29" s="27">
        <f t="shared" si="1"/>
        <v>22.342297012695177</v>
      </c>
      <c r="J29" s="27">
        <f t="shared" si="2"/>
        <v>-0.12414284417057075</v>
      </c>
      <c r="K29" s="27">
        <f t="shared" si="3"/>
        <v>-0.69142933263399686</v>
      </c>
      <c r="L29" s="27">
        <f t="shared" si="5"/>
        <v>149.85652306463399</v>
      </c>
      <c r="M29" s="37">
        <f>L29/'1'!I59</f>
        <v>2.8618234486409367E-2</v>
      </c>
      <c r="N29" s="42">
        <f>K29*H29/100</f>
        <v>-0.15362283509102223</v>
      </c>
      <c r="P29" s="134">
        <f>'T1'!AT52</f>
        <v>149.165093732</v>
      </c>
      <c r="Q29" s="42">
        <f t="shared" si="4"/>
        <v>5.5696269668510361</v>
      </c>
      <c r="R29" s="27">
        <v>25.989739499999999</v>
      </c>
    </row>
    <row r="30" spans="1:18" x14ac:dyDescent="0.2">
      <c r="A30" s="24">
        <f t="shared" si="0"/>
        <v>1989</v>
      </c>
      <c r="B30" s="42">
        <f>'1'!B60</f>
        <v>37.769526421000002</v>
      </c>
      <c r="C30" s="42">
        <f>B30-N30</f>
        <v>37.846561817684702</v>
      </c>
      <c r="E30" s="18">
        <f>B30/'1'!$I60</f>
        <v>6.6948253015102098E-3</v>
      </c>
      <c r="F30" s="18">
        <f>C30/'1'!$I60</f>
        <v>6.7084801860615249E-3</v>
      </c>
      <c r="H30" s="27">
        <f>'T1'!C53*100</f>
        <v>22.287672210099455</v>
      </c>
      <c r="I30" s="27">
        <f t="shared" si="1"/>
        <v>22.342297012695177</v>
      </c>
      <c r="J30" s="27">
        <f t="shared" si="2"/>
        <v>-5.4624802595721889E-2</v>
      </c>
      <c r="K30" s="27">
        <f t="shared" si="3"/>
        <v>-0.34564128527424831</v>
      </c>
      <c r="L30" s="27">
        <f t="shared" si="5"/>
        <v>169.80939714527423</v>
      </c>
      <c r="M30" s="37">
        <f>L30/'1'!I60</f>
        <v>3.0099510271071012E-2</v>
      </c>
      <c r="N30" s="42">
        <f>K30*H30/100</f>
        <v>-7.703539668469922E-2</v>
      </c>
      <c r="P30" s="134">
        <f>'T1'!AT53</f>
        <v>169.46375585999999</v>
      </c>
      <c r="Q30" s="42">
        <f t="shared" si="4"/>
        <v>6.3275521164321473</v>
      </c>
      <c r="R30" s="27">
        <v>26.365793710000002</v>
      </c>
    </row>
    <row r="31" spans="1:18" x14ac:dyDescent="0.2">
      <c r="A31" s="24">
        <f t="shared" si="0"/>
        <v>1990</v>
      </c>
      <c r="B31" s="42">
        <f>'1'!B61</f>
        <v>42.813462360000003</v>
      </c>
      <c r="C31" s="42">
        <f>B31-N31</f>
        <v>42.356824472205076</v>
      </c>
      <c r="E31" s="18">
        <f>B31/'1'!$I61</f>
        <v>7.1797324143482418E-3</v>
      </c>
      <c r="F31" s="18">
        <f>C31/'1'!$I61</f>
        <v>7.1031551495371655E-3</v>
      </c>
      <c r="H31" s="27">
        <f>'T1'!C54*100</f>
        <v>22.627945999679351</v>
      </c>
      <c r="I31" s="27">
        <f t="shared" si="1"/>
        <v>22.342297012695177</v>
      </c>
      <c r="J31" s="27">
        <f t="shared" si="2"/>
        <v>0.28564898698417451</v>
      </c>
      <c r="K31" s="27">
        <f t="shared" si="3"/>
        <v>2.0180262397718005</v>
      </c>
      <c r="L31" s="27">
        <f t="shared" si="5"/>
        <v>187.18811010422817</v>
      </c>
      <c r="M31" s="37">
        <f>L31/'1'!I61</f>
        <v>3.1391073452437183E-2</v>
      </c>
      <c r="N31" s="42">
        <f>K31*H31/100</f>
        <v>0.45663788779492281</v>
      </c>
      <c r="P31" s="134">
        <f>'T1'!AT54</f>
        <v>189.20613634399999</v>
      </c>
      <c r="Q31" s="42">
        <f t="shared" si="4"/>
        <v>7.0647064464597698</v>
      </c>
      <c r="R31" s="27">
        <v>26.67846183</v>
      </c>
    </row>
    <row r="32" spans="1:18" x14ac:dyDescent="0.2">
      <c r="A32" s="24">
        <f t="shared" si="0"/>
        <v>1991</v>
      </c>
      <c r="B32" s="42">
        <f>'1'!B62</f>
        <v>41.931228658000002</v>
      </c>
      <c r="C32" s="42">
        <f>B32-N32</f>
        <v>42.642990418767397</v>
      </c>
      <c r="E32" s="18">
        <f>B32/'1'!$I62</f>
        <v>6.8091178542082787E-3</v>
      </c>
      <c r="F32" s="18">
        <f>C32/'1'!$I62</f>
        <v>6.9246992446968048E-3</v>
      </c>
      <c r="H32" s="27">
        <f>'T1'!C55*100</f>
        <v>21.8876878754592</v>
      </c>
      <c r="I32" s="27">
        <f t="shared" si="1"/>
        <v>22.342297012695177</v>
      </c>
      <c r="J32" s="27">
        <f t="shared" si="2"/>
        <v>-0.45460913723597685</v>
      </c>
      <c r="K32" s="27">
        <f t="shared" si="3"/>
        <v>-3.2518819019044716</v>
      </c>
      <c r="L32" s="27">
        <f t="shared" si="5"/>
        <v>194.82638212590447</v>
      </c>
      <c r="M32" s="37">
        <f>L32/'1'!I62</f>
        <v>3.1637417730453296E-2</v>
      </c>
      <c r="N32" s="42">
        <f>K32*H32/100</f>
        <v>-0.71176176076739706</v>
      </c>
      <c r="P32" s="134">
        <f>'T1'!AT55</f>
        <v>191.57450022399999</v>
      </c>
      <c r="Q32" s="42">
        <f t="shared" si="4"/>
        <v>7.1531380158258822</v>
      </c>
      <c r="R32" s="27">
        <v>26.137534710000001</v>
      </c>
    </row>
    <row r="33" spans="1:18" x14ac:dyDescent="0.2">
      <c r="A33" s="24">
        <f t="shared" si="0"/>
        <v>1992</v>
      </c>
      <c r="B33" s="42">
        <f>'1'!B63</f>
        <v>38.638736395999999</v>
      </c>
      <c r="C33" s="42">
        <f>B33-N33</f>
        <v>42.567817262499112</v>
      </c>
      <c r="E33" s="18">
        <f>B33/'1'!$I63</f>
        <v>5.9259138990537244E-3</v>
      </c>
      <c r="F33" s="18">
        <f>C33/'1'!$I63</f>
        <v>6.5285059372266786E-3</v>
      </c>
      <c r="H33" s="27">
        <f>'T1'!C56*100</f>
        <v>19.618911337498375</v>
      </c>
      <c r="I33" s="27">
        <f t="shared" si="1"/>
        <v>22.342297012695177</v>
      </c>
      <c r="J33" s="27">
        <f t="shared" si="2"/>
        <v>-2.723385675196802</v>
      </c>
      <c r="K33" s="27">
        <f t="shared" si="3"/>
        <v>-20.02700760968991</v>
      </c>
      <c r="L33" s="27">
        <f t="shared" si="5"/>
        <v>216.97339128668992</v>
      </c>
      <c r="M33" s="37">
        <f>L33/'1'!I63</f>
        <v>3.3276596366223932E-2</v>
      </c>
      <c r="N33" s="42">
        <f>K33*H33/100</f>
        <v>-3.9290808664991159</v>
      </c>
      <c r="P33" s="134">
        <f>'T1'!AT56</f>
        <v>196.946383677</v>
      </c>
      <c r="Q33" s="42">
        <f t="shared" si="4"/>
        <v>7.3537170265987699</v>
      </c>
      <c r="R33" s="27">
        <v>26.984173699999999</v>
      </c>
    </row>
    <row r="34" spans="1:18" x14ac:dyDescent="0.2">
      <c r="A34" s="24">
        <f t="shared" si="0"/>
        <v>1993</v>
      </c>
      <c r="B34" s="42">
        <f>'1'!B64</f>
        <v>39.365924188999998</v>
      </c>
      <c r="C34" s="42">
        <f>B34-N34</f>
        <v>41.52489083677348</v>
      </c>
      <c r="E34" s="18">
        <f>B34/'1'!$I64</f>
        <v>5.7396442698218293E-3</v>
      </c>
      <c r="F34" s="18">
        <f>C34/'1'!$I64</f>
        <v>6.0544266813596769E-3</v>
      </c>
      <c r="H34" s="27">
        <f>'T1'!C57*100</f>
        <v>20.87348377424841</v>
      </c>
      <c r="I34" s="27">
        <f t="shared" si="1"/>
        <v>22.342297012695177</v>
      </c>
      <c r="J34" s="27">
        <f t="shared" si="2"/>
        <v>-1.4688132384467671</v>
      </c>
      <c r="K34" s="27">
        <f t="shared" si="3"/>
        <v>-10.343106455650679</v>
      </c>
      <c r="L34" s="27">
        <f t="shared" si="5"/>
        <v>198.93608218865069</v>
      </c>
      <c r="M34" s="37">
        <f>L34/'1'!I64</f>
        <v>2.9005348349320659E-2</v>
      </c>
      <c r="N34" s="42">
        <f>K34*H34/100</f>
        <v>-2.1589666477734841</v>
      </c>
      <c r="P34" s="134">
        <f>'T1'!AT57</f>
        <v>188.592975733</v>
      </c>
      <c r="Q34" s="42">
        <f t="shared" si="4"/>
        <v>7.0418118416390723</v>
      </c>
      <c r="R34" s="27">
        <v>27.170636920000003</v>
      </c>
    </row>
    <row r="35" spans="1:18" x14ac:dyDescent="0.2">
      <c r="A35" s="24">
        <f t="shared" si="0"/>
        <v>1994</v>
      </c>
      <c r="B35" s="42">
        <f>'1'!B65</f>
        <v>38.797007528000002</v>
      </c>
      <c r="C35" s="42">
        <f>B35-N35</f>
        <v>40.898937049484225</v>
      </c>
      <c r="E35" s="18">
        <f>B35/'1'!$I65</f>
        <v>5.323993787462949E-3</v>
      </c>
      <c r="F35" s="18">
        <f>C35/'1'!$I65</f>
        <v>5.6124350984581494E-3</v>
      </c>
      <c r="H35" s="27">
        <f>'T1'!C58*100</f>
        <v>20.891318378572805</v>
      </c>
      <c r="I35" s="27">
        <f t="shared" si="1"/>
        <v>22.342297012695177</v>
      </c>
      <c r="J35" s="27">
        <f t="shared" si="2"/>
        <v>-1.4509786341223716</v>
      </c>
      <c r="K35" s="27">
        <f t="shared" si="3"/>
        <v>-10.061258382046725</v>
      </c>
      <c r="L35" s="27">
        <f t="shared" si="5"/>
        <v>195.77001464604672</v>
      </c>
      <c r="M35" s="37">
        <f>L35/'1'!I65</f>
        <v>2.6864915831327083E-2</v>
      </c>
      <c r="N35" s="42">
        <f>K35*H35/100</f>
        <v>-2.1019295214842244</v>
      </c>
      <c r="P35" s="134">
        <f>'T1'!AT58</f>
        <v>185.70875626399999</v>
      </c>
      <c r="Q35" s="42">
        <f t="shared" si="4"/>
        <v>6.9341189080515342</v>
      </c>
      <c r="R35" s="27">
        <v>27.517079170000002</v>
      </c>
    </row>
    <row r="36" spans="1:18" x14ac:dyDescent="0.2">
      <c r="A36" s="24">
        <f t="shared" si="0"/>
        <v>1995</v>
      </c>
      <c r="B36" s="42">
        <f>'1'!B66</f>
        <v>42.848278483000001</v>
      </c>
      <c r="C36" s="42">
        <f>B36-N36</f>
        <v>44.835491452212985</v>
      </c>
      <c r="E36" s="18">
        <f>B36/'1'!$I66</f>
        <v>5.6086336483107983E-3</v>
      </c>
      <c r="F36" s="18">
        <f>C36/'1'!$I66</f>
        <v>5.868750271897193E-3</v>
      </c>
      <c r="H36" s="27">
        <f>'T1'!C59*100</f>
        <v>21.100209683226169</v>
      </c>
      <c r="I36" s="27">
        <f t="shared" si="1"/>
        <v>22.342297012695177</v>
      </c>
      <c r="J36" s="27">
        <f t="shared" si="2"/>
        <v>-1.2420873294690082</v>
      </c>
      <c r="K36" s="27">
        <f t="shared" si="3"/>
        <v>-9.417977352105364</v>
      </c>
      <c r="L36" s="27">
        <f t="shared" si="5"/>
        <v>212.48836919310537</v>
      </c>
      <c r="M36" s="37">
        <f>L36/'1'!I66</f>
        <v>2.7813705929958688E-2</v>
      </c>
      <c r="N36" s="42">
        <f>K36*H36/100</f>
        <v>-1.9872129692129834</v>
      </c>
      <c r="P36" s="134">
        <f>'T1'!AT59</f>
        <v>203.070391841</v>
      </c>
      <c r="Q36" s="42">
        <f t="shared" si="4"/>
        <v>7.5823793775688424</v>
      </c>
      <c r="R36" s="27">
        <v>28.343738300000002</v>
      </c>
    </row>
    <row r="37" spans="1:18" x14ac:dyDescent="0.2">
      <c r="A37" s="24">
        <f t="shared" si="0"/>
        <v>1996</v>
      </c>
      <c r="B37" s="42">
        <f>'1'!B67</f>
        <v>46.886615501999998</v>
      </c>
      <c r="C37" s="42">
        <f>B37-N37</f>
        <v>48.725821336046558</v>
      </c>
      <c r="E37" s="18">
        <f>B37/'1'!$I67</f>
        <v>5.8077585440537089E-3</v>
      </c>
      <c r="F37" s="18">
        <f>C37/'1'!$I67</f>
        <v>6.0355775768969238E-3</v>
      </c>
      <c r="H37" s="27">
        <f>'T1'!C60*100</f>
        <v>21.29173293174615</v>
      </c>
      <c r="I37" s="27">
        <f t="shared" si="1"/>
        <v>22.342297012695177</v>
      </c>
      <c r="J37" s="27">
        <f t="shared" si="2"/>
        <v>-1.0505640809490266</v>
      </c>
      <c r="K37" s="27">
        <f t="shared" si="3"/>
        <v>-8.6381218473029548</v>
      </c>
      <c r="L37" s="27">
        <f t="shared" si="5"/>
        <v>228.84854648630295</v>
      </c>
      <c r="M37" s="37">
        <f>L37/'1'!I67</f>
        <v>2.8347047167296694E-2</v>
      </c>
      <c r="N37" s="42">
        <f>K37*H37/100</f>
        <v>-1.8392058340465622</v>
      </c>
      <c r="P37" s="134">
        <f>'T1'!AT60</f>
        <v>220.210424639</v>
      </c>
      <c r="Q37" s="42">
        <f t="shared" si="4"/>
        <v>8.2223654929261532</v>
      </c>
      <c r="R37" s="27">
        <v>29.435763909999999</v>
      </c>
    </row>
    <row r="38" spans="1:18" x14ac:dyDescent="0.2">
      <c r="A38" s="24">
        <f t="shared" si="0"/>
        <v>1997</v>
      </c>
      <c r="B38" s="42">
        <f>'1'!B68</f>
        <v>50.659397923</v>
      </c>
      <c r="C38" s="42">
        <f>B38-N38</f>
        <v>52.305764783358342</v>
      </c>
      <c r="E38" s="18">
        <f>B38/'1'!$I68</f>
        <v>5.9060107632671142E-3</v>
      </c>
      <c r="F38" s="18">
        <f>C38/'1'!$I68</f>
        <v>6.0979487016599443E-3</v>
      </c>
      <c r="H38" s="27">
        <f>'T1'!C61*100</f>
        <v>21.47191944721996</v>
      </c>
      <c r="I38" s="27">
        <f t="shared" si="1"/>
        <v>22.342297012695177</v>
      </c>
      <c r="J38" s="27">
        <f t="shared" si="2"/>
        <v>-0.87037756547521639</v>
      </c>
      <c r="K38" s="27">
        <f t="shared" si="3"/>
        <v>-7.6675346347366329</v>
      </c>
      <c r="L38" s="27">
        <f t="shared" si="5"/>
        <v>243.60078712073661</v>
      </c>
      <c r="M38" s="37">
        <f>L38/'1'!I68</f>
        <v>2.8399644087009956E-2</v>
      </c>
      <c r="N38" s="42">
        <f>K38*H38/100</f>
        <v>-1.6463668603583412</v>
      </c>
      <c r="P38" s="134">
        <f>'T1'!AT61</f>
        <v>235.93325248599999</v>
      </c>
      <c r="Q38" s="42">
        <f t="shared" si="4"/>
        <v>8.8094350531085261</v>
      </c>
      <c r="R38" s="27">
        <v>30.43147016</v>
      </c>
    </row>
    <row r="39" spans="1:18" x14ac:dyDescent="0.2">
      <c r="A39" s="24">
        <f t="shared" si="0"/>
        <v>1998</v>
      </c>
      <c r="B39" s="42">
        <f>'1'!B69</f>
        <v>54.943385247000002</v>
      </c>
      <c r="C39" s="42">
        <f>B39-N39</f>
        <v>56.460782490379465</v>
      </c>
      <c r="E39" s="18">
        <f>B39/'1'!$I69</f>
        <v>6.062517681842257E-3</v>
      </c>
      <c r="F39" s="18">
        <f>C39/'1'!$I69</f>
        <v>6.2299490764862369E-3</v>
      </c>
      <c r="H39" s="27">
        <f>'T1'!C62*100</f>
        <v>21.60264920702728</v>
      </c>
      <c r="I39" s="27">
        <f t="shared" si="1"/>
        <v>22.342297012695177</v>
      </c>
      <c r="J39" s="27">
        <f t="shared" si="2"/>
        <v>-0.73964780566789656</v>
      </c>
      <c r="K39" s="27">
        <f t="shared" ref="K39:K70" si="6">J39*Q39</f>
        <v>-7.0241257395683698</v>
      </c>
      <c r="L39" s="27">
        <f t="shared" si="5"/>
        <v>261.36045606856834</v>
      </c>
      <c r="M39" s="37">
        <f>L39/'1'!I69</f>
        <v>2.8838819798359047E-2</v>
      </c>
      <c r="N39" s="42">
        <f>K39*H39/100</f>
        <v>-1.5173972433794654</v>
      </c>
      <c r="P39" s="134">
        <f>'T1'!AT62</f>
        <v>254.33633032899999</v>
      </c>
      <c r="Q39" s="42">
        <f t="shared" ref="Q39:Q70" si="7">Q$60*P39</f>
        <v>9.4965815970016099</v>
      </c>
      <c r="R39" s="27">
        <v>31.61780122</v>
      </c>
    </row>
    <row r="40" spans="1:18" x14ac:dyDescent="0.2">
      <c r="A40" s="24">
        <f t="shared" si="0"/>
        <v>1999</v>
      </c>
      <c r="B40" s="42">
        <f>'1'!B70</f>
        <v>57.074762276999998</v>
      </c>
      <c r="C40" s="42">
        <f>B40-N40</f>
        <v>60.844303474831271</v>
      </c>
      <c r="E40" s="18">
        <f>B40/'1'!$I70</f>
        <v>5.9263358091312147E-3</v>
      </c>
      <c r="F40" s="18">
        <f>C40/'1'!$I70</f>
        <v>6.3177446576916808E-3</v>
      </c>
      <c r="H40" s="27">
        <f>'T1'!C63*100</f>
        <v>20.573469521229956</v>
      </c>
      <c r="I40" s="27">
        <f t="shared" si="1"/>
        <v>22.342297012695177</v>
      </c>
      <c r="J40" s="27">
        <f t="shared" si="2"/>
        <v>-1.7688274914652204</v>
      </c>
      <c r="K40" s="27">
        <f t="shared" si="6"/>
        <v>-18.322340789148114</v>
      </c>
      <c r="L40" s="27">
        <f t="shared" si="5"/>
        <v>295.74157830814806</v>
      </c>
      <c r="M40" s="37">
        <f>L40/'1'!I70</f>
        <v>3.070821210380845E-2</v>
      </c>
      <c r="N40" s="42">
        <f>K40*H40/100</f>
        <v>-3.7695411978312716</v>
      </c>
      <c r="P40" s="134">
        <f>'T1'!AT63</f>
        <v>277.41923751899998</v>
      </c>
      <c r="Q40" s="42">
        <f t="shared" si="7"/>
        <v>10.358466768271832</v>
      </c>
      <c r="R40" s="27">
        <v>33.833190600000002</v>
      </c>
    </row>
    <row r="41" spans="1:18" x14ac:dyDescent="0.2">
      <c r="A41" s="24">
        <f t="shared" si="0"/>
        <v>2000</v>
      </c>
      <c r="B41" s="42">
        <f>'1'!B71</f>
        <v>66.515230986999995</v>
      </c>
      <c r="C41" s="42">
        <f>B41-N41</f>
        <v>67.294491360272929</v>
      </c>
      <c r="E41" s="18">
        <f>B41/'1'!$I71</f>
        <v>6.487835021117213E-3</v>
      </c>
      <c r="F41" s="18">
        <f>C41/'1'!$I71</f>
        <v>6.5638433678562791E-3</v>
      </c>
      <c r="H41" s="27">
        <f>'T1'!C64*100</f>
        <v>22.028533393934438</v>
      </c>
      <c r="I41" s="27">
        <f t="shared" si="1"/>
        <v>22.342297012695177</v>
      </c>
      <c r="J41" s="27">
        <f t="shared" si="2"/>
        <v>-0.31376361876073844</v>
      </c>
      <c r="K41" s="27">
        <f t="shared" si="6"/>
        <v>-3.5375045598247103</v>
      </c>
      <c r="L41" s="27">
        <f t="shared" si="5"/>
        <v>305.4878423218247</v>
      </c>
      <c r="M41" s="37">
        <f>L41/'1'!I71</f>
        <v>2.9797005776442821E-2</v>
      </c>
      <c r="N41" s="42">
        <f>K41*H41/100</f>
        <v>-0.77926037327293984</v>
      </c>
      <c r="P41" s="134">
        <f>'T1'!AT64</f>
        <v>301.950337762</v>
      </c>
      <c r="Q41" s="42">
        <f t="shared" si="7"/>
        <v>11.274425549388653</v>
      </c>
      <c r="R41" s="27">
        <v>35.101250329999999</v>
      </c>
    </row>
    <row r="42" spans="1:18" x14ac:dyDescent="0.2">
      <c r="A42" s="24">
        <f t="shared" si="0"/>
        <v>2001</v>
      </c>
      <c r="B42" s="42">
        <f>'1'!B72</f>
        <v>71.012682897999994</v>
      </c>
      <c r="C42" s="42">
        <f>B42-N42</f>
        <v>73.302909087811017</v>
      </c>
      <c r="E42" s="18">
        <f>B42/'1'!$I72</f>
        <v>6.7108320794193807E-3</v>
      </c>
      <c r="F42" s="18">
        <f>C42/'1'!$I72</f>
        <v>6.9272627613270917E-3</v>
      </c>
      <c r="H42" s="27">
        <f>'T1'!C65*100</f>
        <v>21.478555978115708</v>
      </c>
      <c r="I42" s="27">
        <f t="shared" si="1"/>
        <v>22.342297012695177</v>
      </c>
      <c r="J42" s="27">
        <f t="shared" si="2"/>
        <v>-0.86374103457946916</v>
      </c>
      <c r="K42" s="27">
        <f t="shared" si="6"/>
        <v>-10.662849924103448</v>
      </c>
      <c r="L42" s="27">
        <f t="shared" si="5"/>
        <v>341.28415877910345</v>
      </c>
      <c r="M42" s="37">
        <f>L42/'1'!I72</f>
        <v>3.2251994819322186E-2</v>
      </c>
      <c r="N42" s="42">
        <f>K42*H42/100</f>
        <v>-2.290226189811027</v>
      </c>
      <c r="P42" s="134">
        <f>'T1'!AT65</f>
        <v>330.621308855</v>
      </c>
      <c r="Q42" s="42">
        <f t="shared" si="7"/>
        <v>12.344961623011097</v>
      </c>
      <c r="R42" s="27">
        <v>36.325936380000002</v>
      </c>
    </row>
    <row r="43" spans="1:18" x14ac:dyDescent="0.2">
      <c r="A43" s="24">
        <f t="shared" si="0"/>
        <v>2002</v>
      </c>
      <c r="B43" s="42">
        <f>'1'!B73</f>
        <v>69.482938247000007</v>
      </c>
      <c r="C43" s="42">
        <f>B43-N43</f>
        <v>73.885592907094264</v>
      </c>
      <c r="E43" s="18">
        <f>B43/'1'!$I73</f>
        <v>6.3533647495519555E-3</v>
      </c>
      <c r="F43" s="18">
        <f>C43/'1'!$I73</f>
        <v>6.755933662548395E-3</v>
      </c>
      <c r="H43" s="27">
        <f>'T1'!C66*100</f>
        <v>20.645313814069237</v>
      </c>
      <c r="I43" s="27">
        <f t="shared" si="1"/>
        <v>22.342297012695177</v>
      </c>
      <c r="J43" s="27">
        <f t="shared" si="2"/>
        <v>-1.69698319862594</v>
      </c>
      <c r="K43" s="27">
        <f t="shared" si="6"/>
        <v>-21.32520096204091</v>
      </c>
      <c r="L43" s="27">
        <f t="shared" si="5"/>
        <v>357.88069666804091</v>
      </c>
      <c r="M43" s="37">
        <f>L43/'1'!I73</f>
        <v>3.2723811918733851E-2</v>
      </c>
      <c r="N43" s="42">
        <f>K43*H43/100</f>
        <v>-4.4026546600942575</v>
      </c>
      <c r="P43" s="134">
        <f>'T1'!AT66</f>
        <v>336.55549570599999</v>
      </c>
      <c r="Q43" s="42">
        <f t="shared" si="7"/>
        <v>12.566536297653439</v>
      </c>
      <c r="R43" s="27">
        <v>37.214992270000003</v>
      </c>
    </row>
    <row r="44" spans="1:18" x14ac:dyDescent="0.2">
      <c r="A44" s="24">
        <f t="shared" si="0"/>
        <v>2003</v>
      </c>
      <c r="B44" s="42">
        <f>'1'!B74</f>
        <v>59.287470751999997</v>
      </c>
      <c r="C44" s="42">
        <f>B44-N44</f>
        <v>68.386608149423722</v>
      </c>
      <c r="E44" s="18">
        <f>B44/'1'!$I74</f>
        <v>5.174239474961163E-3</v>
      </c>
      <c r="F44" s="18">
        <f>C44/'1'!$I74</f>
        <v>5.9683552520835483E-3</v>
      </c>
      <c r="H44" s="27">
        <f>'T1'!C67*100</f>
        <v>18.231950872528504</v>
      </c>
      <c r="I44" s="27">
        <f t="shared" si="1"/>
        <v>22.342297012695177</v>
      </c>
      <c r="J44" s="27">
        <f t="shared" si="2"/>
        <v>-4.1103461401666728</v>
      </c>
      <c r="K44" s="27">
        <f t="shared" si="6"/>
        <v>-49.907645435432244</v>
      </c>
      <c r="L44" s="27">
        <f t="shared" si="5"/>
        <v>375.09210411743226</v>
      </c>
      <c r="M44" s="37">
        <f>L44/'1'!I74</f>
        <v>3.2735691829208095E-2</v>
      </c>
      <c r="N44" s="42">
        <f>K44*H44/100</f>
        <v>-9.0991373974237213</v>
      </c>
      <c r="P44" s="134">
        <f>'T1'!AT67</f>
        <v>325.18445868200001</v>
      </c>
      <c r="Q44" s="42">
        <f t="shared" si="7"/>
        <v>12.141956840989677</v>
      </c>
      <c r="R44" s="27">
        <v>35.79630092</v>
      </c>
    </row>
    <row r="45" spans="1:18" x14ac:dyDescent="0.2">
      <c r="A45" s="24">
        <f t="shared" si="0"/>
        <v>2004</v>
      </c>
      <c r="B45" s="42">
        <f>'1'!B75</f>
        <v>63.180758926000003</v>
      </c>
      <c r="C45" s="42">
        <f>B45-N45</f>
        <v>72.1091861321039</v>
      </c>
      <c r="E45" s="18">
        <f>B45/'1'!$I75</f>
        <v>5.1729417724358708E-3</v>
      </c>
      <c r="F45" s="18">
        <f>C45/'1'!$I75</f>
        <v>5.9039591714307622E-3</v>
      </c>
      <c r="H45" s="27">
        <f>'T1'!C68*100</f>
        <v>18.557599101753215</v>
      </c>
      <c r="I45" s="27">
        <f t="shared" si="1"/>
        <v>22.342297012695177</v>
      </c>
      <c r="J45" s="27">
        <f t="shared" si="2"/>
        <v>-3.7846979109419614</v>
      </c>
      <c r="K45" s="27">
        <f t="shared" si="6"/>
        <v>-48.111973737272884</v>
      </c>
      <c r="L45" s="27">
        <f t="shared" si="5"/>
        <v>388.56958670527285</v>
      </c>
      <c r="M45" s="37">
        <f>L45/'1'!I75</f>
        <v>3.1814240296165197E-2</v>
      </c>
      <c r="N45" s="42">
        <f>K45*H45/100</f>
        <v>-8.9284272061038958</v>
      </c>
      <c r="P45" s="134">
        <f>'T1'!AT68</f>
        <v>340.45761296799998</v>
      </c>
      <c r="Q45" s="42">
        <f t="shared" si="7"/>
        <v>12.712236186189678</v>
      </c>
      <c r="R45" s="27">
        <v>37.688193060000003</v>
      </c>
    </row>
    <row r="46" spans="1:18" x14ac:dyDescent="0.2">
      <c r="A46" s="24">
        <f t="shared" si="0"/>
        <v>2005</v>
      </c>
      <c r="B46" s="42">
        <f>'1'!B76</f>
        <v>71.633397604999999</v>
      </c>
      <c r="C46" s="42">
        <f>B46-N46</f>
        <v>81.459310134282589</v>
      </c>
      <c r="E46" s="18">
        <f>B46/'1'!$I76</f>
        <v>5.4947914030498745E-3</v>
      </c>
      <c r="F46" s="18">
        <f>C46/'1'!$I76</f>
        <v>6.2485088239481604E-3</v>
      </c>
      <c r="H46" s="27">
        <f>'T1'!C69*100</f>
        <v>18.668641408121236</v>
      </c>
      <c r="I46" s="27">
        <f t="shared" si="1"/>
        <v>22.342297012695177</v>
      </c>
      <c r="J46" s="27">
        <f t="shared" si="2"/>
        <v>-3.6736556045739412</v>
      </c>
      <c r="K46" s="27">
        <f t="shared" si="6"/>
        <v>-52.633249064434466</v>
      </c>
      <c r="L46" s="27">
        <f t="shared" si="5"/>
        <v>436.34300082943446</v>
      </c>
      <c r="M46" s="37">
        <f>L46/'1'!I76</f>
        <v>3.3470613567144383E-2</v>
      </c>
      <c r="N46" s="42">
        <f>K46*H46/100</f>
        <v>-9.8259125292825953</v>
      </c>
      <c r="P46" s="134">
        <f>'T1'!AT69</f>
        <v>383.70975176500002</v>
      </c>
      <c r="Q46" s="42">
        <f t="shared" si="7"/>
        <v>14.327213742873075</v>
      </c>
      <c r="R46" s="27">
        <v>38.569817469999997</v>
      </c>
    </row>
    <row r="47" spans="1:18" x14ac:dyDescent="0.2">
      <c r="A47" s="24">
        <f t="shared" si="0"/>
        <v>2006</v>
      </c>
      <c r="B47" s="42">
        <f>'1'!B77</f>
        <v>83.062136925000004</v>
      </c>
      <c r="C47" s="42">
        <f>B47-N47</f>
        <v>94.219544061310202</v>
      </c>
      <c r="E47" s="18">
        <f>B47/'1'!$I77</f>
        <v>6.0126342366047516E-3</v>
      </c>
      <c r="F47" s="18">
        <f>C47/'1'!$I77</f>
        <v>6.8202875263351963E-3</v>
      </c>
      <c r="H47" s="27">
        <f>'T1'!C70*100</f>
        <v>18.744793078153428</v>
      </c>
      <c r="I47" s="27">
        <f t="shared" si="1"/>
        <v>22.342297012695177</v>
      </c>
      <c r="J47" s="27">
        <f t="shared" si="2"/>
        <v>-3.5975039345417485</v>
      </c>
      <c r="K47" s="27">
        <f t="shared" si="6"/>
        <v>-59.522700996437621</v>
      </c>
      <c r="L47" s="27">
        <f t="shared" si="5"/>
        <v>502.64382043843761</v>
      </c>
      <c r="M47" s="37">
        <f>L47/'1'!I77</f>
        <v>3.6384971004476248E-2</v>
      </c>
      <c r="N47" s="42">
        <f>K47*H47/100</f>
        <v>-11.157407136310201</v>
      </c>
      <c r="P47" s="134">
        <f>'T1'!AT70</f>
        <v>443.12111944200001</v>
      </c>
      <c r="Q47" s="42">
        <f t="shared" si="7"/>
        <v>16.545555496110847</v>
      </c>
      <c r="R47" s="27">
        <v>39.82706529</v>
      </c>
    </row>
    <row r="48" spans="1:18" x14ac:dyDescent="0.2">
      <c r="A48" s="24">
        <f t="shared" si="0"/>
        <v>2007</v>
      </c>
      <c r="B48" s="42">
        <f>'1'!B78</f>
        <v>90.710600369000005</v>
      </c>
      <c r="C48" s="42">
        <f>B48-N48</f>
        <v>103.85692334152287</v>
      </c>
      <c r="E48" s="18">
        <f>B48/'1'!$I78</f>
        <v>6.2767248852400037E-3</v>
      </c>
      <c r="F48" s="18">
        <f>C48/'1'!$I78</f>
        <v>7.1863854124041039E-3</v>
      </c>
      <c r="H48" s="27">
        <f>'T1'!C71*100</f>
        <v>18.460906384216187</v>
      </c>
      <c r="I48" s="27">
        <f t="shared" si="1"/>
        <v>22.342297012695177</v>
      </c>
      <c r="J48" s="27">
        <f t="shared" si="2"/>
        <v>-3.8813906284789894</v>
      </c>
      <c r="K48" s="27">
        <f t="shared" si="6"/>
        <v>-71.211687546191072</v>
      </c>
      <c r="L48" s="27">
        <f t="shared" si="5"/>
        <v>562.57759602919111</v>
      </c>
      <c r="M48" s="37">
        <f>L48/'1'!I78</f>
        <v>3.8927587101294028E-2</v>
      </c>
      <c r="N48" s="42">
        <f>K48*H48/100</f>
        <v>-13.146322972522871</v>
      </c>
      <c r="P48" s="134">
        <f>'T1'!AT71</f>
        <v>491.365908483</v>
      </c>
      <c r="Q48" s="42">
        <f t="shared" si="7"/>
        <v>18.346951998000002</v>
      </c>
      <c r="R48" s="27">
        <v>40.771004439999999</v>
      </c>
    </row>
    <row r="49" spans="1:18" x14ac:dyDescent="0.2">
      <c r="A49" s="24">
        <f t="shared" si="0"/>
        <v>2008</v>
      </c>
      <c r="B49" s="42">
        <f>'1'!B79</f>
        <v>89.006063855999997</v>
      </c>
      <c r="C49" s="42">
        <f t="shared" ref="C49:C57" si="8">B49-N49</f>
        <v>100.37164085131775</v>
      </c>
      <c r="E49" s="18">
        <f>B49/'1'!$I79</f>
        <v>6.0495666260670985E-3</v>
      </c>
      <c r="F49" s="18">
        <f>C49/'1'!$I79</f>
        <v>6.8220624796991565E-3</v>
      </c>
      <c r="H49" s="27">
        <f>'T1'!C72*100</f>
        <v>18.922400301518589</v>
      </c>
      <c r="I49" s="27">
        <f t="shared" si="1"/>
        <v>22.342297012695177</v>
      </c>
      <c r="J49" s="27">
        <f t="shared" si="2"/>
        <v>-3.4198967111765874</v>
      </c>
      <c r="K49" s="27">
        <f t="shared" si="6"/>
        <v>-60.064139930522586</v>
      </c>
      <c r="L49" s="27">
        <f t="shared" si="5"/>
        <v>530.4382068445226</v>
      </c>
      <c r="M49" s="37">
        <f>L49/'1'!I79</f>
        <v>3.6052838810051294E-2</v>
      </c>
      <c r="N49" s="42">
        <f t="shared" ref="N49:N56" si="9">K49*H49/100</f>
        <v>-11.365576995317754</v>
      </c>
      <c r="P49" s="134">
        <f>'T1'!AT72</f>
        <v>470.37406691400003</v>
      </c>
      <c r="Q49" s="42">
        <f t="shared" si="7"/>
        <v>17.56314444650523</v>
      </c>
      <c r="R49" s="27">
        <v>38.681544580000001</v>
      </c>
    </row>
    <row r="50" spans="1:18" x14ac:dyDescent="0.2">
      <c r="A50" s="24">
        <f t="shared" si="0"/>
        <v>2009</v>
      </c>
      <c r="B50" s="42">
        <f>'1'!B80</f>
        <v>78.491407361</v>
      </c>
      <c r="C50" s="42">
        <f t="shared" si="8"/>
        <v>89.30198607992385</v>
      </c>
      <c r="E50" s="18">
        <f>B50/'1'!$I80</f>
        <v>5.4323448401608432E-3</v>
      </c>
      <c r="F50" s="18">
        <f>C50/'1'!$I80</f>
        <v>6.1805387316628841E-3</v>
      </c>
      <c r="H50" s="27">
        <f>'T1'!C73*100</f>
        <v>18.653642976667033</v>
      </c>
      <c r="I50" s="27">
        <f t="shared" si="1"/>
        <v>22.342297012695177</v>
      </c>
      <c r="J50" s="27">
        <f t="shared" si="2"/>
        <v>-3.6886540360281437</v>
      </c>
      <c r="K50" s="27">
        <f t="shared" si="6"/>
        <v>-57.95424911073026</v>
      </c>
      <c r="L50" s="27">
        <f t="shared" si="5"/>
        <v>478.73751090673022</v>
      </c>
      <c r="M50" s="37">
        <f>L50/'1'!I80</f>
        <v>3.3133145838557275E-2</v>
      </c>
      <c r="N50" s="42">
        <f t="shared" si="9"/>
        <v>-10.810578718923853</v>
      </c>
      <c r="P50" s="134">
        <f>'T1'!AT73</f>
        <v>420.78326179599998</v>
      </c>
      <c r="Q50" s="42">
        <f t="shared" si="7"/>
        <v>15.711489487676117</v>
      </c>
      <c r="R50" s="27">
        <v>36.539822469999997</v>
      </c>
    </row>
    <row r="51" spans="1:18" x14ac:dyDescent="0.2">
      <c r="A51" s="24">
        <f t="shared" si="0"/>
        <v>2010</v>
      </c>
      <c r="B51" s="42">
        <f>'1'!B81</f>
        <v>73.932962574000001</v>
      </c>
      <c r="C51" s="42">
        <f t="shared" si="8"/>
        <v>83.791230556266768</v>
      </c>
      <c r="E51" s="18">
        <f>B51/'1'!$I81</f>
        <v>4.9314614079415155E-3</v>
      </c>
      <c r="F51" s="18">
        <f>C51/'1'!$I81</f>
        <v>5.589025590562147E-3</v>
      </c>
      <c r="H51" s="27">
        <f>'T1'!C74*100</f>
        <v>18.771183894446487</v>
      </c>
      <c r="I51" s="27">
        <f t="shared" si="1"/>
        <v>22.342297012695177</v>
      </c>
      <c r="J51" s="27">
        <f t="shared" si="2"/>
        <v>-3.5711131182486895</v>
      </c>
      <c r="K51" s="27">
        <f t="shared" si="6"/>
        <v>-52.518093891687705</v>
      </c>
      <c r="L51" s="27">
        <f t="shared" si="5"/>
        <v>446.38223687668773</v>
      </c>
      <c r="M51" s="37">
        <f>L51/'1'!I81</f>
        <v>2.9774497026880006E-2</v>
      </c>
      <c r="N51" s="42">
        <f t="shared" si="9"/>
        <v>-9.8582679822667671</v>
      </c>
      <c r="P51" s="134">
        <f>'T1'!AT74</f>
        <v>393.864142985</v>
      </c>
      <c r="Q51" s="42">
        <f t="shared" si="7"/>
        <v>14.706365257184325</v>
      </c>
      <c r="R51" s="27">
        <v>36.952760070000004</v>
      </c>
    </row>
    <row r="52" spans="1:18" x14ac:dyDescent="0.2">
      <c r="A52" s="24">
        <f t="shared" si="0"/>
        <v>2011</v>
      </c>
      <c r="B52" s="42">
        <f>'1'!B82</f>
        <v>69.814021546000006</v>
      </c>
      <c r="C52" s="42">
        <f t="shared" si="8"/>
        <v>78.071778866810718</v>
      </c>
      <c r="E52" s="18">
        <f>B52/'1'!$I82</f>
        <v>4.4917852576788955E-3</v>
      </c>
      <c r="F52" s="18">
        <f>C52/'1'!$I82</f>
        <v>5.0230835810489054E-3</v>
      </c>
      <c r="H52" s="27">
        <f>'T1'!C75*100</f>
        <v>19.174476573342332</v>
      </c>
      <c r="I52" s="27">
        <f t="shared" si="1"/>
        <v>22.342297012695177</v>
      </c>
      <c r="J52" s="27">
        <f t="shared" si="2"/>
        <v>-3.1678204393528446</v>
      </c>
      <c r="K52" s="27">
        <f t="shared" si="6"/>
        <v>-43.066402825781523</v>
      </c>
      <c r="L52" s="27">
        <f t="shared" si="5"/>
        <v>407.16511122578152</v>
      </c>
      <c r="M52" s="37">
        <f>L52/'1'!I82</f>
        <v>2.6196718131186642E-2</v>
      </c>
      <c r="N52" s="42">
        <f t="shared" si="9"/>
        <v>-8.2577573208107182</v>
      </c>
      <c r="P52" s="134">
        <f>'T1'!AT75</f>
        <v>364.09870840000002</v>
      </c>
      <c r="Q52" s="42">
        <f t="shared" si="7"/>
        <v>13.594963366856605</v>
      </c>
      <c r="R52" s="27">
        <v>35.956261499999997</v>
      </c>
    </row>
    <row r="53" spans="1:18" x14ac:dyDescent="0.2">
      <c r="A53" s="24">
        <f t="shared" si="0"/>
        <v>2012</v>
      </c>
      <c r="B53" s="42">
        <f>'1'!B83</f>
        <v>63.836440967999998</v>
      </c>
      <c r="C53" s="42">
        <f t="shared" si="8"/>
        <v>71.336181647363006</v>
      </c>
      <c r="E53" s="18">
        <f>B53/'1'!$I83</f>
        <v>3.9412509086867937E-3</v>
      </c>
      <c r="F53" s="18">
        <f>C53/'1'!$I83</f>
        <v>4.4042836109997536E-3</v>
      </c>
      <c r="H53" s="27">
        <f>'T1'!C76*100</f>
        <v>19.195862642158694</v>
      </c>
      <c r="I53" s="27">
        <f t="shared" si="1"/>
        <v>22.342297012695177</v>
      </c>
      <c r="J53" s="27">
        <f t="shared" si="2"/>
        <v>-3.1464343705364826</v>
      </c>
      <c r="K53" s="27">
        <f t="shared" si="6"/>
        <v>-39.069568370903959</v>
      </c>
      <c r="L53" s="27">
        <f t="shared" si="5"/>
        <v>371.62269274990393</v>
      </c>
      <c r="M53" s="37">
        <f>L53/'1'!I83</f>
        <v>2.294392126627795E-2</v>
      </c>
      <c r="N53" s="42">
        <f t="shared" si="9"/>
        <v>-7.4997406793630024</v>
      </c>
      <c r="P53" s="134">
        <f>'T1'!AT76</f>
        <v>332.553124379</v>
      </c>
      <c r="Q53" s="42">
        <f t="shared" si="7"/>
        <v>12.41709305515958</v>
      </c>
      <c r="R53" s="27">
        <v>34.831261640000001</v>
      </c>
    </row>
    <row r="54" spans="1:18" x14ac:dyDescent="0.2">
      <c r="A54" s="24">
        <f t="shared" si="0"/>
        <v>2013</v>
      </c>
      <c r="B54" s="42">
        <f>'1'!B84</f>
        <v>58.622016201000001</v>
      </c>
      <c r="C54" s="42">
        <f t="shared" si="8"/>
        <v>64.19998893816296</v>
      </c>
      <c r="E54" s="18">
        <f>B54/'1'!$I84</f>
        <v>3.4925448588314493E-3</v>
      </c>
      <c r="F54" s="18">
        <f>C54/'1'!$I84</f>
        <v>3.8248657387391616E-3</v>
      </c>
      <c r="H54" s="27">
        <f>'T1'!C77*100</f>
        <v>19.793960758654411</v>
      </c>
      <c r="I54" s="27">
        <f t="shared" si="1"/>
        <v>22.342297012695177</v>
      </c>
      <c r="J54" s="27">
        <f t="shared" si="2"/>
        <v>-2.5483362540407661</v>
      </c>
      <c r="K54" s="27">
        <f t="shared" si="6"/>
        <v>-28.180174777421115</v>
      </c>
      <c r="L54" s="27">
        <f t="shared" si="5"/>
        <v>324.34129642342111</v>
      </c>
      <c r="M54" s="37">
        <f>L54/'1'!I84</f>
        <v>1.9323397602810925E-2</v>
      </c>
      <c r="N54" s="42">
        <f t="shared" si="9"/>
        <v>-5.5779727371629635</v>
      </c>
      <c r="P54" s="134">
        <f>'T1'!AT77</f>
        <v>296.16112164600003</v>
      </c>
      <c r="Q54" s="42">
        <f t="shared" si="7"/>
        <v>11.058263889915334</v>
      </c>
      <c r="R54" s="27">
        <v>33.27414667</v>
      </c>
    </row>
    <row r="55" spans="1:18" x14ac:dyDescent="0.2">
      <c r="A55" s="24">
        <f t="shared" si="0"/>
        <v>2014</v>
      </c>
      <c r="B55" s="42">
        <f>'1'!B85</f>
        <v>57.939095414999997</v>
      </c>
      <c r="C55" s="42">
        <f t="shared" si="8"/>
        <v>62.558101532339549</v>
      </c>
      <c r="E55" s="18">
        <f>B55/'1'!$I85</f>
        <v>3.3067051379146997E-3</v>
      </c>
      <c r="F55" s="18">
        <f>C55/'1'!$I85</f>
        <v>3.5703214603799603E-3</v>
      </c>
      <c r="H55" s="27">
        <f>'T1'!C78*100</f>
        <v>20.207198472273692</v>
      </c>
      <c r="I55" s="27">
        <f t="shared" si="1"/>
        <v>22.342297012695177</v>
      </c>
      <c r="J55" s="27">
        <f t="shared" si="2"/>
        <v>-2.1350985404214846</v>
      </c>
      <c r="K55" s="27">
        <f t="shared" si="6"/>
        <v>-22.858221161519726</v>
      </c>
      <c r="L55" s="27">
        <f t="shared" si="5"/>
        <v>309.58324885151973</v>
      </c>
      <c r="M55" s="37">
        <f>L55/'1'!I85</f>
        <v>1.7668562345635394E-2</v>
      </c>
      <c r="N55" s="42">
        <f t="shared" si="9"/>
        <v>-4.6190061173395556</v>
      </c>
      <c r="P55" s="134">
        <f>'T1'!AT78</f>
        <v>286.72502768999999</v>
      </c>
      <c r="Q55" s="42">
        <f t="shared" si="7"/>
        <v>10.705932643749239</v>
      </c>
      <c r="R55" s="27">
        <v>32.72725355</v>
      </c>
    </row>
    <row r="56" spans="1:18" x14ac:dyDescent="0.2">
      <c r="A56" s="24">
        <f t="shared" si="0"/>
        <v>2015</v>
      </c>
      <c r="B56" s="42">
        <f>'1'!B86</f>
        <v>58.521618160999999</v>
      </c>
      <c r="C56" s="42">
        <f t="shared" si="8"/>
        <v>62.156273969008069</v>
      </c>
      <c r="E56" s="18">
        <f>B56/'1'!$I86</f>
        <v>3.2120673220705515E-3</v>
      </c>
      <c r="F56" s="18">
        <f>C56/'1'!$I86</f>
        <v>3.4115621329583504E-3</v>
      </c>
      <c r="H56" s="27">
        <f>'T1'!C79*100</f>
        <v>20.678930089279387</v>
      </c>
      <c r="I56" s="27">
        <f t="shared" si="1"/>
        <v>22.342297012695177</v>
      </c>
      <c r="J56" s="27">
        <f t="shared" si="2"/>
        <v>-1.66336692341579</v>
      </c>
      <c r="K56" s="27">
        <f t="shared" si="6"/>
        <v>-17.576614420164745</v>
      </c>
      <c r="L56" s="27">
        <f t="shared" si="5"/>
        <v>300.57780407716473</v>
      </c>
      <c r="M56" s="37">
        <f>L56/'1'!I86</f>
        <v>1.6497769073299452E-2</v>
      </c>
      <c r="N56" s="42">
        <f t="shared" si="9"/>
        <v>-3.6346558080080671</v>
      </c>
      <c r="P56" s="134">
        <f>'T1'!AT79</f>
        <v>283.001189657</v>
      </c>
      <c r="Q56" s="42">
        <f t="shared" si="7"/>
        <v>10.566889465416608</v>
      </c>
      <c r="R56" s="27">
        <v>32.714905520000002</v>
      </c>
    </row>
    <row r="57" spans="1:18" x14ac:dyDescent="0.2">
      <c r="A57" s="24">
        <f t="shared" si="0"/>
        <v>2016</v>
      </c>
      <c r="B57" s="42">
        <f>'1'!B87</f>
        <v>58.921296259000002</v>
      </c>
      <c r="C57" s="42">
        <f t="shared" si="8"/>
        <v>62.798689491763213</v>
      </c>
      <c r="E57" s="18">
        <f>B57/'1'!$I87</f>
        <v>3.1496587548644371E-3</v>
      </c>
      <c r="F57" s="18">
        <f>C57/'1'!$I87</f>
        <v>3.356926183061239E-3</v>
      </c>
      <c r="H57" s="27">
        <f>'T1'!C80*100</f>
        <v>20.824782280599639</v>
      </c>
      <c r="I57" s="27">
        <f t="shared" si="1"/>
        <v>22.342297012695177</v>
      </c>
      <c r="J57" s="27">
        <f t="shared" si="2"/>
        <v>-1.5175147320955382</v>
      </c>
      <c r="K57" s="27">
        <f t="shared" si="6"/>
        <v>-18.619129748959676</v>
      </c>
      <c r="L57" s="27">
        <f t="shared" si="5"/>
        <v>347.21912974895969</v>
      </c>
      <c r="M57" s="37">
        <f>L57/'1'!I87</f>
        <v>1.8560721526950034E-2</v>
      </c>
      <c r="N57" s="42">
        <f t="shared" ref="N57" si="10">K57*H57/100</f>
        <v>-3.8773932327632106</v>
      </c>
      <c r="P57" s="134">
        <f>'T1'!AR80</f>
        <v>328.6</v>
      </c>
      <c r="Q57" s="42">
        <f t="shared" si="7"/>
        <v>12.269488628455351</v>
      </c>
      <c r="R57" s="27">
        <v>32.93057743</v>
      </c>
    </row>
    <row r="59" spans="1:18" x14ac:dyDescent="0.2">
      <c r="B59" s="42"/>
      <c r="C59" s="42"/>
      <c r="E59" s="42"/>
      <c r="F59" s="42"/>
      <c r="L59" s="42"/>
      <c r="M59" s="42"/>
      <c r="Q59" s="179" t="s">
        <v>209</v>
      </c>
    </row>
    <row r="60" spans="1:18" x14ac:dyDescent="0.2">
      <c r="L60" s="27"/>
      <c r="M60" s="42"/>
      <c r="Q60" s="18">
        <f>450*R48/1000/P48</f>
        <v>3.733867507137964E-2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zoomScale="115" zoomScaleNormal="115" workbookViewId="0">
      <selection activeCell="H72" sqref="H72"/>
    </sheetView>
  </sheetViews>
  <sheetFormatPr defaultRowHeight="12.75" x14ac:dyDescent="0.2"/>
  <cols>
    <col min="2" max="2" width="10.5703125" customWidth="1"/>
    <col min="3" max="3" width="15.85546875" customWidth="1"/>
  </cols>
  <sheetData>
    <row r="1" spans="1:1" x14ac:dyDescent="0.2">
      <c r="A1" s="11" t="s">
        <v>223</v>
      </c>
    </row>
    <row r="24" spans="1:7" ht="15" x14ac:dyDescent="0.25">
      <c r="A24" s="1"/>
    </row>
    <row r="25" spans="1:7" x14ac:dyDescent="0.2">
      <c r="A25" s="146"/>
    </row>
    <row r="26" spans="1:7" x14ac:dyDescent="0.2">
      <c r="B26" s="32" t="s">
        <v>171</v>
      </c>
    </row>
    <row r="27" spans="1:7" x14ac:dyDescent="0.2">
      <c r="B27" s="3" t="s">
        <v>174</v>
      </c>
    </row>
    <row r="28" spans="1:7" x14ac:dyDescent="0.2">
      <c r="B28" s="32" t="s">
        <v>176</v>
      </c>
    </row>
    <row r="30" spans="1:7" ht="15.75" thickBot="1" x14ac:dyDescent="0.3">
      <c r="A30" s="147"/>
      <c r="B30" s="147"/>
      <c r="C30" s="147"/>
      <c r="E30" s="157" t="s">
        <v>150</v>
      </c>
      <c r="F30" s="157"/>
    </row>
    <row r="31" spans="1:7" ht="15" thickTop="1" x14ac:dyDescent="0.2">
      <c r="A31" s="148" t="s">
        <v>0</v>
      </c>
      <c r="B31" s="148" t="s">
        <v>102</v>
      </c>
      <c r="C31" s="148" t="s">
        <v>103</v>
      </c>
      <c r="E31" s="156" t="s">
        <v>151</v>
      </c>
      <c r="F31" s="156" t="s">
        <v>149</v>
      </c>
      <c r="G31" s="156" t="s">
        <v>173</v>
      </c>
    </row>
    <row r="32" spans="1:7" ht="10.5" customHeight="1" x14ac:dyDescent="0.2">
      <c r="A32" s="149">
        <v>1964</v>
      </c>
      <c r="B32" s="158"/>
      <c r="C32" s="158"/>
      <c r="E32" s="159"/>
      <c r="F32" s="159"/>
    </row>
    <row r="33" spans="1:7" ht="10.5" customHeight="1" x14ac:dyDescent="0.2">
      <c r="A33" s="149">
        <f>A32+1</f>
        <v>1965</v>
      </c>
      <c r="B33" s="158"/>
      <c r="C33" s="158"/>
      <c r="E33" s="159"/>
      <c r="F33" s="159"/>
    </row>
    <row r="34" spans="1:7" ht="10.5" customHeight="1" x14ac:dyDescent="0.2">
      <c r="A34" s="149">
        <f>A33+1</f>
        <v>1966</v>
      </c>
      <c r="B34" s="158"/>
      <c r="C34" s="158"/>
      <c r="E34" s="159"/>
      <c r="F34" s="159"/>
      <c r="G34" s="162" t="s">
        <v>172</v>
      </c>
    </row>
    <row r="35" spans="1:7" x14ac:dyDescent="0.2">
      <c r="A35" s="149">
        <v>1967</v>
      </c>
      <c r="B35" s="149" t="s">
        <v>104</v>
      </c>
      <c r="C35" s="150">
        <v>26816</v>
      </c>
      <c r="E35" s="27">
        <v>1.9</v>
      </c>
      <c r="F35" s="18">
        <f>E35/'1'!$I38</f>
        <v>2.2093023255813954E-3</v>
      </c>
      <c r="G35" s="3" t="s">
        <v>170</v>
      </c>
    </row>
    <row r="36" spans="1:7" x14ac:dyDescent="0.2">
      <c r="A36" s="149">
        <v>1968</v>
      </c>
      <c r="B36" s="149" t="s">
        <v>104</v>
      </c>
      <c r="C36" s="150">
        <v>26816</v>
      </c>
      <c r="E36" s="27">
        <v>2.2000000000000002</v>
      </c>
      <c r="F36" s="18">
        <f>E36/'1'!$I39</f>
        <v>2.3386839587541193E-3</v>
      </c>
      <c r="G36" s="3" t="s">
        <v>170</v>
      </c>
    </row>
    <row r="37" spans="1:7" x14ac:dyDescent="0.2">
      <c r="A37" s="149">
        <v>1969</v>
      </c>
      <c r="B37" s="149" t="s">
        <v>104</v>
      </c>
      <c r="C37" s="150">
        <v>26816</v>
      </c>
      <c r="E37" s="27">
        <v>2.6</v>
      </c>
      <c r="F37" s="18">
        <f>E37/'1'!$I40</f>
        <v>2.5550314465408804E-3</v>
      </c>
      <c r="G37" s="3" t="s">
        <v>170</v>
      </c>
    </row>
    <row r="38" spans="1:7" x14ac:dyDescent="0.2">
      <c r="A38" s="149">
        <v>1970</v>
      </c>
      <c r="B38" s="149" t="s">
        <v>104</v>
      </c>
      <c r="C38" s="150">
        <v>26816</v>
      </c>
      <c r="E38" s="27">
        <v>2.8</v>
      </c>
      <c r="F38" s="18">
        <f>E38/'1'!$I41</f>
        <v>2.6087766700829216E-3</v>
      </c>
      <c r="G38" s="3" t="s">
        <v>170</v>
      </c>
    </row>
    <row r="39" spans="1:7" x14ac:dyDescent="0.2">
      <c r="A39" s="149">
        <v>1971</v>
      </c>
      <c r="B39" s="149" t="s">
        <v>104</v>
      </c>
      <c r="C39" s="150">
        <v>26816</v>
      </c>
      <c r="E39" s="27">
        <v>2.4</v>
      </c>
      <c r="F39" s="163">
        <f>E39/'1'!$I42</f>
        <v>2.060262683492145E-3</v>
      </c>
      <c r="G39" s="3" t="s">
        <v>170</v>
      </c>
    </row>
    <row r="40" spans="1:7" x14ac:dyDescent="0.2">
      <c r="A40" s="149">
        <v>1972</v>
      </c>
      <c r="B40" s="149" t="s">
        <v>104</v>
      </c>
      <c r="C40" s="150">
        <v>26816</v>
      </c>
      <c r="E40" s="27">
        <v>3.5</v>
      </c>
      <c r="F40" s="18">
        <f>E40/'1'!$I43</f>
        <v>2.7362989602063952E-3</v>
      </c>
      <c r="G40" s="3" t="s">
        <v>170</v>
      </c>
    </row>
    <row r="41" spans="1:7" x14ac:dyDescent="0.2">
      <c r="A41" s="149">
        <v>1973</v>
      </c>
      <c r="B41" s="149"/>
      <c r="C41" s="150"/>
      <c r="E41" s="27"/>
      <c r="F41" s="18">
        <f>AVERAGE(F40,F42)</f>
        <v>2.9439972667974768E-3</v>
      </c>
      <c r="G41" s="3" t="s">
        <v>105</v>
      </c>
    </row>
    <row r="42" spans="1:7" x14ac:dyDescent="0.2">
      <c r="A42" s="149">
        <v>1974</v>
      </c>
      <c r="B42" s="149" t="s">
        <v>106</v>
      </c>
      <c r="C42" s="150">
        <v>27583</v>
      </c>
      <c r="E42" s="29">
        <v>4.87</v>
      </c>
      <c r="F42" s="18">
        <f>E42/'1'!$I45</f>
        <v>3.1516955733885579E-3</v>
      </c>
    </row>
    <row r="43" spans="1:7" x14ac:dyDescent="0.2">
      <c r="A43" s="149">
        <v>1975</v>
      </c>
      <c r="B43" s="149" t="s">
        <v>107</v>
      </c>
      <c r="C43" s="150">
        <v>27834</v>
      </c>
      <c r="E43" s="29">
        <v>5.4050000000000002</v>
      </c>
      <c r="F43" s="18">
        <f>E43/'1'!$I46</f>
        <v>3.207905513680337E-3</v>
      </c>
    </row>
    <row r="44" spans="1:7" x14ac:dyDescent="0.2">
      <c r="A44" s="149">
        <v>1976</v>
      </c>
      <c r="B44" s="149" t="s">
        <v>107</v>
      </c>
      <c r="C44" s="150">
        <v>27834</v>
      </c>
      <c r="E44" s="29">
        <v>4.5449999999999999</v>
      </c>
      <c r="F44" s="18">
        <f>E44/'1'!$I47</f>
        <v>2.4260702466104406E-3</v>
      </c>
    </row>
    <row r="45" spans="1:7" x14ac:dyDescent="0.2">
      <c r="A45" s="149">
        <v>1977</v>
      </c>
      <c r="B45" s="149" t="s">
        <v>108</v>
      </c>
      <c r="C45" s="150">
        <v>28199</v>
      </c>
      <c r="E45" s="29">
        <v>5.4349999999999996</v>
      </c>
      <c r="F45" s="18">
        <f>E45/'1'!$I48</f>
        <v>2.6107214910173885E-3</v>
      </c>
    </row>
    <row r="46" spans="1:7" x14ac:dyDescent="0.2">
      <c r="A46" s="149">
        <v>1978</v>
      </c>
      <c r="B46" s="149" t="s">
        <v>109</v>
      </c>
      <c r="C46" s="150">
        <v>28563</v>
      </c>
      <c r="E46" s="29">
        <v>4.665</v>
      </c>
      <c r="F46" s="18">
        <f>E46/'1'!$I49</f>
        <v>1.9837557407722402E-3</v>
      </c>
    </row>
    <row r="47" spans="1:7" x14ac:dyDescent="0.2">
      <c r="A47" s="149">
        <v>1979</v>
      </c>
      <c r="B47" s="149" t="s">
        <v>110</v>
      </c>
      <c r="C47" s="150">
        <v>28929</v>
      </c>
      <c r="E47" s="29">
        <v>5.92</v>
      </c>
      <c r="F47" s="18">
        <f>E47/'1'!$I50</f>
        <v>2.2532638069501006E-3</v>
      </c>
    </row>
    <row r="48" spans="1:7" x14ac:dyDescent="0.2">
      <c r="A48" s="149">
        <v>1980</v>
      </c>
      <c r="B48" s="149" t="s">
        <v>111</v>
      </c>
      <c r="C48" s="150">
        <v>29286</v>
      </c>
      <c r="E48" s="29">
        <v>12.505000000000001</v>
      </c>
      <c r="F48" s="18">
        <f>E48/'1'!$I51</f>
        <v>4.3765092919889406E-3</v>
      </c>
    </row>
    <row r="49" spans="1:7" x14ac:dyDescent="0.2">
      <c r="A49" s="149">
        <v>1981</v>
      </c>
      <c r="B49" s="149" t="s">
        <v>112</v>
      </c>
      <c r="C49" s="150">
        <v>29661</v>
      </c>
      <c r="E49" s="29">
        <v>19.805</v>
      </c>
      <c r="F49" s="18">
        <f>E49/'1'!$I52</f>
        <v>6.1755534767695668E-3</v>
      </c>
    </row>
    <row r="50" spans="1:7" x14ac:dyDescent="0.2">
      <c r="A50" s="149">
        <v>1982</v>
      </c>
      <c r="B50" s="149" t="s">
        <v>113</v>
      </c>
      <c r="C50" s="150">
        <v>30018</v>
      </c>
      <c r="E50" s="29">
        <v>23.03</v>
      </c>
      <c r="F50" s="18">
        <f>E50/'1'!$I53</f>
        <v>6.8873736467492076E-3</v>
      </c>
    </row>
    <row r="51" spans="1:7" x14ac:dyDescent="0.2">
      <c r="A51" s="149">
        <v>1983</v>
      </c>
      <c r="B51" s="149" t="s">
        <v>114</v>
      </c>
      <c r="C51" s="150">
        <v>30382</v>
      </c>
      <c r="E51" s="29">
        <v>25.065000000000001</v>
      </c>
      <c r="F51" s="18">
        <f>E51/'1'!$I54</f>
        <v>6.8973582828838744E-3</v>
      </c>
    </row>
    <row r="52" spans="1:7" x14ac:dyDescent="0.2">
      <c r="A52" s="149">
        <v>1984</v>
      </c>
      <c r="B52" s="149" t="s">
        <v>115</v>
      </c>
      <c r="C52" s="151" t="s">
        <v>116</v>
      </c>
      <c r="E52" s="29">
        <v>23.48</v>
      </c>
      <c r="F52" s="18">
        <f>E52/'1'!$I55</f>
        <v>5.8153358430750946E-3</v>
      </c>
    </row>
    <row r="53" spans="1:7" x14ac:dyDescent="0.2">
      <c r="A53" s="149">
        <v>1985</v>
      </c>
      <c r="B53" s="149" t="s">
        <v>115</v>
      </c>
      <c r="C53" s="151" t="s">
        <v>116</v>
      </c>
      <c r="E53" s="29">
        <v>25.46</v>
      </c>
      <c r="F53" s="18">
        <f>E53/'1'!$I56</f>
        <v>5.8677114542521319E-3</v>
      </c>
    </row>
    <row r="54" spans="1:7" x14ac:dyDescent="0.2">
      <c r="A54" s="149">
        <v>1986</v>
      </c>
      <c r="B54" s="149" t="s">
        <v>117</v>
      </c>
      <c r="C54" s="150">
        <v>31149</v>
      </c>
      <c r="E54" s="29">
        <v>27.1</v>
      </c>
      <c r="F54" s="18">
        <f>E54/'1'!$I57</f>
        <v>5.9175473840510084E-3</v>
      </c>
    </row>
    <row r="55" spans="1:7" x14ac:dyDescent="0.2">
      <c r="A55" s="149">
        <v>1987</v>
      </c>
      <c r="B55" s="149" t="s">
        <v>118</v>
      </c>
      <c r="C55" s="150">
        <v>31472</v>
      </c>
      <c r="E55" s="29">
        <v>33</v>
      </c>
      <c r="F55" s="18">
        <f>E55/'1'!$I58</f>
        <v>6.7968363816114687E-3</v>
      </c>
    </row>
    <row r="56" spans="1:7" x14ac:dyDescent="0.2">
      <c r="A56" s="149">
        <v>1988</v>
      </c>
      <c r="B56" s="149" t="s">
        <v>119</v>
      </c>
      <c r="C56" s="150">
        <v>31835</v>
      </c>
      <c r="E56" s="29">
        <v>28.9</v>
      </c>
      <c r="F56" s="18">
        <f>E56/'1'!$I59</f>
        <v>5.5190588954243374E-3</v>
      </c>
    </row>
    <row r="57" spans="1:7" x14ac:dyDescent="0.2">
      <c r="A57" s="149">
        <v>1989</v>
      </c>
      <c r="B57" s="149" t="s">
        <v>120</v>
      </c>
      <c r="C57" s="150">
        <v>32210</v>
      </c>
      <c r="E57" s="29">
        <v>30.8</v>
      </c>
      <c r="F57" s="18">
        <f>E57/'1'!$I60</f>
        <v>5.4594441293250142E-3</v>
      </c>
    </row>
    <row r="58" spans="1:7" x14ac:dyDescent="0.2">
      <c r="A58" s="149">
        <v>1990</v>
      </c>
      <c r="B58" s="149" t="s">
        <v>120</v>
      </c>
      <c r="C58" s="150">
        <v>32210</v>
      </c>
      <c r="E58" s="29">
        <v>35</v>
      </c>
      <c r="F58" s="18">
        <f>E58/'1'!$I61</f>
        <v>5.8694303298619842E-3</v>
      </c>
      <c r="G58" s="152" t="s">
        <v>169</v>
      </c>
    </row>
    <row r="59" spans="1:7" x14ac:dyDescent="0.2">
      <c r="A59" s="149">
        <v>1991</v>
      </c>
      <c r="B59" s="149" t="s">
        <v>168</v>
      </c>
      <c r="C59" s="150">
        <v>32941</v>
      </c>
      <c r="E59" s="29">
        <v>31.9</v>
      </c>
      <c r="F59" s="18">
        <f>E59/'1'!$I62</f>
        <v>5.1801692080349453E-3</v>
      </c>
    </row>
    <row r="60" spans="1:7" x14ac:dyDescent="0.2">
      <c r="A60" s="149">
        <v>1992</v>
      </c>
      <c r="B60" s="149" t="s">
        <v>121</v>
      </c>
      <c r="C60" s="150">
        <v>33308</v>
      </c>
      <c r="E60" s="29">
        <v>38.799999999999997</v>
      </c>
      <c r="F60" s="18">
        <f>E60/'1'!$I63</f>
        <v>5.9506464426483437E-3</v>
      </c>
    </row>
    <row r="61" spans="1:7" x14ac:dyDescent="0.2">
      <c r="A61" s="149">
        <v>1993</v>
      </c>
      <c r="B61" s="149" t="s">
        <v>122</v>
      </c>
      <c r="C61" s="150">
        <v>33718</v>
      </c>
      <c r="E61" s="29">
        <v>44.2</v>
      </c>
      <c r="F61" s="18">
        <f>E61/'1'!$I64</f>
        <v>6.4444638847578227E-3</v>
      </c>
    </row>
    <row r="62" spans="1:7" x14ac:dyDescent="0.2">
      <c r="A62" s="149">
        <v>1994</v>
      </c>
      <c r="B62" s="149" t="s">
        <v>123</v>
      </c>
      <c r="C62" s="150">
        <v>34081</v>
      </c>
      <c r="E62" s="29">
        <v>45.5</v>
      </c>
      <c r="F62" s="18">
        <f>E62/'1'!$I65</f>
        <v>6.2438247886705458E-3</v>
      </c>
    </row>
    <row r="63" spans="1:7" x14ac:dyDescent="0.2">
      <c r="A63" s="149">
        <v>1995</v>
      </c>
      <c r="B63" s="149" t="s">
        <v>124</v>
      </c>
      <c r="C63" s="150" t="s">
        <v>125</v>
      </c>
      <c r="E63" s="29">
        <v>53.5</v>
      </c>
      <c r="F63" s="18">
        <f>E63/'1'!$I66</f>
        <v>7.0028927837480527E-3</v>
      </c>
    </row>
    <row r="64" spans="1:7" x14ac:dyDescent="0.2">
      <c r="A64" s="149">
        <v>1996</v>
      </c>
      <c r="B64" s="149" t="s">
        <v>166</v>
      </c>
      <c r="C64" s="150" t="s">
        <v>167</v>
      </c>
      <c r="E64" s="29">
        <v>59.2</v>
      </c>
      <c r="F64" s="18">
        <f>E64/'1'!$I67</f>
        <v>7.3329947603770545E-3</v>
      </c>
      <c r="G64" s="164"/>
    </row>
    <row r="65" spans="1:7" x14ac:dyDescent="0.2">
      <c r="A65" s="149">
        <v>1997</v>
      </c>
      <c r="B65" s="149" t="s">
        <v>126</v>
      </c>
      <c r="C65" s="150" t="s">
        <v>127</v>
      </c>
      <c r="E65" s="29">
        <v>41.3</v>
      </c>
      <c r="F65" s="18">
        <f>E65/'1'!$I68</f>
        <v>4.8148666293601934E-3</v>
      </c>
    </row>
    <row r="66" spans="1:7" x14ac:dyDescent="0.2">
      <c r="A66" s="149">
        <v>1998</v>
      </c>
      <c r="B66" s="149" t="s">
        <v>164</v>
      </c>
      <c r="C66" s="150" t="s">
        <v>165</v>
      </c>
      <c r="E66" s="29">
        <v>43</v>
      </c>
      <c r="F66" s="18">
        <f>E66/'1'!$I69</f>
        <v>4.7446705212517105E-3</v>
      </c>
    </row>
    <row r="67" spans="1:7" x14ac:dyDescent="0.2">
      <c r="A67" s="149">
        <v>1999</v>
      </c>
      <c r="B67" s="149" t="s">
        <v>128</v>
      </c>
      <c r="C67" s="150" t="s">
        <v>129</v>
      </c>
      <c r="E67" s="29">
        <v>48.5</v>
      </c>
      <c r="F67" s="18">
        <f>E67/'1'!$I70</f>
        <v>5.0359786931375699E-3</v>
      </c>
    </row>
    <row r="68" spans="1:7" x14ac:dyDescent="0.2">
      <c r="A68" s="149">
        <v>2000</v>
      </c>
      <c r="B68" s="149" t="s">
        <v>130</v>
      </c>
      <c r="C68" s="150">
        <v>36272</v>
      </c>
      <c r="E68" s="29">
        <v>55.2</v>
      </c>
      <c r="F68" s="18">
        <f>E68/'1'!$I71</f>
        <v>5.3841577011987558E-3</v>
      </c>
    </row>
    <row r="69" spans="1:7" x14ac:dyDescent="0.2">
      <c r="A69" s="149">
        <v>2001</v>
      </c>
      <c r="B69" s="160" t="s">
        <v>131</v>
      </c>
      <c r="C69" s="161">
        <v>36987</v>
      </c>
      <c r="D69" s="30"/>
      <c r="E69" s="29">
        <v>62.7</v>
      </c>
      <c r="F69" s="18">
        <f>E69/'1'!$I72</f>
        <v>5.9252679128314664E-3</v>
      </c>
    </row>
    <row r="70" spans="1:7" x14ac:dyDescent="0.2">
      <c r="A70" s="149">
        <v>2002</v>
      </c>
      <c r="B70" s="149" t="s">
        <v>162</v>
      </c>
      <c r="C70" s="150" t="s">
        <v>163</v>
      </c>
      <c r="E70" s="29">
        <v>66.5</v>
      </c>
      <c r="F70" s="18">
        <f>E70/'1'!$I73</f>
        <v>6.080611535788742E-3</v>
      </c>
    </row>
    <row r="71" spans="1:7" x14ac:dyDescent="0.2">
      <c r="A71" s="149">
        <v>2003</v>
      </c>
      <c r="B71" s="149" t="s">
        <v>132</v>
      </c>
      <c r="C71" s="150" t="s">
        <v>133</v>
      </c>
      <c r="E71" s="29">
        <v>69.900000000000006</v>
      </c>
      <c r="F71" s="18">
        <f>E71/'1'!$I74</f>
        <v>6.1004346232392519E-3</v>
      </c>
      <c r="G71" s="164"/>
    </row>
    <row r="72" spans="1:7" x14ac:dyDescent="0.2">
      <c r="A72" s="149">
        <v>2004</v>
      </c>
      <c r="B72" s="149" t="s">
        <v>160</v>
      </c>
      <c r="C72" s="150" t="s">
        <v>161</v>
      </c>
      <c r="E72" s="29">
        <v>61.4</v>
      </c>
      <c r="F72" s="18">
        <f>E72/'1'!$I75</f>
        <v>5.027141652406723E-3</v>
      </c>
    </row>
    <row r="73" spans="1:7" x14ac:dyDescent="0.2">
      <c r="A73" s="149">
        <v>2005</v>
      </c>
      <c r="B73" s="149" t="s">
        <v>134</v>
      </c>
      <c r="C73" s="150" t="s">
        <v>135</v>
      </c>
      <c r="E73" s="29">
        <v>72.599999999999994</v>
      </c>
      <c r="F73" s="18">
        <f>E73/'1'!$I76</f>
        <v>5.5689366859457213E-3</v>
      </c>
    </row>
    <row r="74" spans="1:7" x14ac:dyDescent="0.2">
      <c r="A74" s="149">
        <v>2006</v>
      </c>
      <c r="B74" s="149" t="s">
        <v>136</v>
      </c>
      <c r="C74" s="150">
        <v>38832</v>
      </c>
      <c r="E74" s="29">
        <v>69.400000000000006</v>
      </c>
      <c r="F74" s="18">
        <f>E74/'1'!$I77</f>
        <v>5.0236706093553197E-3</v>
      </c>
    </row>
    <row r="75" spans="1:7" x14ac:dyDescent="0.2">
      <c r="A75" s="149">
        <v>2007</v>
      </c>
      <c r="B75" s="149" t="s">
        <v>137</v>
      </c>
      <c r="C75" s="149" t="s">
        <v>138</v>
      </c>
      <c r="E75" s="29">
        <v>73.7</v>
      </c>
      <c r="F75" s="18">
        <f>E75/'1'!$I78</f>
        <v>5.0996754751970333E-3</v>
      </c>
      <c r="G75" s="30"/>
    </row>
    <row r="76" spans="1:7" x14ac:dyDescent="0.2">
      <c r="A76" s="151">
        <v>2008</v>
      </c>
      <c r="B76" s="149" t="s">
        <v>139</v>
      </c>
      <c r="C76" s="149" t="s">
        <v>140</v>
      </c>
      <c r="D76" s="153"/>
      <c r="E76" s="29">
        <v>67</v>
      </c>
      <c r="F76" s="18">
        <f>E76/'1'!$I79</f>
        <v>4.5538578652601818E-3</v>
      </c>
      <c r="G76" s="30"/>
    </row>
    <row r="77" spans="1:7" x14ac:dyDescent="0.2">
      <c r="A77" s="151">
        <v>2009</v>
      </c>
      <c r="B77" s="151" t="s">
        <v>141</v>
      </c>
      <c r="C77" s="151" t="s">
        <v>142</v>
      </c>
      <c r="D77" s="153"/>
      <c r="E77" s="27">
        <v>86.4</v>
      </c>
      <c r="F77" s="18">
        <f>E77/'1'!$I80</f>
        <v>5.9796939559412831E-3</v>
      </c>
      <c r="G77" s="29"/>
    </row>
    <row r="78" spans="1:7" x14ac:dyDescent="0.2">
      <c r="A78" s="151">
        <v>2010</v>
      </c>
      <c r="B78" s="151" t="s">
        <v>143</v>
      </c>
      <c r="C78" s="151" t="s">
        <v>144</v>
      </c>
      <c r="E78" s="27">
        <v>90.8</v>
      </c>
      <c r="F78" s="18">
        <f>E78/'1'!$I81</f>
        <v>6.0565231021671414E-3</v>
      </c>
      <c r="G78" s="164"/>
    </row>
    <row r="79" spans="1:7" x14ac:dyDescent="0.2">
      <c r="A79" s="151">
        <v>2011</v>
      </c>
      <c r="B79" s="151" t="s">
        <v>145</v>
      </c>
      <c r="C79" s="151" t="s">
        <v>146</v>
      </c>
      <c r="E79" s="29">
        <v>77.599999999999994</v>
      </c>
      <c r="F79" s="18">
        <f>E79/'1'!$I82</f>
        <v>4.9927296591303896E-3</v>
      </c>
      <c r="G79" s="30"/>
    </row>
    <row r="80" spans="1:7" x14ac:dyDescent="0.2">
      <c r="A80" s="151">
        <v>2012</v>
      </c>
      <c r="B80" s="151" t="s">
        <v>152</v>
      </c>
      <c r="C80" s="151" t="s">
        <v>159</v>
      </c>
      <c r="E80" s="29">
        <v>68.5</v>
      </c>
      <c r="F80" s="18">
        <f>E80/'1'!$I83</f>
        <v>4.2291782428844852E-3</v>
      </c>
      <c r="G80" s="30"/>
    </row>
    <row r="81" spans="1:7" x14ac:dyDescent="0.2">
      <c r="A81" s="151">
        <v>2013</v>
      </c>
      <c r="B81" s="151" t="s">
        <v>152</v>
      </c>
      <c r="C81" s="151" t="s">
        <v>159</v>
      </c>
      <c r="E81" s="29">
        <v>69.7</v>
      </c>
      <c r="F81" s="18">
        <f>E81/'1'!$I84</f>
        <v>4.1525418679884893E-3</v>
      </c>
      <c r="G81" s="30"/>
    </row>
    <row r="82" spans="1:7" x14ac:dyDescent="0.2">
      <c r="A82" s="151">
        <v>2014</v>
      </c>
      <c r="B82" s="151" t="s">
        <v>157</v>
      </c>
      <c r="C82" s="151" t="s">
        <v>158</v>
      </c>
      <c r="E82" s="29">
        <v>67.8</v>
      </c>
      <c r="F82" s="18">
        <f>E82/'1'!$I85</f>
        <v>3.8694875497240562E-3</v>
      </c>
    </row>
    <row r="83" spans="1:7" x14ac:dyDescent="0.2">
      <c r="A83" s="151">
        <v>2015</v>
      </c>
      <c r="B83" s="151" t="s">
        <v>153</v>
      </c>
      <c r="C83" s="151" t="s">
        <v>154</v>
      </c>
      <c r="E83" s="29">
        <v>71</v>
      </c>
      <c r="F83" s="18">
        <f>E83/'1'!$I86</f>
        <v>3.8969664037586515E-3</v>
      </c>
    </row>
    <row r="84" spans="1:7" x14ac:dyDescent="0.2">
      <c r="A84" s="151">
        <v>2016</v>
      </c>
      <c r="B84" s="151" t="s">
        <v>155</v>
      </c>
      <c r="C84" s="151" t="s">
        <v>156</v>
      </c>
      <c r="E84" s="29">
        <v>59</v>
      </c>
      <c r="F84" s="18">
        <f>E84/'1'!$I87</f>
        <v>3.1538658912076633E-3</v>
      </c>
    </row>
    <row r="85" spans="1:7" x14ac:dyDescent="0.2">
      <c r="A85" s="151"/>
      <c r="B85" s="151"/>
      <c r="C85" s="151"/>
      <c r="E85" s="29"/>
      <c r="F85" s="18"/>
    </row>
    <row r="86" spans="1:7" x14ac:dyDescent="0.2">
      <c r="A86" s="151"/>
      <c r="B86" s="151"/>
      <c r="C86" s="151"/>
      <c r="E86" s="29"/>
      <c r="F86" s="18"/>
    </row>
    <row r="87" spans="1:7" x14ac:dyDescent="0.2">
      <c r="A87" s="151"/>
      <c r="B87" s="151"/>
      <c r="C87" s="151"/>
      <c r="G87" s="154"/>
    </row>
    <row r="88" spans="1:7" x14ac:dyDescent="0.2">
      <c r="A88" s="155"/>
      <c r="B88" s="9"/>
      <c r="C88" s="9"/>
      <c r="G88" s="154"/>
    </row>
    <row r="89" spans="1:7" x14ac:dyDescent="0.2">
      <c r="A89" s="9" t="s">
        <v>147</v>
      </c>
      <c r="B89" s="9"/>
      <c r="C89" s="9"/>
    </row>
    <row r="90" spans="1:7" x14ac:dyDescent="0.2">
      <c r="A90" s="9" t="s">
        <v>148</v>
      </c>
      <c r="B90" s="9"/>
      <c r="C90" s="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1"/>
  <sheetViews>
    <sheetView workbookViewId="0"/>
  </sheetViews>
  <sheetFormatPr defaultRowHeight="12.75" x14ac:dyDescent="0.2"/>
  <cols>
    <col min="5" max="5" width="10.140625" customWidth="1"/>
    <col min="7" max="7" width="4.28515625" customWidth="1"/>
    <col min="11" max="11" width="10.28515625" customWidth="1"/>
    <col min="13" max="13" width="3.85546875" customWidth="1"/>
    <col min="17" max="17" width="10.28515625" customWidth="1"/>
    <col min="19" max="19" width="2.28515625" customWidth="1"/>
    <col min="23" max="23" width="10" customWidth="1"/>
    <col min="25" max="25" width="2.5703125" customWidth="1"/>
    <col min="27" max="27" width="8.28515625" customWidth="1"/>
    <col min="28" max="29" width="11.28515625" customWidth="1"/>
    <col min="30" max="30" width="4.7109375" customWidth="1"/>
    <col min="31" max="31" width="11" customWidth="1"/>
    <col min="32" max="33" width="10.140625" bestFit="1" customWidth="1"/>
    <col min="34" max="35" width="9.28515625" bestFit="1" customWidth="1"/>
    <col min="36" max="36" width="3.42578125" customWidth="1"/>
  </cols>
  <sheetData>
    <row r="1" spans="1:1" ht="15" x14ac:dyDescent="0.25">
      <c r="A1" s="117" t="s">
        <v>222</v>
      </c>
    </row>
    <row r="20" spans="1:42" x14ac:dyDescent="0.2">
      <c r="A20" s="32" t="s">
        <v>90</v>
      </c>
    </row>
    <row r="21" spans="1:42" x14ac:dyDescent="0.2">
      <c r="A21" s="32" t="s">
        <v>101</v>
      </c>
    </row>
    <row r="24" spans="1:42" ht="15" x14ac:dyDescent="0.25">
      <c r="A24" s="1" t="s">
        <v>33</v>
      </c>
    </row>
    <row r="25" spans="1:42" x14ac:dyDescent="0.2">
      <c r="A25" s="102"/>
      <c r="B25" s="102"/>
      <c r="C25" s="102"/>
      <c r="D25" s="102"/>
      <c r="E25" s="102"/>
      <c r="F25" s="102"/>
      <c r="G25" s="102"/>
      <c r="H25" s="102"/>
      <c r="I25" s="193"/>
      <c r="J25" s="193"/>
      <c r="K25" s="193"/>
      <c r="L25" s="193"/>
    </row>
    <row r="26" spans="1:42" ht="25.5" customHeight="1" x14ac:dyDescent="0.2">
      <c r="A26" s="9"/>
      <c r="B26" s="185" t="s">
        <v>13</v>
      </c>
      <c r="C26" s="185"/>
      <c r="D26" s="185"/>
      <c r="E26" s="185"/>
      <c r="F26" s="185"/>
      <c r="G26" s="9"/>
      <c r="H26" s="185" t="s">
        <v>29</v>
      </c>
      <c r="I26" s="185"/>
      <c r="J26" s="185"/>
      <c r="K26" s="185"/>
      <c r="L26" s="185"/>
      <c r="N26" s="184" t="s">
        <v>31</v>
      </c>
      <c r="O26" s="184"/>
      <c r="P26" s="184"/>
      <c r="Q26" s="184"/>
      <c r="R26" s="184"/>
      <c r="T26" s="184" t="s">
        <v>32</v>
      </c>
      <c r="U26" s="184"/>
      <c r="V26" s="184"/>
      <c r="W26" s="184"/>
      <c r="X26" s="184"/>
      <c r="Z26" s="12" t="s">
        <v>30</v>
      </c>
      <c r="AA26" s="12" t="s">
        <v>9</v>
      </c>
      <c r="AB26" s="109" t="s">
        <v>81</v>
      </c>
      <c r="AC26" s="109" t="s">
        <v>82</v>
      </c>
      <c r="AD26" s="3"/>
      <c r="AE26" s="184" t="s">
        <v>79</v>
      </c>
      <c r="AF26" s="184"/>
      <c r="AG26" s="184"/>
      <c r="AH26" s="184"/>
      <c r="AI26" s="184"/>
      <c r="AK26" s="184" t="s">
        <v>80</v>
      </c>
      <c r="AL26" s="184"/>
      <c r="AM26" s="184"/>
      <c r="AN26" s="184"/>
      <c r="AO26" s="184"/>
    </row>
    <row r="27" spans="1:42" ht="15.75" customHeight="1" x14ac:dyDescent="0.2">
      <c r="A27" s="118" t="s">
        <v>0</v>
      </c>
      <c r="B27" s="92" t="s">
        <v>5</v>
      </c>
      <c r="C27" s="92" t="s">
        <v>1</v>
      </c>
      <c r="D27" s="92" t="s">
        <v>67</v>
      </c>
      <c r="E27" s="92" t="s">
        <v>68</v>
      </c>
      <c r="F27" s="92" t="s">
        <v>2</v>
      </c>
      <c r="G27" s="128"/>
      <c r="H27" s="92" t="s">
        <v>5</v>
      </c>
      <c r="I27" s="92" t="s">
        <v>1</v>
      </c>
      <c r="J27" s="92" t="s">
        <v>67</v>
      </c>
      <c r="K27" s="92" t="s">
        <v>68</v>
      </c>
      <c r="L27" s="92" t="s">
        <v>2</v>
      </c>
      <c r="N27" s="34" t="s">
        <v>5</v>
      </c>
      <c r="O27" s="34" t="s">
        <v>1</v>
      </c>
      <c r="P27" s="34" t="s">
        <v>67</v>
      </c>
      <c r="Q27" s="34" t="s">
        <v>68</v>
      </c>
      <c r="R27" s="34" t="s">
        <v>2</v>
      </c>
      <c r="T27" s="34" t="s">
        <v>5</v>
      </c>
      <c r="U27" s="34" t="s">
        <v>1</v>
      </c>
      <c r="V27" s="34" t="s">
        <v>67</v>
      </c>
      <c r="W27" s="34" t="s">
        <v>68</v>
      </c>
      <c r="X27" s="34" t="s">
        <v>2</v>
      </c>
      <c r="AE27" s="34" t="s">
        <v>5</v>
      </c>
      <c r="AF27" s="34" t="s">
        <v>1</v>
      </c>
      <c r="AG27" s="34" t="s">
        <v>67</v>
      </c>
      <c r="AH27" s="104" t="s">
        <v>68</v>
      </c>
      <c r="AI27" s="34" t="s">
        <v>2</v>
      </c>
      <c r="AK27" s="34" t="s">
        <v>5</v>
      </c>
      <c r="AL27" s="34" t="s">
        <v>1</v>
      </c>
      <c r="AM27" s="34" t="s">
        <v>67</v>
      </c>
      <c r="AN27" s="104" t="s">
        <v>68</v>
      </c>
      <c r="AO27" s="34" t="s">
        <v>2</v>
      </c>
    </row>
    <row r="28" spans="1:42" ht="11.25" customHeight="1" x14ac:dyDescent="0.2">
      <c r="A28" s="24">
        <v>1964</v>
      </c>
      <c r="B28" s="18">
        <f>N28/$Z28</f>
        <v>1.8710164314669003E-3</v>
      </c>
      <c r="C28" s="18">
        <f>O28/$Z28</f>
        <v>2.250919023622048E-4</v>
      </c>
      <c r="D28" s="18">
        <f>P28/$Z28</f>
        <v>1.0120926715514727E-3</v>
      </c>
      <c r="E28" s="18">
        <f>Q28/$Z28</f>
        <v>3.9327345285797614E-4</v>
      </c>
      <c r="F28" s="18">
        <f>R28/$Z28</f>
        <v>2.4055840469524645E-4</v>
      </c>
      <c r="H28" s="37">
        <f>T28/$Z28</f>
        <v>9.9978378690580363E-3</v>
      </c>
      <c r="I28" s="18">
        <f>U28/$Z28</f>
        <v>1.9127173336249644E-3</v>
      </c>
      <c r="J28" s="37">
        <f>V28/$Z28</f>
        <v>5.9162916592300973E-3</v>
      </c>
      <c r="K28" s="37">
        <f>W28/$Z28</f>
        <v>1.6216770778652667E-3</v>
      </c>
      <c r="L28" s="37">
        <f>X28/$Z28</f>
        <v>5.4715179833770785E-4</v>
      </c>
      <c r="N28" s="27">
        <v>1.2831430687000001</v>
      </c>
      <c r="O28" s="27">
        <v>0.15436802664000004</v>
      </c>
      <c r="P28" s="27">
        <v>0.69409315414999995</v>
      </c>
      <c r="Q28" s="27">
        <v>0.26970693397000001</v>
      </c>
      <c r="R28" s="27">
        <v>0.16497495394</v>
      </c>
      <c r="S28" s="78"/>
      <c r="T28" s="27">
        <v>6.8565172106000007</v>
      </c>
      <c r="U28" s="27">
        <v>1.3117415474000005</v>
      </c>
      <c r="V28" s="27">
        <v>4.0573928199000004</v>
      </c>
      <c r="W28" s="27">
        <v>1.1121461399999999</v>
      </c>
      <c r="X28" s="27">
        <v>0.37523670330000003</v>
      </c>
      <c r="Z28" s="52">
        <v>685.8</v>
      </c>
      <c r="AA28" s="78">
        <v>31</v>
      </c>
      <c r="AB28" s="108">
        <v>65376</v>
      </c>
      <c r="AC28" s="46">
        <f>AE28/AB28/1000</f>
        <v>0.31692559960841898</v>
      </c>
      <c r="AE28" s="108">
        <f>SUM(AF28:AI28)</f>
        <v>20719328</v>
      </c>
      <c r="AF28" s="108">
        <v>6893340</v>
      </c>
      <c r="AG28" s="108">
        <v>11102890</v>
      </c>
      <c r="AH28" s="108">
        <v>2188905</v>
      </c>
      <c r="AI28" s="108">
        <v>534193</v>
      </c>
      <c r="AK28" s="52">
        <f>N28*1000000000/AE28*$AA$81/$AA28</f>
        <v>489.6846277710639</v>
      </c>
      <c r="AL28" s="52">
        <f>O28*1000000000/AF28*$AA$81/$AA28</f>
        <v>177.06988564088934</v>
      </c>
      <c r="AM28" s="52">
        <f>P28*1000000000/AG28*$AA$81/$AA28</f>
        <v>494.30929606339339</v>
      </c>
      <c r="AN28" s="52">
        <f>Q28*1000000000/AH28*$AA$81/$AA28</f>
        <v>974.27655726119667</v>
      </c>
      <c r="AO28" s="52">
        <f>R28*1000000000/AI28*$AA$81/$AA28</f>
        <v>2441.9506173268896</v>
      </c>
      <c r="AP28" s="52"/>
    </row>
    <row r="29" spans="1:42" ht="11.25" customHeight="1" x14ac:dyDescent="0.2">
      <c r="A29" s="24">
        <f t="shared" ref="A29:A80" si="0">A28+1</f>
        <v>1965</v>
      </c>
      <c r="B29" s="79">
        <f>AVERAGE(B28,B30)</f>
        <v>1.8849268060401984E-3</v>
      </c>
      <c r="C29" s="79">
        <f>AVERAGE(C28,C30)</f>
        <v>1.9125592324858697E-4</v>
      </c>
      <c r="D29" s="79">
        <f>AVERAGE(D28,D30)</f>
        <v>9.9789386459168722E-4</v>
      </c>
      <c r="E29" s="79">
        <f>AVERAGE(E28,E30)</f>
        <v>4.6812215274800648E-4</v>
      </c>
      <c r="F29" s="79">
        <f>AVERAGE(F28,F30)</f>
        <v>2.2765486545191772E-4</v>
      </c>
      <c r="H29" s="77">
        <f>AVERAGE(H28,H30)</f>
        <v>1.0064682499621044E-2</v>
      </c>
      <c r="I29" s="79">
        <f>AVERAGE(I28,I30)</f>
        <v>1.693069156800213E-3</v>
      </c>
      <c r="J29" s="77">
        <f>AVERAGE(J28,J30)</f>
        <v>5.8561568374678099E-3</v>
      </c>
      <c r="K29" s="77">
        <f>AVERAGE(K28,K30)</f>
        <v>1.9781394818774189E-3</v>
      </c>
      <c r="L29" s="77">
        <f>AVERAGE(L28,L30)</f>
        <v>5.3731702347560237E-4</v>
      </c>
      <c r="N29" s="29"/>
      <c r="O29" s="29"/>
      <c r="P29" s="29"/>
      <c r="Q29" s="29"/>
      <c r="R29" s="29"/>
      <c r="S29" s="73"/>
      <c r="T29" s="29"/>
      <c r="U29" s="29"/>
      <c r="V29" s="29"/>
      <c r="W29" s="29"/>
      <c r="X29" s="29"/>
      <c r="Z29" s="52">
        <v>743.7</v>
      </c>
      <c r="AA29">
        <v>31.5</v>
      </c>
      <c r="AB29" s="108"/>
      <c r="AC29" s="108"/>
      <c r="AE29" s="108"/>
      <c r="AK29" s="52"/>
      <c r="AL29" s="52"/>
      <c r="AM29" s="52"/>
      <c r="AN29" s="52"/>
      <c r="AO29" s="52"/>
      <c r="AP29" s="52"/>
    </row>
    <row r="30" spans="1:42" ht="11.25" customHeight="1" x14ac:dyDescent="0.2">
      <c r="A30" s="24">
        <f t="shared" si="0"/>
        <v>1966</v>
      </c>
      <c r="B30" s="18">
        <f>N30/$Z30</f>
        <v>1.8988371806134968E-3</v>
      </c>
      <c r="C30" s="18">
        <f>O30/$Z30</f>
        <v>1.5741994413496913E-4</v>
      </c>
      <c r="D30" s="18">
        <f>P30/$Z30</f>
        <v>9.8369505763190178E-4</v>
      </c>
      <c r="E30" s="18">
        <f>Q30/$Z30</f>
        <v>5.4297085263803682E-4</v>
      </c>
      <c r="F30" s="18">
        <f>R30/$Z30</f>
        <v>2.1475132620858898E-4</v>
      </c>
      <c r="H30" s="48">
        <f>T30/$Z30</f>
        <v>1.0131527130184051E-2</v>
      </c>
      <c r="I30" s="18">
        <f>U30/$Z30</f>
        <v>1.4734209799754615E-3</v>
      </c>
      <c r="J30" s="37">
        <f>V30/$Z30</f>
        <v>5.7960220157055216E-3</v>
      </c>
      <c r="K30" s="37">
        <f>W30/$Z30</f>
        <v>2.3346018858895709E-3</v>
      </c>
      <c r="L30" s="37">
        <f>X30/$Z30</f>
        <v>5.2748224861349688E-4</v>
      </c>
      <c r="N30" s="27">
        <v>1.5475523022</v>
      </c>
      <c r="O30" s="27">
        <v>0.12829725446999984</v>
      </c>
      <c r="P30" s="27">
        <v>0.80171147197000003</v>
      </c>
      <c r="Q30" s="27">
        <v>0.4425212449</v>
      </c>
      <c r="R30" s="27">
        <v>0.17502233086000002</v>
      </c>
      <c r="S30" s="78"/>
      <c r="T30" s="27">
        <v>8.257194611100001</v>
      </c>
      <c r="U30" s="27">
        <v>1.2008380986800011</v>
      </c>
      <c r="V30" s="27">
        <v>4.7237579427999998</v>
      </c>
      <c r="W30" s="27">
        <v>1.9027005370000001</v>
      </c>
      <c r="X30" s="27">
        <v>0.42989803261999998</v>
      </c>
      <c r="Z30" s="52">
        <v>815</v>
      </c>
      <c r="AA30" s="5">
        <v>32.4</v>
      </c>
      <c r="AB30" s="110">
        <v>70160.493220000004</v>
      </c>
      <c r="AC30" s="46">
        <f t="shared" ref="AC30:AC79" si="1">AE30/AB30/1000</f>
        <v>0.21241948318789197</v>
      </c>
      <c r="AE30" s="108">
        <f t="shared" ref="AE30:AE54" si="2">SUM(AF30:AI30)</f>
        <v>14903455.710000001</v>
      </c>
      <c r="AF30">
        <v>3020358.53</v>
      </c>
      <c r="AG30">
        <v>8796101.7100000009</v>
      </c>
      <c r="AH30">
        <v>2659576.06</v>
      </c>
      <c r="AI30">
        <v>427419.41</v>
      </c>
      <c r="AK30" s="52">
        <f>N30*1000000000/AE30*$AA$81/$AA30</f>
        <v>785.58302781591749</v>
      </c>
      <c r="AL30" s="52">
        <f>O30*1000000000/AF30*$AA$81/$AA30</f>
        <v>321.36057938486323</v>
      </c>
      <c r="AM30" s="52">
        <f>P30*1000000000/AG30*$AA$81/$AA30</f>
        <v>689.5433800060415</v>
      </c>
      <c r="AN30" s="52">
        <f>Q30*1000000000/AH30*$AA$81/$AA30</f>
        <v>1258.7962724224922</v>
      </c>
      <c r="AO30" s="52">
        <f>R30*1000000000/AI30*$AA$81/$AA30</f>
        <v>3097.9397025722064</v>
      </c>
      <c r="AP30" s="52"/>
    </row>
    <row r="31" spans="1:42" ht="11.25" customHeight="1" x14ac:dyDescent="0.2">
      <c r="A31" s="24">
        <f t="shared" si="0"/>
        <v>1967</v>
      </c>
      <c r="B31" s="18">
        <f t="shared" ref="B31:B62" si="3">N31/$Z31</f>
        <v>2.1956114130207726E-3</v>
      </c>
      <c r="C31" s="79">
        <f>AVERAGE(C30,C32)</f>
        <v>1.5643986346271002E-4</v>
      </c>
      <c r="D31" s="79">
        <f>AVERAGE(D30,D32)</f>
        <v>1.0104177536541473E-3</v>
      </c>
      <c r="E31" s="79">
        <f>AVERAGE(E30,E32)</f>
        <v>6.1112500021291759E-4</v>
      </c>
      <c r="F31" s="79">
        <f>AVERAGE(F30,F32)</f>
        <v>2.5871721334832631E-4</v>
      </c>
      <c r="H31" s="48">
        <f t="shared" ref="H31:H62" si="4">T31/$Z31</f>
        <v>1.0487041659278169E-2</v>
      </c>
      <c r="I31" s="79">
        <f>AVERAGE(I30,I32)</f>
        <v>1.3833268963537788E-3</v>
      </c>
      <c r="J31" s="79">
        <f>AVERAGE(J30,J32)</f>
        <v>5.7234351855715935E-3</v>
      </c>
      <c r="K31" s="79">
        <f>AVERAGE(K30,K32)</f>
        <v>2.572526202361231E-3</v>
      </c>
      <c r="L31" s="79">
        <f>AVERAGE(L30,L32)</f>
        <v>6.2511475189295541E-4</v>
      </c>
      <c r="N31" s="27">
        <v>1.8919583545999998</v>
      </c>
      <c r="O31" s="27">
        <v>0.32885275080999987</v>
      </c>
      <c r="P31" s="27">
        <v>0.72074894786999999</v>
      </c>
      <c r="Q31" s="27">
        <v>0.37029507388999999</v>
      </c>
      <c r="R31" s="27">
        <v>0.47206158202999998</v>
      </c>
      <c r="S31" s="78"/>
      <c r="T31" s="27">
        <v>9.0366837977999985</v>
      </c>
      <c r="U31" s="27">
        <v>2.714898129529999</v>
      </c>
      <c r="V31" s="27">
        <v>3.8051080264000001</v>
      </c>
      <c r="W31" s="27">
        <v>1.5364392055</v>
      </c>
      <c r="X31" s="27">
        <v>0.98023843636999997</v>
      </c>
      <c r="Z31" s="52">
        <v>861.7</v>
      </c>
      <c r="AA31" s="5">
        <v>33.4</v>
      </c>
      <c r="AB31" s="110">
        <v>71652.121599999999</v>
      </c>
      <c r="AC31" s="46"/>
      <c r="AE31" s="108"/>
      <c r="AK31" s="52"/>
      <c r="AL31" s="52"/>
      <c r="AM31" s="52"/>
      <c r="AN31" s="52"/>
      <c r="AO31" s="52"/>
      <c r="AP31" s="52"/>
    </row>
    <row r="32" spans="1:42" ht="11.25" customHeight="1" x14ac:dyDescent="0.2">
      <c r="A32" s="24">
        <f t="shared" si="0"/>
        <v>1968</v>
      </c>
      <c r="B32" s="18">
        <f t="shared" si="3"/>
        <v>2.1745624807427053E-3</v>
      </c>
      <c r="C32" s="18">
        <f>O32/$Z32</f>
        <v>1.5545978279045091E-4</v>
      </c>
      <c r="D32" s="18">
        <f>P32/$Z32</f>
        <v>1.0371404496763927E-3</v>
      </c>
      <c r="E32" s="18">
        <f>Q32/$Z32</f>
        <v>6.7927914778779836E-4</v>
      </c>
      <c r="F32" s="18">
        <f>R32/$Z32</f>
        <v>3.0268310048806366E-4</v>
      </c>
      <c r="H32" s="48">
        <f t="shared" si="4"/>
        <v>1.0477278942175067E-2</v>
      </c>
      <c r="I32" s="18">
        <f>U32/$Z32</f>
        <v>1.2932328127320959E-3</v>
      </c>
      <c r="J32" s="37">
        <f>V32/$Z32</f>
        <v>5.6508483554376663E-3</v>
      </c>
      <c r="K32" s="37">
        <f>W32/$Z32</f>
        <v>2.8104505188328911E-3</v>
      </c>
      <c r="L32" s="37">
        <f>X32/$Z32</f>
        <v>7.2274725517241384E-4</v>
      </c>
      <c r="N32" s="27">
        <v>2.0495251380999999</v>
      </c>
      <c r="O32" s="27">
        <v>0.14652084527999998</v>
      </c>
      <c r="P32" s="27">
        <v>0.97750487382000006</v>
      </c>
      <c r="Q32" s="27">
        <v>0.64022059678999998</v>
      </c>
      <c r="R32" s="27">
        <v>0.28527882221</v>
      </c>
      <c r="S32" s="78"/>
      <c r="T32" s="27">
        <v>9.8748354030000005</v>
      </c>
      <c r="U32" s="27">
        <v>1.2188719260000003</v>
      </c>
      <c r="V32" s="27">
        <v>5.3259245750000002</v>
      </c>
      <c r="W32" s="27">
        <v>2.648849614</v>
      </c>
      <c r="X32" s="27">
        <v>0.681189288</v>
      </c>
      <c r="Z32" s="52">
        <v>942.5</v>
      </c>
      <c r="AA32" s="5">
        <v>34.799999999999997</v>
      </c>
      <c r="AB32" s="110">
        <v>73743.888000000006</v>
      </c>
      <c r="AC32" s="46">
        <f t="shared" si="1"/>
        <v>0.22546652273067022</v>
      </c>
      <c r="AE32" s="108">
        <f t="shared" si="2"/>
        <v>16626778</v>
      </c>
      <c r="AF32">
        <v>2962888</v>
      </c>
      <c r="AG32">
        <v>9560050</v>
      </c>
      <c r="AH32">
        <v>3513864</v>
      </c>
      <c r="AI32">
        <v>589976</v>
      </c>
      <c r="AK32" s="52">
        <f>N32*1000000000/AE32*$AA$81/$AA32</f>
        <v>868.24972676549703</v>
      </c>
      <c r="AL32" s="52">
        <f>O32*1000000000/AF32*$AA$81/$AA32</f>
        <v>348.32422893413684</v>
      </c>
      <c r="AM32" s="52">
        <f>P32*1000000000/AG32*$AA$81/$AA32</f>
        <v>720.20854827311018</v>
      </c>
      <c r="AN32" s="52">
        <f>Q32*1000000000/AH32*$AA$81/$AA32</f>
        <v>1283.3472882788287</v>
      </c>
      <c r="AO32" s="52">
        <f>R32*1000000000/AI32*$AA$81/$AA32</f>
        <v>3405.92195237336</v>
      </c>
      <c r="AP32" s="52"/>
    </row>
    <row r="33" spans="1:42" ht="11.25" customHeight="1" x14ac:dyDescent="0.2">
      <c r="A33" s="24">
        <f t="shared" si="0"/>
        <v>1969</v>
      </c>
      <c r="B33" s="18">
        <f t="shared" si="3"/>
        <v>2.5586734683792529E-3</v>
      </c>
      <c r="C33" s="79">
        <f>AVERAGE(C32,C34)</f>
        <v>1.8250284495503587E-4</v>
      </c>
      <c r="D33" s="79">
        <f>AVERAGE(D32,D34)</f>
        <v>1.1179528685318482E-3</v>
      </c>
      <c r="E33" s="79">
        <f>AVERAGE(E32,E34)</f>
        <v>7.9331012046885969E-4</v>
      </c>
      <c r="F33" s="79">
        <f>AVERAGE(F32,F34)</f>
        <v>3.2206879055911687E-4</v>
      </c>
      <c r="H33" s="48">
        <f t="shared" si="4"/>
        <v>1.1478790612805177E-2</v>
      </c>
      <c r="I33" s="79">
        <f>AVERAGE(I32,I34)</f>
        <v>1.4698983763446717E-3</v>
      </c>
      <c r="J33" s="79">
        <f>AVERAGE(J32,J34)</f>
        <v>5.9387724475394484E-3</v>
      </c>
      <c r="K33" s="79">
        <f>AVERAGE(K32,K34)</f>
        <v>3.1915031950982002E-3</v>
      </c>
      <c r="L33" s="79">
        <f>AVERAGE(L32,L34)</f>
        <v>7.5618808432010404E-4</v>
      </c>
      <c r="N33" s="27">
        <v>2.6095910704</v>
      </c>
      <c r="O33" s="27">
        <v>0.40379707538999998</v>
      </c>
      <c r="P33" s="27">
        <v>0.94843588073000007</v>
      </c>
      <c r="Q33" s="27">
        <v>0.59250860197999999</v>
      </c>
      <c r="R33" s="27">
        <v>0.6648495123</v>
      </c>
      <c r="S33" s="78"/>
      <c r="T33" s="27">
        <v>11.707218546</v>
      </c>
      <c r="U33" s="27">
        <v>3.1868868119000009</v>
      </c>
      <c r="V33" s="27">
        <v>4.7870125298999993</v>
      </c>
      <c r="W33" s="27">
        <v>2.3614537274999998</v>
      </c>
      <c r="X33" s="27">
        <v>1.3718654767</v>
      </c>
      <c r="Z33" s="52">
        <v>1019.9</v>
      </c>
      <c r="AA33" s="5">
        <v>36.700000000000003</v>
      </c>
      <c r="AB33" s="110">
        <v>75834.236999999994</v>
      </c>
      <c r="AC33" s="46"/>
      <c r="AE33" s="108"/>
      <c r="AK33" s="52"/>
      <c r="AL33" s="52"/>
      <c r="AM33" s="52"/>
      <c r="AN33" s="52"/>
      <c r="AO33" s="52"/>
      <c r="AP33" s="52"/>
    </row>
    <row r="34" spans="1:42" ht="11.25" customHeight="1" x14ac:dyDescent="0.2">
      <c r="A34" s="24">
        <f t="shared" si="0"/>
        <v>1970</v>
      </c>
      <c r="B34" s="18">
        <f t="shared" si="3"/>
        <v>2.6571067682870154E-3</v>
      </c>
      <c r="C34" s="18">
        <f>O34/$Z34</f>
        <v>2.0954590711962079E-4</v>
      </c>
      <c r="D34" s="18">
        <f>P34/$Z34</f>
        <v>1.1987652873873035E-3</v>
      </c>
      <c r="E34" s="18">
        <f>Q34/$Z34</f>
        <v>9.0734109314992092E-4</v>
      </c>
      <c r="F34" s="18">
        <f>R34/$Z34</f>
        <v>3.4145448063017004E-4</v>
      </c>
      <c r="H34" s="48">
        <f t="shared" si="4"/>
        <v>1.2235445264429779E-2</v>
      </c>
      <c r="I34" s="18">
        <f>U34/$Z34</f>
        <v>1.6465639399572474E-3</v>
      </c>
      <c r="J34" s="37">
        <f>V34/$Z34</f>
        <v>6.2266965396412296E-3</v>
      </c>
      <c r="K34" s="37">
        <f>W34/$Z34</f>
        <v>3.5725558713635094E-3</v>
      </c>
      <c r="L34" s="37">
        <f>X34/$Z34</f>
        <v>7.8962891346779425E-4</v>
      </c>
      <c r="N34" s="27">
        <v>2.858781172</v>
      </c>
      <c r="O34" s="27">
        <v>0.22545044147000004</v>
      </c>
      <c r="P34" s="27">
        <v>1.2897515727</v>
      </c>
      <c r="Q34" s="27">
        <v>0.97620828211999999</v>
      </c>
      <c r="R34" s="27">
        <v>0.36737087570999999</v>
      </c>
      <c r="S34" s="78"/>
      <c r="T34" s="27">
        <v>13.164115560000001</v>
      </c>
      <c r="U34" s="27">
        <v>1.7715381430000026</v>
      </c>
      <c r="V34" s="27">
        <v>6.6993028069999996</v>
      </c>
      <c r="W34" s="27">
        <v>3.8437128619999998</v>
      </c>
      <c r="X34" s="27">
        <v>0.84956174799999995</v>
      </c>
      <c r="Z34" s="52">
        <v>1075.9000000000001</v>
      </c>
      <c r="AA34" s="7">
        <v>38.799999999999997</v>
      </c>
      <c r="AB34" s="6">
        <v>74286.993000000002</v>
      </c>
      <c r="AC34" s="46">
        <f t="shared" si="1"/>
        <v>0.25379284096207799</v>
      </c>
      <c r="AE34" s="108">
        <f t="shared" si="2"/>
        <v>18853507</v>
      </c>
      <c r="AF34">
        <v>3535959</v>
      </c>
      <c r="AG34">
        <v>10371309</v>
      </c>
      <c r="AH34">
        <v>4321289</v>
      </c>
      <c r="AI34">
        <v>624950</v>
      </c>
      <c r="AK34" s="52">
        <f>N34*1000000000/AE34*$AA$81/$AA34</f>
        <v>957.93444339226187</v>
      </c>
      <c r="AL34" s="52">
        <f>O34*1000000000/AF34*$AA$81/$AA34</f>
        <v>402.80132619329402</v>
      </c>
      <c r="AM34" s="52">
        <f>P34*1000000000/AG34*$AA$81/$AA34</f>
        <v>785.63263340742867</v>
      </c>
      <c r="AN34" s="52">
        <f>Q34*1000000000/AH34*$AA$81/$AA34</f>
        <v>1427.171610669958</v>
      </c>
      <c r="AO34" s="52">
        <f>R34*1000000000/AI34*$AA$81/$AA34</f>
        <v>3713.6970567556832</v>
      </c>
      <c r="AP34" s="52"/>
    </row>
    <row r="35" spans="1:42" ht="11.25" customHeight="1" x14ac:dyDescent="0.2">
      <c r="A35" s="24">
        <f t="shared" si="0"/>
        <v>1971</v>
      </c>
      <c r="B35" s="18">
        <f t="shared" si="3"/>
        <v>2.7508284043500602E-3</v>
      </c>
      <c r="C35" s="79">
        <f>AVERAGE(C34,C36)</f>
        <v>1.8519460154795776E-4</v>
      </c>
      <c r="D35" s="79">
        <f>AVERAGE(D34,D36)</f>
        <v>1.1927196348430591E-3</v>
      </c>
      <c r="E35" s="79">
        <f>AVERAGE(E34,E36)</f>
        <v>1.0165232331002256E-3</v>
      </c>
      <c r="F35" s="79">
        <f>AVERAGE(F34,F36)</f>
        <v>3.9935234649880302E-4</v>
      </c>
      <c r="H35" s="48">
        <f t="shared" si="4"/>
        <v>1.3204962490152425E-2</v>
      </c>
      <c r="I35" s="79">
        <f>AVERAGE(I34,I36)</f>
        <v>1.5030890808644636E-3</v>
      </c>
      <c r="J35" s="79">
        <f>AVERAGE(J34,J36)</f>
        <v>6.1463613176216125E-3</v>
      </c>
      <c r="K35" s="79">
        <f>AVERAGE(K34,K36)</f>
        <v>3.9541287548489406E-3</v>
      </c>
      <c r="L35" s="79">
        <f>AVERAGE(L34,L36)</f>
        <v>9.0855150913564386E-4</v>
      </c>
      <c r="N35" s="27">
        <v>3.2124174106000001</v>
      </c>
      <c r="O35" s="27">
        <v>0.59849612283999987</v>
      </c>
      <c r="P35" s="27">
        <v>1.1467563827</v>
      </c>
      <c r="Q35" s="27">
        <v>0.75822770694000008</v>
      </c>
      <c r="R35" s="27">
        <v>0.70893719812</v>
      </c>
      <c r="S35" s="78"/>
      <c r="T35" s="27">
        <v>15.420755196</v>
      </c>
      <c r="U35" s="27">
        <v>5.3350297328000007</v>
      </c>
      <c r="V35" s="27">
        <v>5.7120885568999995</v>
      </c>
      <c r="W35" s="27">
        <v>2.9062971630000001</v>
      </c>
      <c r="X35" s="27">
        <v>1.4673397432999999</v>
      </c>
      <c r="Z35" s="52">
        <v>1167.8</v>
      </c>
      <c r="AA35" s="7">
        <v>40.5</v>
      </c>
      <c r="AB35" s="6">
        <v>74576.505999999994</v>
      </c>
      <c r="AC35" s="46"/>
      <c r="AE35" s="108"/>
      <c r="AK35" s="52"/>
      <c r="AL35" s="52"/>
      <c r="AM35" s="52"/>
      <c r="AN35" s="52"/>
      <c r="AO35" s="52"/>
      <c r="AP35" s="52"/>
    </row>
    <row r="36" spans="1:42" ht="11.25" customHeight="1" x14ac:dyDescent="0.2">
      <c r="A36" s="24">
        <f t="shared" si="0"/>
        <v>1972</v>
      </c>
      <c r="B36" s="18">
        <f t="shared" si="3"/>
        <v>2.9304728636930753E-3</v>
      </c>
      <c r="C36" s="18">
        <f t="shared" ref="C36:C80" si="5">O36/$Z36</f>
        <v>1.6084329597629472E-4</v>
      </c>
      <c r="D36" s="18">
        <f t="shared" ref="D36:D80" si="6">P36/$Z36</f>
        <v>1.1866739822988146E-3</v>
      </c>
      <c r="E36" s="18">
        <f t="shared" ref="E36:E80" si="7">Q36/$Z36</f>
        <v>1.1257053730505302E-3</v>
      </c>
      <c r="F36" s="18">
        <f t="shared" ref="F36:F80" si="8">R36/$Z36</f>
        <v>4.5725021236743606E-4</v>
      </c>
      <c r="H36" s="37">
        <f t="shared" si="4"/>
        <v>1.2788816060511542E-2</v>
      </c>
      <c r="I36" s="18">
        <f t="shared" ref="I36:I80" si="9">U36/$Z36</f>
        <v>1.3596142217716799E-3</v>
      </c>
      <c r="J36" s="37">
        <f t="shared" ref="J36:J80" si="10">V36/$Z36</f>
        <v>6.0660260956019955E-3</v>
      </c>
      <c r="K36" s="37">
        <f t="shared" ref="K36:K80" si="11">W36/$Z36</f>
        <v>4.3357016383343723E-3</v>
      </c>
      <c r="L36" s="37">
        <f t="shared" ref="L36:L80" si="12">X36/$Z36</f>
        <v>1.0274741048034934E-3</v>
      </c>
      <c r="N36" s="27">
        <v>3.7580384004000003</v>
      </c>
      <c r="O36" s="27">
        <v>0.20626544276000036</v>
      </c>
      <c r="P36" s="27">
        <v>1.5217907149000001</v>
      </c>
      <c r="Q36" s="27">
        <v>1.4436045704</v>
      </c>
      <c r="R36" s="27">
        <v>0.58637767234000004</v>
      </c>
      <c r="S36" s="78"/>
      <c r="T36" s="27">
        <v>16.400377716000001</v>
      </c>
      <c r="U36" s="27">
        <v>1.7435692780000025</v>
      </c>
      <c r="V36" s="27">
        <v>7.7790718649999997</v>
      </c>
      <c r="W36" s="27">
        <v>5.5601037809999996</v>
      </c>
      <c r="X36" s="27">
        <v>1.3176327919999999</v>
      </c>
      <c r="Z36" s="52">
        <v>1282.4000000000001</v>
      </c>
      <c r="AA36" s="7">
        <v>41.8</v>
      </c>
      <c r="AB36" s="6">
        <v>77596.975000000006</v>
      </c>
      <c r="AC36" s="46">
        <f t="shared" si="1"/>
        <v>0.23882760893707519</v>
      </c>
      <c r="AE36" s="108">
        <f t="shared" si="2"/>
        <v>18532300</v>
      </c>
      <c r="AF36">
        <v>2688825</v>
      </c>
      <c r="AG36">
        <v>9648065</v>
      </c>
      <c r="AH36">
        <v>5392180</v>
      </c>
      <c r="AI36">
        <v>803230</v>
      </c>
      <c r="AK36" s="52">
        <f t="shared" ref="AK36:AO37" si="13">N36*1000000000/AE36*$AA$81/$AA36</f>
        <v>1189.1437503723271</v>
      </c>
      <c r="AL36" s="52">
        <f t="shared" si="13"/>
        <v>449.84862991399586</v>
      </c>
      <c r="AM36" s="52">
        <f t="shared" si="13"/>
        <v>924.94769710408036</v>
      </c>
      <c r="AN36" s="52">
        <f t="shared" si="13"/>
        <v>1569.9518513104597</v>
      </c>
      <c r="AO36" s="52">
        <f t="shared" si="13"/>
        <v>4280.9481790232703</v>
      </c>
      <c r="AP36" s="52"/>
    </row>
    <row r="37" spans="1:42" ht="11.25" customHeight="1" x14ac:dyDescent="0.2">
      <c r="A37" s="24">
        <f t="shared" si="0"/>
        <v>1973</v>
      </c>
      <c r="B37" s="18">
        <f t="shared" si="3"/>
        <v>3.2027435172558624E-3</v>
      </c>
      <c r="C37" s="18">
        <f t="shared" si="5"/>
        <v>1.7697317453272624E-4</v>
      </c>
      <c r="D37" s="18">
        <f t="shared" si="6"/>
        <v>1.2698359828491425E-3</v>
      </c>
      <c r="E37" s="18">
        <f t="shared" si="7"/>
        <v>1.2617420519425971E-3</v>
      </c>
      <c r="F37" s="18">
        <f t="shared" si="8"/>
        <v>4.941923079313966E-4</v>
      </c>
      <c r="H37" s="37">
        <f t="shared" si="4"/>
        <v>1.3404901611480573E-2</v>
      </c>
      <c r="I37" s="37">
        <f t="shared" si="9"/>
        <v>1.4631652145607273E-3</v>
      </c>
      <c r="J37" s="37">
        <f t="shared" si="10"/>
        <v>6.2173121974098706E-3</v>
      </c>
      <c r="K37" s="37">
        <f t="shared" si="11"/>
        <v>4.6457604200210011E-3</v>
      </c>
      <c r="L37" s="37">
        <f t="shared" si="12"/>
        <v>1.0786637794889746E-3</v>
      </c>
      <c r="N37" s="27">
        <v>4.5751191143999996</v>
      </c>
      <c r="O37" s="27">
        <v>0.25280617981999942</v>
      </c>
      <c r="P37" s="27">
        <v>1.8139607015000001</v>
      </c>
      <c r="Q37" s="27">
        <v>1.8023985212</v>
      </c>
      <c r="R37" s="27">
        <v>0.70595371188</v>
      </c>
      <c r="S37" s="78"/>
      <c r="T37" s="27">
        <v>19.148901951999999</v>
      </c>
      <c r="U37" s="27">
        <v>2.090131508999999</v>
      </c>
      <c r="V37" s="27">
        <v>8.8814304740000001</v>
      </c>
      <c r="W37" s="27">
        <v>6.6364687599999996</v>
      </c>
      <c r="X37" s="27">
        <v>1.5408712090000001</v>
      </c>
      <c r="Z37" s="52">
        <v>1428.5</v>
      </c>
      <c r="AA37" s="7">
        <v>44.4</v>
      </c>
      <c r="AB37" s="6">
        <v>80691.013000000006</v>
      </c>
      <c r="AC37" s="46">
        <f t="shared" si="1"/>
        <v>0.23844784300824179</v>
      </c>
      <c r="AE37" s="108">
        <f t="shared" si="2"/>
        <v>19240598</v>
      </c>
      <c r="AF37">
        <v>2665602</v>
      </c>
      <c r="AG37">
        <v>9882593</v>
      </c>
      <c r="AH37">
        <v>5815918</v>
      </c>
      <c r="AI37">
        <v>876485</v>
      </c>
      <c r="AK37" s="52">
        <f t="shared" si="13"/>
        <v>1312.7427169692705</v>
      </c>
      <c r="AL37" s="52">
        <f t="shared" si="13"/>
        <v>523.58615999632332</v>
      </c>
      <c r="AM37" s="52">
        <f t="shared" si="13"/>
        <v>1013.334297116571</v>
      </c>
      <c r="AN37" s="52">
        <f t="shared" si="13"/>
        <v>1710.9145732428183</v>
      </c>
      <c r="AO37" s="52">
        <f t="shared" si="13"/>
        <v>4446.5943912852144</v>
      </c>
      <c r="AP37" s="52"/>
    </row>
    <row r="38" spans="1:42" ht="11.25" customHeight="1" x14ac:dyDescent="0.2">
      <c r="A38" s="24">
        <f t="shared" si="0"/>
        <v>1974</v>
      </c>
      <c r="B38" s="18">
        <f t="shared" si="3"/>
        <v>3.8567937518078515E-3</v>
      </c>
      <c r="C38" s="18">
        <f t="shared" si="5"/>
        <v>2.4363927104855451E-4</v>
      </c>
      <c r="D38" s="18">
        <f t="shared" si="6"/>
        <v>1.3578258614411157E-3</v>
      </c>
      <c r="E38" s="18">
        <f t="shared" si="7"/>
        <v>1.2513990242768594E-3</v>
      </c>
      <c r="F38" s="18">
        <f t="shared" si="8"/>
        <v>1.0039295950413222E-3</v>
      </c>
      <c r="H38" s="37">
        <f t="shared" si="4"/>
        <v>1.4350137636880166E-2</v>
      </c>
      <c r="I38" s="37">
        <f t="shared" si="9"/>
        <v>1.7258014303977286E-3</v>
      </c>
      <c r="J38" s="37">
        <f t="shared" si="10"/>
        <v>6.3220260275051654E-3</v>
      </c>
      <c r="K38" s="37">
        <f t="shared" si="11"/>
        <v>4.355165878744835E-3</v>
      </c>
      <c r="L38" s="37">
        <f t="shared" si="12"/>
        <v>1.9471443002324379E-3</v>
      </c>
      <c r="N38" s="27">
        <v>5.9734021628000002</v>
      </c>
      <c r="O38" s="27">
        <v>0.37734850300000122</v>
      </c>
      <c r="P38" s="27">
        <v>2.1030006941999999</v>
      </c>
      <c r="Q38" s="27">
        <v>1.9381668087999999</v>
      </c>
      <c r="R38" s="27">
        <v>1.5548861567999999</v>
      </c>
      <c r="S38" s="78"/>
      <c r="T38" s="27">
        <v>22.225493172</v>
      </c>
      <c r="U38" s="27">
        <v>2.6729212554000021</v>
      </c>
      <c r="V38" s="27">
        <v>9.7915539113999994</v>
      </c>
      <c r="W38" s="27">
        <v>6.7452809130000002</v>
      </c>
      <c r="X38" s="27">
        <v>3.0157370921999997</v>
      </c>
      <c r="Z38" s="52">
        <v>1548.8</v>
      </c>
      <c r="AA38" s="7">
        <v>49.3</v>
      </c>
      <c r="AB38" s="6">
        <v>83382.38</v>
      </c>
      <c r="AC38" s="46"/>
      <c r="AE38" s="112"/>
      <c r="AF38" s="30"/>
      <c r="AG38" s="30"/>
      <c r="AH38" s="30"/>
      <c r="AI38" s="30"/>
      <c r="AJ38" s="30"/>
      <c r="AK38" s="68"/>
      <c r="AL38" s="68"/>
      <c r="AM38" s="68"/>
      <c r="AN38" s="68"/>
      <c r="AO38" s="68"/>
      <c r="AP38" s="68"/>
    </row>
    <row r="39" spans="1:42" ht="11.25" customHeight="1" x14ac:dyDescent="0.2">
      <c r="A39" s="24">
        <f t="shared" si="0"/>
        <v>1975</v>
      </c>
      <c r="B39" s="18">
        <f t="shared" si="3"/>
        <v>3.6042761966368644E-3</v>
      </c>
      <c r="C39" s="18">
        <f t="shared" si="5"/>
        <v>2.3676807181597468E-4</v>
      </c>
      <c r="D39" s="18">
        <f t="shared" si="6"/>
        <v>1.4472634605956539E-3</v>
      </c>
      <c r="E39" s="18">
        <f t="shared" si="7"/>
        <v>1.4193836971993605E-3</v>
      </c>
      <c r="F39" s="18">
        <f t="shared" si="8"/>
        <v>5.0086096702587485E-4</v>
      </c>
      <c r="H39" s="37">
        <f t="shared" si="4"/>
        <v>1.4239346014565694E-2</v>
      </c>
      <c r="I39" s="37">
        <f t="shared" si="9"/>
        <v>1.8108602794718455E-3</v>
      </c>
      <c r="J39" s="37">
        <f t="shared" si="10"/>
        <v>6.7889178956717384E-3</v>
      </c>
      <c r="K39" s="37">
        <f t="shared" si="11"/>
        <v>4.6392013067677188E-3</v>
      </c>
      <c r="L39" s="37">
        <f t="shared" si="12"/>
        <v>1.0003665326543904E-3</v>
      </c>
      <c r="N39" s="27">
        <v>6.0872620685000003</v>
      </c>
      <c r="O39" s="27">
        <v>0.39987759648999965</v>
      </c>
      <c r="P39" s="27">
        <v>2.4442832586000001</v>
      </c>
      <c r="Q39" s="27">
        <v>2.3971971262</v>
      </c>
      <c r="R39" s="27">
        <v>0.84590408720999999</v>
      </c>
      <c r="S39" s="78"/>
      <c r="T39" s="27">
        <v>24.048831484000001</v>
      </c>
      <c r="U39" s="27">
        <v>3.0583619259999999</v>
      </c>
      <c r="V39" s="27">
        <v>11.465803434</v>
      </c>
      <c r="W39" s="27">
        <v>7.8351470870000002</v>
      </c>
      <c r="X39" s="27">
        <v>1.6895190369999999</v>
      </c>
      <c r="Z39" s="52">
        <v>1688.9</v>
      </c>
      <c r="AA39" s="7">
        <v>53.8</v>
      </c>
      <c r="AB39" s="6">
        <v>82229.123999999996</v>
      </c>
      <c r="AC39" s="46">
        <f t="shared" si="1"/>
        <v>0.2294910499107348</v>
      </c>
      <c r="AE39" s="108">
        <f t="shared" si="2"/>
        <v>18870848</v>
      </c>
      <c r="AF39">
        <v>3070895</v>
      </c>
      <c r="AG39">
        <v>9757518</v>
      </c>
      <c r="AH39">
        <v>5299441</v>
      </c>
      <c r="AI39">
        <v>742994</v>
      </c>
      <c r="AK39" s="52">
        <f t="shared" ref="AK39:AK80" si="14">N39*1000000000/AE39*$AA$81/$AA39</f>
        <v>1469.6944533843277</v>
      </c>
      <c r="AL39" s="52">
        <f t="shared" ref="AL39:AL80" si="15">O39*1000000000/AF39*$AA$81/$AA39</f>
        <v>593.27845622393886</v>
      </c>
      <c r="AM39" s="52">
        <f t="shared" ref="AM39:AM80" si="16">P39*1000000000/AG39*$AA$81/$AA39</f>
        <v>1141.3231973701436</v>
      </c>
      <c r="AN39" s="52">
        <f t="shared" ref="AN39:AN80" si="17">Q39*1000000000/AH39*$AA$81/$AA39</f>
        <v>2060.9628301272701</v>
      </c>
      <c r="AO39" s="52">
        <f t="shared" ref="AO39:AO80" si="18">R39*1000000000/AI39*$AA$81/$AA39</f>
        <v>5187.1915894660024</v>
      </c>
      <c r="AP39" s="52"/>
    </row>
    <row r="40" spans="1:42" ht="11.25" customHeight="1" x14ac:dyDescent="0.2">
      <c r="A40" s="24">
        <f t="shared" si="0"/>
        <v>1976</v>
      </c>
      <c r="B40" s="18">
        <f t="shared" si="3"/>
        <v>3.9117396087025996E-3</v>
      </c>
      <c r="C40" s="18">
        <f t="shared" si="5"/>
        <v>2.2948931055602928E-4</v>
      </c>
      <c r="D40" s="18">
        <f t="shared" si="6"/>
        <v>1.4900901675543247E-3</v>
      </c>
      <c r="E40" s="18">
        <f t="shared" si="7"/>
        <v>1.6066124289518533E-3</v>
      </c>
      <c r="F40" s="18">
        <f t="shared" si="8"/>
        <v>5.8554770164039201E-4</v>
      </c>
      <c r="H40" s="37">
        <f t="shared" si="4"/>
        <v>1.4813084227737538E-2</v>
      </c>
      <c r="I40" s="37">
        <f t="shared" si="9"/>
        <v>1.7391903282914368E-3</v>
      </c>
      <c r="J40" s="37">
        <f t="shared" si="10"/>
        <v>6.8291641435875589E-3</v>
      </c>
      <c r="K40" s="37">
        <f t="shared" si="11"/>
        <v>5.0977695672667243E-3</v>
      </c>
      <c r="L40" s="37">
        <f t="shared" si="12"/>
        <v>1.1469601885918193E-3</v>
      </c>
      <c r="N40" s="27">
        <v>7.3446822893000006</v>
      </c>
      <c r="O40" s="27">
        <v>0.43088912950000058</v>
      </c>
      <c r="P40" s="27">
        <v>2.7977932985999998</v>
      </c>
      <c r="Q40" s="27">
        <v>3.0165754965999998</v>
      </c>
      <c r="R40" s="27">
        <v>1.0994243645999999</v>
      </c>
      <c r="S40" s="78"/>
      <c r="T40" s="27">
        <v>27.813046946</v>
      </c>
      <c r="U40" s="27">
        <v>3.2655037604000015</v>
      </c>
      <c r="V40" s="27">
        <v>12.822438596</v>
      </c>
      <c r="W40" s="27">
        <v>9.5715721395000006</v>
      </c>
      <c r="X40" s="27">
        <v>2.1535324500999997</v>
      </c>
      <c r="Z40" s="52">
        <v>1877.6</v>
      </c>
      <c r="AA40" s="7">
        <v>56.9</v>
      </c>
      <c r="AB40" s="6">
        <v>84670.37285</v>
      </c>
      <c r="AC40" s="46">
        <f t="shared" si="1"/>
        <v>0.22734071307446713</v>
      </c>
      <c r="AE40" s="108">
        <f t="shared" si="2"/>
        <v>19249022.940000001</v>
      </c>
      <c r="AF40">
        <v>2904128.21</v>
      </c>
      <c r="AG40">
        <v>9787351.9800000004</v>
      </c>
      <c r="AH40">
        <v>5715944.29</v>
      </c>
      <c r="AI40">
        <v>841598.46</v>
      </c>
      <c r="AK40" s="52">
        <f t="shared" si="14"/>
        <v>1643.7312263671868</v>
      </c>
      <c r="AL40" s="52">
        <f t="shared" si="15"/>
        <v>639.16978087464577</v>
      </c>
      <c r="AM40" s="52">
        <f t="shared" si="16"/>
        <v>1231.4503319327587</v>
      </c>
      <c r="AN40" s="52">
        <f t="shared" si="17"/>
        <v>2273.4881412468362</v>
      </c>
      <c r="AO40" s="52">
        <f t="shared" si="18"/>
        <v>5627.6477597908461</v>
      </c>
      <c r="AP40" s="52"/>
    </row>
    <row r="41" spans="1:42" ht="11.25" customHeight="1" x14ac:dyDescent="0.2">
      <c r="A41" s="24">
        <f t="shared" si="0"/>
        <v>1977</v>
      </c>
      <c r="B41" s="18">
        <f t="shared" si="3"/>
        <v>3.8765189021572389E-3</v>
      </c>
      <c r="C41" s="18">
        <f t="shared" si="5"/>
        <v>1.4166561462128509E-4</v>
      </c>
      <c r="D41" s="18">
        <f t="shared" si="6"/>
        <v>1.282784694151486E-3</v>
      </c>
      <c r="E41" s="18">
        <f t="shared" si="7"/>
        <v>1.7680971227708531E-3</v>
      </c>
      <c r="F41" s="18">
        <f t="shared" si="8"/>
        <v>6.8397147061361461E-4</v>
      </c>
      <c r="H41" s="37">
        <f t="shared" si="4"/>
        <v>1.4842632213326943E-2</v>
      </c>
      <c r="I41" s="37">
        <f t="shared" si="9"/>
        <v>1.2485473581975086E-3</v>
      </c>
      <c r="J41" s="37">
        <f t="shared" si="10"/>
        <v>6.6645956529242569E-3</v>
      </c>
      <c r="K41" s="37">
        <f t="shared" si="11"/>
        <v>5.614646116011506E-3</v>
      </c>
      <c r="L41" s="37">
        <f t="shared" si="12"/>
        <v>1.3148430861936722E-3</v>
      </c>
      <c r="N41" s="27">
        <v>8.0864184299000001</v>
      </c>
      <c r="O41" s="27">
        <v>0.2955144721000007</v>
      </c>
      <c r="P41" s="27">
        <v>2.6758888719999998</v>
      </c>
      <c r="Q41" s="27">
        <v>3.6882505980999998</v>
      </c>
      <c r="R41" s="27">
        <v>1.4267644877000001</v>
      </c>
      <c r="S41" s="78"/>
      <c r="T41" s="27">
        <v>30.961730797000001</v>
      </c>
      <c r="U41" s="27">
        <v>2.604469789200003</v>
      </c>
      <c r="V41" s="27">
        <v>13.902346531999999</v>
      </c>
      <c r="W41" s="27">
        <v>11.712151798000001</v>
      </c>
      <c r="X41" s="27">
        <v>2.7427626778</v>
      </c>
      <c r="Z41" s="52">
        <v>2086</v>
      </c>
      <c r="AA41" s="7">
        <v>60.2</v>
      </c>
      <c r="AB41" s="6">
        <v>86634.304739999992</v>
      </c>
      <c r="AC41" s="46">
        <f t="shared" si="1"/>
        <v>0.20440344426084903</v>
      </c>
      <c r="AE41" s="108">
        <f t="shared" si="2"/>
        <v>17708350.279999997</v>
      </c>
      <c r="AF41">
        <v>1884395.52</v>
      </c>
      <c r="AG41">
        <v>8762615.0899999999</v>
      </c>
      <c r="AH41">
        <v>6141867.0599999996</v>
      </c>
      <c r="AI41">
        <v>919472.61</v>
      </c>
      <c r="AK41" s="52">
        <f t="shared" si="14"/>
        <v>1859.346637781339</v>
      </c>
      <c r="AL41" s="52">
        <f t="shared" si="15"/>
        <v>638.54123498662102</v>
      </c>
      <c r="AM41" s="52">
        <f t="shared" si="16"/>
        <v>1243.4164110994654</v>
      </c>
      <c r="AN41" s="52">
        <f t="shared" si="17"/>
        <v>2445.1317570715178</v>
      </c>
      <c r="AO41" s="52">
        <f t="shared" si="18"/>
        <v>6318.2346541642783</v>
      </c>
      <c r="AP41" s="52"/>
    </row>
    <row r="42" spans="1:42" ht="11.25" customHeight="1" x14ac:dyDescent="0.2">
      <c r="A42" s="24">
        <f t="shared" si="0"/>
        <v>1978</v>
      </c>
      <c r="B42" s="18">
        <f t="shared" si="3"/>
        <v>4.6243155431553934E-3</v>
      </c>
      <c r="C42" s="18">
        <f t="shared" si="5"/>
        <v>1.8723700695917809E-4</v>
      </c>
      <c r="D42" s="18">
        <f t="shared" si="6"/>
        <v>1.5570654730119665E-3</v>
      </c>
      <c r="E42" s="18">
        <f t="shared" si="7"/>
        <v>2.0837716452091998E-3</v>
      </c>
      <c r="F42" s="18">
        <f t="shared" si="8"/>
        <v>7.9624141797504883E-4</v>
      </c>
      <c r="H42" s="37">
        <f t="shared" si="4"/>
        <v>1.6665138818212681E-2</v>
      </c>
      <c r="I42" s="37">
        <f t="shared" si="9"/>
        <v>1.5167627765424777E-3</v>
      </c>
      <c r="J42" s="37">
        <f t="shared" si="10"/>
        <v>7.4571787613510994E-3</v>
      </c>
      <c r="K42" s="37">
        <f t="shared" si="11"/>
        <v>6.1974843091742345E-3</v>
      </c>
      <c r="L42" s="37">
        <f t="shared" si="12"/>
        <v>1.4937129711448697E-3</v>
      </c>
      <c r="N42" s="27">
        <v>10.897662008999999</v>
      </c>
      <c r="O42" s="27">
        <v>0.44124273059999908</v>
      </c>
      <c r="P42" s="27">
        <v>3.6693804936999999</v>
      </c>
      <c r="Q42" s="27">
        <v>4.9106162591000002</v>
      </c>
      <c r="R42" s="27">
        <v>1.8764225256</v>
      </c>
      <c r="S42" s="78"/>
      <c r="T42" s="27">
        <v>39.273066139000001</v>
      </c>
      <c r="U42" s="27">
        <v>3.5744031592000027</v>
      </c>
      <c r="V42" s="27">
        <v>17.573587469</v>
      </c>
      <c r="W42" s="27">
        <v>14.604991523000001</v>
      </c>
      <c r="X42" s="27">
        <v>3.5200839878000001</v>
      </c>
      <c r="Z42" s="52">
        <v>2356.6</v>
      </c>
      <c r="AA42" s="7">
        <v>65.2</v>
      </c>
      <c r="AB42" s="6">
        <v>89771.247159999999</v>
      </c>
      <c r="AC42" s="46">
        <f t="shared" si="1"/>
        <v>0.22085548599612434</v>
      </c>
      <c r="AE42" s="108">
        <f t="shared" si="2"/>
        <v>19826472.419999998</v>
      </c>
      <c r="AF42">
        <v>2195770.6800000002</v>
      </c>
      <c r="AG42">
        <v>9887027.0500000007</v>
      </c>
      <c r="AH42">
        <v>6735241.1100000003</v>
      </c>
      <c r="AI42">
        <v>1008433.58</v>
      </c>
      <c r="AK42" s="52">
        <f t="shared" si="14"/>
        <v>2066.4220916445165</v>
      </c>
      <c r="AL42" s="52">
        <f t="shared" si="15"/>
        <v>755.47784717055333</v>
      </c>
      <c r="AM42" s="52">
        <f t="shared" si="16"/>
        <v>1395.2697472765897</v>
      </c>
      <c r="AN42" s="52">
        <f t="shared" si="17"/>
        <v>2741.0313475483922</v>
      </c>
      <c r="AO42" s="52">
        <f t="shared" si="18"/>
        <v>6995.4312238245311</v>
      </c>
      <c r="AP42" s="52"/>
    </row>
    <row r="43" spans="1:42" ht="11.25" customHeight="1" x14ac:dyDescent="0.2">
      <c r="A43" s="24">
        <f t="shared" si="0"/>
        <v>1979</v>
      </c>
      <c r="B43" s="18">
        <f t="shared" si="3"/>
        <v>4.5710067356863346E-3</v>
      </c>
      <c r="C43" s="18">
        <f t="shared" si="5"/>
        <v>2.5300073785190595E-4</v>
      </c>
      <c r="D43" s="18">
        <f t="shared" si="6"/>
        <v>1.6651912021199804E-3</v>
      </c>
      <c r="E43" s="18">
        <f t="shared" si="7"/>
        <v>1.8214040336233426E-3</v>
      </c>
      <c r="F43" s="18">
        <f t="shared" si="8"/>
        <v>8.3141076209110602E-4</v>
      </c>
      <c r="H43" s="37">
        <f t="shared" si="4"/>
        <v>1.8425294010106001E-2</v>
      </c>
      <c r="I43" s="37">
        <f t="shared" si="9"/>
        <v>1.896285332320203E-3</v>
      </c>
      <c r="J43" s="37">
        <f t="shared" si="10"/>
        <v>8.2893031719919463E-3</v>
      </c>
      <c r="K43" s="37">
        <f t="shared" si="11"/>
        <v>6.617160190722237E-3</v>
      </c>
      <c r="L43" s="37">
        <f t="shared" si="12"/>
        <v>1.6225453150716161E-3</v>
      </c>
      <c r="N43" s="27">
        <v>12.031346829</v>
      </c>
      <c r="O43" s="27">
        <v>0.66592324210000164</v>
      </c>
      <c r="P43" s="27">
        <v>4.3829497631000001</v>
      </c>
      <c r="Q43" s="27">
        <v>4.7941175568999999</v>
      </c>
      <c r="R43" s="27">
        <v>2.1883562669000001</v>
      </c>
      <c r="S43" s="78"/>
      <c r="T43" s="27">
        <v>48.497216364000003</v>
      </c>
      <c r="U43" s="27">
        <v>4.9912126232000062</v>
      </c>
      <c r="V43" s="27">
        <v>21.818274879000001</v>
      </c>
      <c r="W43" s="27">
        <v>17.417027338</v>
      </c>
      <c r="X43" s="27">
        <v>4.2707015238000006</v>
      </c>
      <c r="Z43" s="52">
        <v>2632.1</v>
      </c>
      <c r="AA43" s="7">
        <v>72.599999999999994</v>
      </c>
      <c r="AB43" s="6">
        <v>92658.462889999995</v>
      </c>
      <c r="AC43" s="46">
        <f t="shared" si="1"/>
        <v>0.22506729789762864</v>
      </c>
      <c r="AE43" s="108">
        <f t="shared" si="2"/>
        <v>20854389.869999997</v>
      </c>
      <c r="AF43">
        <v>2737836.33</v>
      </c>
      <c r="AG43">
        <v>10369489.67</v>
      </c>
      <c r="AH43">
        <v>6754423.2599999998</v>
      </c>
      <c r="AI43">
        <v>992640.61</v>
      </c>
      <c r="AK43" s="52">
        <f t="shared" si="14"/>
        <v>1947.8651400982819</v>
      </c>
      <c r="AL43" s="52">
        <f t="shared" si="15"/>
        <v>821.21867717710995</v>
      </c>
      <c r="AM43" s="52">
        <f t="shared" si="16"/>
        <v>1427.0895855286603</v>
      </c>
      <c r="AN43" s="52">
        <f t="shared" si="17"/>
        <v>2396.4177881356618</v>
      </c>
      <c r="AO43" s="52">
        <f t="shared" si="18"/>
        <v>7443.3444269184383</v>
      </c>
      <c r="AP43" s="52"/>
    </row>
    <row r="44" spans="1:42" ht="11.25" customHeight="1" x14ac:dyDescent="0.2">
      <c r="A44" s="24">
        <f t="shared" si="0"/>
        <v>1980</v>
      </c>
      <c r="B44" s="18">
        <f t="shared" si="3"/>
        <v>5.321872006986899E-3</v>
      </c>
      <c r="C44" s="18">
        <f t="shared" si="5"/>
        <v>3.6890658155458504E-4</v>
      </c>
      <c r="D44" s="18">
        <f t="shared" si="6"/>
        <v>1.9336860313362444E-3</v>
      </c>
      <c r="E44" s="18">
        <f t="shared" si="7"/>
        <v>2.1054451520349346E-3</v>
      </c>
      <c r="F44" s="18">
        <f t="shared" si="8"/>
        <v>9.1383424206113544E-4</v>
      </c>
      <c r="H44" s="37">
        <f t="shared" si="4"/>
        <v>2.0721074059388646E-2</v>
      </c>
      <c r="I44" s="37">
        <f t="shared" si="9"/>
        <v>2.6708718177467236E-3</v>
      </c>
      <c r="J44" s="37">
        <f t="shared" si="10"/>
        <v>9.5320273048034934E-3</v>
      </c>
      <c r="K44" s="37">
        <f t="shared" si="11"/>
        <v>6.8191248206113542E-3</v>
      </c>
      <c r="L44" s="37">
        <f t="shared" si="12"/>
        <v>1.6990501162270743E-3</v>
      </c>
      <c r="N44" s="27">
        <v>15.233858619999999</v>
      </c>
      <c r="O44" s="27">
        <v>1.0559950896999997</v>
      </c>
      <c r="P44" s="27">
        <v>5.5351762646999996</v>
      </c>
      <c r="Q44" s="27">
        <v>6.0268367477</v>
      </c>
      <c r="R44" s="27">
        <v>2.6158505179000002</v>
      </c>
      <c r="S44" s="78"/>
      <c r="T44" s="27">
        <v>59.314074495</v>
      </c>
      <c r="U44" s="27">
        <v>7.6453705782999961</v>
      </c>
      <c r="V44" s="27">
        <v>27.285428159999999</v>
      </c>
      <c r="W44" s="27">
        <v>19.519744799000001</v>
      </c>
      <c r="X44" s="27">
        <v>4.8635309577000001</v>
      </c>
      <c r="Z44" s="52">
        <v>2862.5</v>
      </c>
      <c r="AA44" s="7">
        <v>82.4</v>
      </c>
      <c r="AB44" s="6">
        <v>93902.125169999999</v>
      </c>
      <c r="AC44" s="46">
        <f t="shared" si="1"/>
        <v>0.23810873480788125</v>
      </c>
      <c r="AE44" s="108">
        <f t="shared" si="2"/>
        <v>22358916.220000003</v>
      </c>
      <c r="AF44">
        <v>3593629.94</v>
      </c>
      <c r="AG44">
        <v>11436741.24</v>
      </c>
      <c r="AH44">
        <v>6397779.2800000003</v>
      </c>
      <c r="AI44">
        <v>930765.76</v>
      </c>
      <c r="AK44" s="52">
        <f t="shared" si="14"/>
        <v>2026.7991261340301</v>
      </c>
      <c r="AL44" s="52">
        <f t="shared" si="15"/>
        <v>874.13816525852621</v>
      </c>
      <c r="AM44" s="52">
        <f t="shared" si="16"/>
        <v>1439.728813703392</v>
      </c>
      <c r="AN44" s="52">
        <f t="shared" si="17"/>
        <v>2802.2811846604018</v>
      </c>
      <c r="AO44" s="52">
        <f t="shared" si="18"/>
        <v>8360.3423224101552</v>
      </c>
      <c r="AP44" s="52"/>
    </row>
    <row r="45" spans="1:42" ht="11.25" customHeight="1" x14ac:dyDescent="0.2">
      <c r="A45" s="24">
        <f t="shared" si="0"/>
        <v>1981</v>
      </c>
      <c r="B45" s="18">
        <f t="shared" si="3"/>
        <v>5.8001309766427906E-3</v>
      </c>
      <c r="C45" s="18">
        <f t="shared" si="5"/>
        <v>4.1305919582684553E-4</v>
      </c>
      <c r="D45" s="18">
        <f t="shared" si="6"/>
        <v>2.0727484087823106E-3</v>
      </c>
      <c r="E45" s="18">
        <f t="shared" si="7"/>
        <v>2.374187709249455E-3</v>
      </c>
      <c r="F45" s="18">
        <f t="shared" si="8"/>
        <v>9.4013566278417936E-4</v>
      </c>
      <c r="H45" s="37">
        <f t="shared" si="4"/>
        <v>2.1355751061040176E-2</v>
      </c>
      <c r="I45" s="37">
        <f t="shared" si="9"/>
        <v>3.0021443490190008E-3</v>
      </c>
      <c r="J45" s="37">
        <f t="shared" si="10"/>
        <v>9.7129508271566484E-3</v>
      </c>
      <c r="K45" s="37">
        <f t="shared" si="11"/>
        <v>6.9151909392712553E-3</v>
      </c>
      <c r="L45" s="37">
        <f t="shared" si="12"/>
        <v>1.7254649455932731E-3</v>
      </c>
      <c r="N45" s="27">
        <v>18.624220566000002</v>
      </c>
      <c r="O45" s="27">
        <v>1.3263330778000011</v>
      </c>
      <c r="P45" s="27">
        <v>6.6555951406</v>
      </c>
      <c r="Q45" s="27">
        <v>7.6235167343999999</v>
      </c>
      <c r="R45" s="27">
        <v>3.0187756131999999</v>
      </c>
      <c r="S45" s="78"/>
      <c r="T45" s="27">
        <v>68.573316657000007</v>
      </c>
      <c r="U45" s="27">
        <v>9.6398855047000112</v>
      </c>
      <c r="V45" s="27">
        <v>31.188285105999999</v>
      </c>
      <c r="W45" s="27">
        <v>22.204678105999999</v>
      </c>
      <c r="X45" s="27">
        <v>5.5404679403000001</v>
      </c>
      <c r="Z45" s="52">
        <v>3211</v>
      </c>
      <c r="AA45" s="7">
        <v>90.9</v>
      </c>
      <c r="AB45" s="6">
        <v>95379.786730000007</v>
      </c>
      <c r="AC45" s="46">
        <f t="shared" si="1"/>
        <v>0.2464500418368675</v>
      </c>
      <c r="AE45" s="108">
        <f t="shared" si="2"/>
        <v>23506352.430000003</v>
      </c>
      <c r="AF45">
        <v>4273813.4800000004</v>
      </c>
      <c r="AG45">
        <v>12034861.800000001</v>
      </c>
      <c r="AH45">
        <v>6327298.6399999997</v>
      </c>
      <c r="AI45">
        <v>870378.51</v>
      </c>
      <c r="AK45" s="52">
        <f t="shared" si="14"/>
        <v>2136.5237645496991</v>
      </c>
      <c r="AL45" s="52">
        <f t="shared" si="15"/>
        <v>836.85824818445121</v>
      </c>
      <c r="AM45" s="52">
        <f t="shared" si="16"/>
        <v>1491.2850125462703</v>
      </c>
      <c r="AN45" s="52">
        <f t="shared" si="17"/>
        <v>3249.0162959870186</v>
      </c>
      <c r="AO45" s="52">
        <f t="shared" si="18"/>
        <v>9352.7115016816679</v>
      </c>
      <c r="AP45" s="52"/>
    </row>
    <row r="46" spans="1:42" ht="11.25" customHeight="1" x14ac:dyDescent="0.2">
      <c r="A46" s="24">
        <f t="shared" si="0"/>
        <v>1982</v>
      </c>
      <c r="B46" s="18">
        <f t="shared" si="3"/>
        <v>6.7780651886397607E-3</v>
      </c>
      <c r="C46" s="18">
        <f t="shared" si="5"/>
        <v>4.5734428556053799E-4</v>
      </c>
      <c r="D46" s="18">
        <f t="shared" si="6"/>
        <v>2.6134846468460391E-3</v>
      </c>
      <c r="E46" s="18">
        <f t="shared" si="7"/>
        <v>2.7776814907324362E-3</v>
      </c>
      <c r="F46" s="18">
        <f t="shared" si="8"/>
        <v>9.295547655007474E-4</v>
      </c>
      <c r="H46" s="37">
        <f t="shared" si="4"/>
        <v>2.3718615072645742E-2</v>
      </c>
      <c r="I46" s="37">
        <f t="shared" si="9"/>
        <v>3.6519280062182365E-3</v>
      </c>
      <c r="J46" s="37">
        <f t="shared" si="10"/>
        <v>1.0726656436472347E-2</v>
      </c>
      <c r="K46" s="37">
        <f t="shared" si="11"/>
        <v>7.4031675288490284E-3</v>
      </c>
      <c r="L46" s="37">
        <f t="shared" si="12"/>
        <v>1.9368631011061285E-3</v>
      </c>
      <c r="N46" s="27">
        <v>22.672628056000001</v>
      </c>
      <c r="O46" s="27">
        <v>1.5298166351999996</v>
      </c>
      <c r="P46" s="27">
        <v>8.7421061437000009</v>
      </c>
      <c r="Q46" s="27">
        <v>9.2913445864999993</v>
      </c>
      <c r="R46" s="27">
        <v>3.1093606906</v>
      </c>
      <c r="S46" s="78"/>
      <c r="T46" s="27">
        <v>79.338767418000003</v>
      </c>
      <c r="U46" s="27">
        <v>12.215699180800001</v>
      </c>
      <c r="V46" s="27">
        <v>35.880665780000001</v>
      </c>
      <c r="W46" s="27">
        <v>24.763595383999998</v>
      </c>
      <c r="X46" s="27">
        <v>6.4788070731999996</v>
      </c>
      <c r="Z46" s="52">
        <v>3345</v>
      </c>
      <c r="AA46" s="7">
        <v>96.5</v>
      </c>
      <c r="AB46" s="6">
        <v>95337.42469</v>
      </c>
      <c r="AC46" s="46">
        <f t="shared" si="1"/>
        <v>0.25739007540628384</v>
      </c>
      <c r="AE46" s="108">
        <f t="shared" si="2"/>
        <v>24538906.930000003</v>
      </c>
      <c r="AF46">
        <v>5025167.16</v>
      </c>
      <c r="AG46">
        <v>12587914.119999999</v>
      </c>
      <c r="AH46">
        <v>6083844.5999999996</v>
      </c>
      <c r="AI46">
        <v>841981.05</v>
      </c>
      <c r="AK46" s="52">
        <f t="shared" si="14"/>
        <v>2346.9189121446871</v>
      </c>
      <c r="AL46" s="52">
        <f t="shared" si="15"/>
        <v>773.28627285490404</v>
      </c>
      <c r="AM46" s="52">
        <f t="shared" si="16"/>
        <v>1764.0615681872082</v>
      </c>
      <c r="AN46" s="52">
        <f t="shared" si="17"/>
        <v>3879.2868054759174</v>
      </c>
      <c r="AO46" s="52">
        <f t="shared" si="18"/>
        <v>9380.3754462966444</v>
      </c>
      <c r="AP46" s="52"/>
    </row>
    <row r="47" spans="1:42" ht="11.25" customHeight="1" x14ac:dyDescent="0.2">
      <c r="A47" s="24">
        <f t="shared" si="0"/>
        <v>1983</v>
      </c>
      <c r="B47" s="18">
        <f t="shared" si="3"/>
        <v>6.679835124103241E-3</v>
      </c>
      <c r="C47" s="18">
        <f t="shared" si="5"/>
        <v>4.3231585833264629E-4</v>
      </c>
      <c r="D47" s="18">
        <f t="shared" si="6"/>
        <v>2.5050861220966988E-3</v>
      </c>
      <c r="E47" s="18">
        <f t="shared" si="7"/>
        <v>2.7180722708556667E-3</v>
      </c>
      <c r="F47" s="18">
        <f t="shared" si="8"/>
        <v>1.0243608728182294E-3</v>
      </c>
      <c r="H47" s="37">
        <f t="shared" si="4"/>
        <v>2.4414871281712984E-2</v>
      </c>
      <c r="I47" s="37">
        <f t="shared" si="9"/>
        <v>3.5376291777026456E-3</v>
      </c>
      <c r="J47" s="37">
        <f t="shared" si="10"/>
        <v>1.0845343055441027E-2</v>
      </c>
      <c r="K47" s="37">
        <f t="shared" si="11"/>
        <v>7.798767696599874E-3</v>
      </c>
      <c r="L47" s="37">
        <f t="shared" si="12"/>
        <v>2.2331313519694347E-3</v>
      </c>
      <c r="N47" s="27">
        <v>24.301908165</v>
      </c>
      <c r="O47" s="27">
        <v>1.5728083242000004</v>
      </c>
      <c r="P47" s="27">
        <v>9.1137538207999995</v>
      </c>
      <c r="Q47" s="27">
        <v>9.8886187286000009</v>
      </c>
      <c r="R47" s="27">
        <v>3.7267272914</v>
      </c>
      <c r="S47" s="78"/>
      <c r="T47" s="27">
        <v>88.823743210000004</v>
      </c>
      <c r="U47" s="27">
        <v>12.870248711399995</v>
      </c>
      <c r="V47" s="27">
        <v>39.45644257</v>
      </c>
      <c r="W47" s="27">
        <v>28.372696757</v>
      </c>
      <c r="X47" s="27">
        <v>8.1243551715999995</v>
      </c>
      <c r="Z47" s="52">
        <v>3638.1</v>
      </c>
      <c r="AA47" s="7">
        <v>99.6</v>
      </c>
      <c r="AB47" s="6">
        <v>96321.302620000002</v>
      </c>
      <c r="AC47" s="46">
        <f t="shared" si="1"/>
        <v>0.26535543898149988</v>
      </c>
      <c r="AE47" s="108">
        <f t="shared" si="2"/>
        <v>25559381.539999999</v>
      </c>
      <c r="AF47">
        <v>5214483.22</v>
      </c>
      <c r="AG47">
        <v>13011178.51</v>
      </c>
      <c r="AH47">
        <v>6414503.1100000003</v>
      </c>
      <c r="AI47">
        <v>919216.7</v>
      </c>
      <c r="AK47" s="52">
        <f t="shared" si="14"/>
        <v>2339.9654439501496</v>
      </c>
      <c r="AL47" s="52">
        <f t="shared" si="15"/>
        <v>742.30764661439162</v>
      </c>
      <c r="AM47" s="52">
        <f t="shared" si="16"/>
        <v>1723.852359060397</v>
      </c>
      <c r="AN47" s="52">
        <f t="shared" si="17"/>
        <v>3793.9536578843599</v>
      </c>
      <c r="AO47" s="52">
        <f t="shared" si="18"/>
        <v>9977.6695730988995</v>
      </c>
      <c r="AP47" s="52"/>
    </row>
    <row r="48" spans="1:42" ht="11.25" customHeight="1" x14ac:dyDescent="0.2">
      <c r="A48" s="24">
        <f t="shared" si="0"/>
        <v>1984</v>
      </c>
      <c r="B48" s="18">
        <f t="shared" si="3"/>
        <v>7.3908229821565575E-3</v>
      </c>
      <c r="C48" s="18">
        <f t="shared" si="5"/>
        <v>3.6686820402405515E-4</v>
      </c>
      <c r="D48" s="18">
        <f t="shared" si="6"/>
        <v>2.7931359219937144E-3</v>
      </c>
      <c r="E48" s="18">
        <f t="shared" si="7"/>
        <v>3.1564991239141733E-3</v>
      </c>
      <c r="F48" s="18">
        <f t="shared" si="8"/>
        <v>1.0743197322246145E-3</v>
      </c>
      <c r="H48" s="37">
        <f t="shared" si="4"/>
        <v>2.5270608997450938E-2</v>
      </c>
      <c r="I48" s="37">
        <f t="shared" si="9"/>
        <v>3.4079676733734243E-3</v>
      </c>
      <c r="J48" s="37">
        <f t="shared" si="10"/>
        <v>1.1056724859059074E-2</v>
      </c>
      <c r="K48" s="37">
        <f t="shared" si="11"/>
        <v>8.3752464021085472E-3</v>
      </c>
      <c r="L48" s="37">
        <f t="shared" si="12"/>
        <v>2.4306700629098919E-3</v>
      </c>
      <c r="N48" s="27">
        <v>29.864098424000002</v>
      </c>
      <c r="O48" s="27">
        <v>1.4824043519999996</v>
      </c>
      <c r="P48" s="27">
        <v>11.286224320000001</v>
      </c>
      <c r="Q48" s="27">
        <v>12.75446601</v>
      </c>
      <c r="R48" s="27">
        <v>4.3410037419999998</v>
      </c>
      <c r="S48" s="78"/>
      <c r="T48" s="27">
        <v>102.110949776</v>
      </c>
      <c r="U48" s="27">
        <v>13.770574977799996</v>
      </c>
      <c r="V48" s="27">
        <v>44.676908138000002</v>
      </c>
      <c r="W48" s="27">
        <v>33.841858137000003</v>
      </c>
      <c r="X48" s="27">
        <v>9.8216085232000001</v>
      </c>
      <c r="Z48" s="52">
        <v>4040.7</v>
      </c>
      <c r="AA48" s="7">
        <v>103.9</v>
      </c>
      <c r="AB48" s="6">
        <v>99426.084780000005</v>
      </c>
      <c r="AC48" s="46">
        <f t="shared" si="1"/>
        <v>0.27121087257600851</v>
      </c>
      <c r="AE48" s="108">
        <f t="shared" si="2"/>
        <v>26965435.210000001</v>
      </c>
      <c r="AF48">
        <v>5331581.7699999996</v>
      </c>
      <c r="AG48">
        <v>13609865.83</v>
      </c>
      <c r="AH48">
        <v>6971914.9699999997</v>
      </c>
      <c r="AI48">
        <v>1052072.6399999999</v>
      </c>
      <c r="AK48" s="52">
        <f t="shared" si="14"/>
        <v>2612.7940273830413</v>
      </c>
      <c r="AL48" s="52">
        <f t="shared" si="15"/>
        <v>655.95463834447935</v>
      </c>
      <c r="AM48" s="52">
        <f t="shared" si="16"/>
        <v>1956.4017131099567</v>
      </c>
      <c r="AN48" s="52">
        <f t="shared" si="17"/>
        <v>4315.920132989786</v>
      </c>
      <c r="AO48" s="52">
        <f t="shared" si="18"/>
        <v>9734.3651681726697</v>
      </c>
      <c r="AP48" s="52"/>
    </row>
    <row r="49" spans="1:42" ht="11.25" customHeight="1" x14ac:dyDescent="0.2">
      <c r="A49" s="24">
        <f t="shared" si="0"/>
        <v>1985</v>
      </c>
      <c r="B49" s="18">
        <f t="shared" si="3"/>
        <v>8.292925456783307E-3</v>
      </c>
      <c r="C49" s="18">
        <f t="shared" si="5"/>
        <v>5.0910982934179966E-4</v>
      </c>
      <c r="D49" s="18">
        <f t="shared" si="6"/>
        <v>3.0833600179446478E-3</v>
      </c>
      <c r="E49" s="18">
        <f t="shared" si="7"/>
        <v>3.4562792182575288E-3</v>
      </c>
      <c r="F49" s="18">
        <f t="shared" si="8"/>
        <v>1.2441763912393311E-3</v>
      </c>
      <c r="H49" s="37">
        <f t="shared" si="4"/>
        <v>2.6465305364759474E-2</v>
      </c>
      <c r="I49" s="37">
        <f t="shared" si="9"/>
        <v>3.5132556663675912E-3</v>
      </c>
      <c r="J49" s="37">
        <f t="shared" si="10"/>
        <v>1.1127291593852808E-2</v>
      </c>
      <c r="K49" s="37">
        <f t="shared" si="11"/>
        <v>9.0360779145098585E-3</v>
      </c>
      <c r="L49" s="37">
        <f t="shared" si="12"/>
        <v>2.788680190029218E-3</v>
      </c>
      <c r="N49" s="27">
        <v>36.046859083000001</v>
      </c>
      <c r="O49" s="27">
        <v>2.2129476952000005</v>
      </c>
      <c r="P49" s="27">
        <v>13.402440990000001</v>
      </c>
      <c r="Q49" s="27">
        <v>15.023408878</v>
      </c>
      <c r="R49" s="27">
        <v>5.4080615198000004</v>
      </c>
      <c r="S49" s="78"/>
      <c r="T49" s="27">
        <v>115.036742829</v>
      </c>
      <c r="U49" s="27">
        <v>15.271068405000008</v>
      </c>
      <c r="V49" s="27">
        <v>48.366998371000001</v>
      </c>
      <c r="W49" s="27">
        <v>39.277119870999996</v>
      </c>
      <c r="X49" s="27">
        <v>12.121556182000001</v>
      </c>
      <c r="Z49" s="52">
        <v>4346.7</v>
      </c>
      <c r="AA49" s="7">
        <v>107.6</v>
      </c>
      <c r="AB49" s="6">
        <v>101648.91451999999</v>
      </c>
      <c r="AC49" s="46">
        <f t="shared" si="1"/>
        <v>0.27597046788414636</v>
      </c>
      <c r="AE49" s="108">
        <f t="shared" si="2"/>
        <v>28052098.5</v>
      </c>
      <c r="AF49">
        <v>5518223.6600000001</v>
      </c>
      <c r="AG49">
        <v>13891323.539999999</v>
      </c>
      <c r="AH49">
        <v>7477866.5099999998</v>
      </c>
      <c r="AI49">
        <v>1164684.79</v>
      </c>
      <c r="AK49" s="52">
        <f t="shared" si="14"/>
        <v>2927.3088802450598</v>
      </c>
      <c r="AL49" s="52">
        <f t="shared" si="15"/>
        <v>913.56263148457413</v>
      </c>
      <c r="AM49" s="52">
        <f t="shared" si="16"/>
        <v>2197.8940527097334</v>
      </c>
      <c r="AN49" s="52">
        <f t="shared" si="17"/>
        <v>4576.7506898099791</v>
      </c>
      <c r="AO49" s="52">
        <f t="shared" si="18"/>
        <v>10577.905821047869</v>
      </c>
      <c r="AP49" s="52"/>
    </row>
    <row r="50" spans="1:42" ht="11.25" customHeight="1" x14ac:dyDescent="0.2">
      <c r="A50" s="24">
        <f t="shared" si="0"/>
        <v>1986</v>
      </c>
      <c r="B50" s="18">
        <f t="shared" si="3"/>
        <v>8.7796707012766321E-3</v>
      </c>
      <c r="C50" s="18">
        <f t="shared" si="5"/>
        <v>5.4094224813733543E-4</v>
      </c>
      <c r="D50" s="18">
        <f t="shared" si="6"/>
        <v>3.0225269676702545E-3</v>
      </c>
      <c r="E50" s="18">
        <f t="shared" si="7"/>
        <v>3.7256852076162257E-3</v>
      </c>
      <c r="F50" s="18">
        <f t="shared" si="8"/>
        <v>1.490516277852817E-3</v>
      </c>
      <c r="H50" s="37">
        <f t="shared" si="4"/>
        <v>2.7421892751949808E-2</v>
      </c>
      <c r="I50" s="37">
        <f t="shared" si="9"/>
        <v>3.5305434157553049E-3</v>
      </c>
      <c r="J50" s="37">
        <f t="shared" si="10"/>
        <v>1.0859326886845891E-2</v>
      </c>
      <c r="K50" s="37">
        <f t="shared" si="11"/>
        <v>9.6990864241209545E-3</v>
      </c>
      <c r="L50" s="37">
        <f t="shared" si="12"/>
        <v>3.3329360252276593E-3</v>
      </c>
      <c r="N50" s="27">
        <v>40.300444452999997</v>
      </c>
      <c r="O50" s="27">
        <v>2.4830331073999972</v>
      </c>
      <c r="P50" s="27">
        <v>13.874003287000001</v>
      </c>
      <c r="Q50" s="27">
        <v>17.101640239999998</v>
      </c>
      <c r="R50" s="27">
        <v>6.8417678186000002</v>
      </c>
      <c r="S50" s="78"/>
      <c r="T50" s="27">
        <v>125.87197211</v>
      </c>
      <c r="U50" s="27">
        <v>16.205900387</v>
      </c>
      <c r="V50" s="27">
        <v>49.846482276000003</v>
      </c>
      <c r="W50" s="27">
        <v>44.520746504000002</v>
      </c>
      <c r="X50" s="27">
        <v>15.298842943</v>
      </c>
      <c r="Z50" s="52">
        <v>4590.2</v>
      </c>
      <c r="AA50" s="7">
        <v>109.6</v>
      </c>
      <c r="AB50" s="6">
        <v>103333.49232999999</v>
      </c>
      <c r="AC50" s="46">
        <f t="shared" si="1"/>
        <v>0.28071315075043296</v>
      </c>
      <c r="AE50" s="108">
        <f t="shared" si="2"/>
        <v>29007070.210000001</v>
      </c>
      <c r="AF50">
        <v>5585792.5300000003</v>
      </c>
      <c r="AG50">
        <v>13791297.91</v>
      </c>
      <c r="AH50">
        <v>8219480.3099999996</v>
      </c>
      <c r="AI50">
        <v>1410499.46</v>
      </c>
      <c r="AK50" s="52">
        <f t="shared" si="14"/>
        <v>3107.2354527603443</v>
      </c>
      <c r="AL50" s="52">
        <f t="shared" si="15"/>
        <v>994.18201673442184</v>
      </c>
      <c r="AM50" s="52">
        <f t="shared" si="16"/>
        <v>2249.9084508810388</v>
      </c>
      <c r="AN50" s="52">
        <f t="shared" si="17"/>
        <v>4653.3058708689332</v>
      </c>
      <c r="AO50" s="52">
        <f t="shared" si="18"/>
        <v>10848.34783016745</v>
      </c>
      <c r="AP50" s="52"/>
    </row>
    <row r="51" spans="1:42" ht="11.25" customHeight="1" x14ac:dyDescent="0.2">
      <c r="A51" s="24">
        <f t="shared" si="0"/>
        <v>1987</v>
      </c>
      <c r="B51" s="18">
        <f t="shared" si="3"/>
        <v>6.4256585630980247E-3</v>
      </c>
      <c r="C51" s="18">
        <f t="shared" si="5"/>
        <v>3.8967083592049618E-4</v>
      </c>
      <c r="D51" s="18">
        <f t="shared" si="6"/>
        <v>2.1904634468810319E-3</v>
      </c>
      <c r="E51" s="18">
        <f t="shared" si="7"/>
        <v>2.5963991487002588E-3</v>
      </c>
      <c r="F51" s="18">
        <f t="shared" si="8"/>
        <v>1.2491251315962383E-3</v>
      </c>
      <c r="H51" s="37">
        <f t="shared" si="4"/>
        <v>2.8091266515954172E-2</v>
      </c>
      <c r="I51" s="37">
        <f t="shared" si="9"/>
        <v>3.074297282657797E-3</v>
      </c>
      <c r="J51" s="37">
        <f t="shared" si="10"/>
        <v>1.02854152893105E-2</v>
      </c>
      <c r="K51" s="37">
        <f t="shared" si="11"/>
        <v>1.0426407529670239E-2</v>
      </c>
      <c r="L51" s="37">
        <f t="shared" si="12"/>
        <v>4.305146414315634E-3</v>
      </c>
      <c r="N51" s="27">
        <v>31.294242334</v>
      </c>
      <c r="O51" s="27">
        <v>1.8977749051000004</v>
      </c>
      <c r="P51" s="27">
        <v>10.667995079000001</v>
      </c>
      <c r="Q51" s="27">
        <v>12.644983134</v>
      </c>
      <c r="R51" s="27">
        <v>6.0834892158999994</v>
      </c>
      <c r="S51" s="78"/>
      <c r="T51" s="27">
        <v>136.81008618600001</v>
      </c>
      <c r="U51" s="27">
        <v>14.972442626000003</v>
      </c>
      <c r="V51" s="27">
        <v>50.092029541999999</v>
      </c>
      <c r="W51" s="27">
        <v>50.778689950999997</v>
      </c>
      <c r="X51" s="27">
        <v>20.966924067000001</v>
      </c>
      <c r="Z51" s="52">
        <v>4870.2</v>
      </c>
      <c r="AA51" s="7">
        <v>113.6</v>
      </c>
      <c r="AB51" s="6">
        <v>106996.25275</v>
      </c>
      <c r="AC51" s="46">
        <f t="shared" si="1"/>
        <v>0.26136183521623385</v>
      </c>
      <c r="AE51" s="108">
        <f t="shared" si="2"/>
        <v>27964736.980000004</v>
      </c>
      <c r="AF51">
        <v>4352813.3600000003</v>
      </c>
      <c r="AG51">
        <v>12603896.529999999</v>
      </c>
      <c r="AH51">
        <v>9154267.0600000005</v>
      </c>
      <c r="AI51">
        <v>1853760.03</v>
      </c>
      <c r="AK51" s="52">
        <f t="shared" si="14"/>
        <v>2414.649608665633</v>
      </c>
      <c r="AL51" s="52">
        <f t="shared" si="15"/>
        <v>940.75182657809194</v>
      </c>
      <c r="AM51" s="52">
        <f t="shared" si="16"/>
        <v>1826.3263875230575</v>
      </c>
      <c r="AN51" s="52">
        <f t="shared" si="17"/>
        <v>2980.5409492608796</v>
      </c>
      <c r="AO51" s="52">
        <f t="shared" si="18"/>
        <v>7081.0823528607152</v>
      </c>
      <c r="AP51" s="52"/>
    </row>
    <row r="52" spans="1:42" ht="11.25" customHeight="1" x14ac:dyDescent="0.2">
      <c r="A52" s="24">
        <f t="shared" si="0"/>
        <v>1988</v>
      </c>
      <c r="B52" s="18">
        <f t="shared" si="3"/>
        <v>6.3095858224498334E-3</v>
      </c>
      <c r="C52" s="18">
        <f t="shared" si="5"/>
        <v>2.4426639793625999E-4</v>
      </c>
      <c r="D52" s="18">
        <f t="shared" si="6"/>
        <v>1.8768452553973268E-3</v>
      </c>
      <c r="E52" s="18">
        <f t="shared" si="7"/>
        <v>2.909075226554468E-3</v>
      </c>
      <c r="F52" s="18">
        <f t="shared" si="8"/>
        <v>1.2793989425617788E-3</v>
      </c>
      <c r="H52" s="37">
        <f t="shared" si="4"/>
        <v>2.8398334868826865E-2</v>
      </c>
      <c r="I52" s="37">
        <f t="shared" si="9"/>
        <v>2.8323867534173573E-3</v>
      </c>
      <c r="J52" s="37">
        <f t="shared" si="10"/>
        <v>1.0119977578722917E-2</v>
      </c>
      <c r="K52" s="37">
        <f t="shared" si="11"/>
        <v>1.0605175387236796E-2</v>
      </c>
      <c r="L52" s="37">
        <f t="shared" si="12"/>
        <v>4.8407951494497965E-3</v>
      </c>
      <c r="N52" s="27">
        <v>33.141730490999997</v>
      </c>
      <c r="O52" s="27">
        <v>1.2830336817999992</v>
      </c>
      <c r="P52" s="27">
        <v>9.8583173884999997</v>
      </c>
      <c r="Q52" s="27">
        <v>15.280208535</v>
      </c>
      <c r="R52" s="27">
        <v>6.7201708857</v>
      </c>
      <c r="S52" s="78"/>
      <c r="T52" s="27">
        <v>149.165093732</v>
      </c>
      <c r="U52" s="27">
        <v>14.877394661000011</v>
      </c>
      <c r="V52" s="27">
        <v>53.156194229999997</v>
      </c>
      <c r="W52" s="27">
        <v>55.704744239</v>
      </c>
      <c r="X52" s="27">
        <v>25.426760602000002</v>
      </c>
      <c r="Z52" s="52">
        <v>5252.6</v>
      </c>
      <c r="AA52" s="7">
        <v>118.3</v>
      </c>
      <c r="AB52" s="6">
        <v>109705.41701999999</v>
      </c>
      <c r="AC52" s="46">
        <f t="shared" si="1"/>
        <v>0.23690479655404714</v>
      </c>
      <c r="AE52" s="108">
        <f t="shared" si="2"/>
        <v>25989739.5</v>
      </c>
      <c r="AF52">
        <v>3700608.74</v>
      </c>
      <c r="AG52">
        <v>11293226.66</v>
      </c>
      <c r="AH52">
        <v>8951720.8499999996</v>
      </c>
      <c r="AI52">
        <v>2044183.25</v>
      </c>
      <c r="AK52" s="52">
        <f t="shared" si="14"/>
        <v>2642.2095510829431</v>
      </c>
      <c r="AL52" s="52">
        <f t="shared" si="15"/>
        <v>718.3877045357151</v>
      </c>
      <c r="AM52" s="52">
        <f t="shared" si="16"/>
        <v>1808.7508772845727</v>
      </c>
      <c r="AN52" s="52">
        <f t="shared" si="17"/>
        <v>3536.8509151285198</v>
      </c>
      <c r="AO52" s="52">
        <f t="shared" si="18"/>
        <v>6811.6840356646962</v>
      </c>
      <c r="AP52" s="52"/>
    </row>
    <row r="53" spans="1:42" ht="11.25" customHeight="1" x14ac:dyDescent="0.2">
      <c r="A53" s="24">
        <f t="shared" si="0"/>
        <v>1989</v>
      </c>
      <c r="B53" s="18">
        <f t="shared" si="3"/>
        <v>6.6757739754670633E-3</v>
      </c>
      <c r="C53" s="18">
        <f t="shared" si="5"/>
        <v>2.482554128886296E-4</v>
      </c>
      <c r="D53" s="18">
        <f t="shared" si="6"/>
        <v>1.9024360429149656E-3</v>
      </c>
      <c r="E53" s="18">
        <f t="shared" si="7"/>
        <v>3.076524772434028E-3</v>
      </c>
      <c r="F53" s="18">
        <f t="shared" si="8"/>
        <v>1.4485577472294396E-3</v>
      </c>
      <c r="H53" s="37">
        <f t="shared" si="4"/>
        <v>2.9952764526220903E-2</v>
      </c>
      <c r="I53" s="37">
        <f t="shared" si="9"/>
        <v>2.984671723315126E-3</v>
      </c>
      <c r="J53" s="37">
        <f t="shared" si="10"/>
        <v>1.0274347899146297E-2</v>
      </c>
      <c r="K53" s="37">
        <f t="shared" si="11"/>
        <v>1.1293085619951571E-2</v>
      </c>
      <c r="L53" s="37">
        <f t="shared" si="12"/>
        <v>5.4006592838079081E-3</v>
      </c>
      <c r="N53" s="27">
        <v>37.769526421000002</v>
      </c>
      <c r="O53" s="27">
        <v>1.4045546494999996</v>
      </c>
      <c r="P53" s="27">
        <v>10.7634124</v>
      </c>
      <c r="Q53" s="27">
        <v>17.406054205</v>
      </c>
      <c r="R53" s="27">
        <v>8.1955051665000003</v>
      </c>
      <c r="S53" s="78"/>
      <c r="T53" s="27">
        <v>169.46375585999999</v>
      </c>
      <c r="U53" s="27">
        <v>16.886377208999988</v>
      </c>
      <c r="V53" s="27">
        <v>58.129178109000001</v>
      </c>
      <c r="W53" s="27">
        <v>63.892890512000001</v>
      </c>
      <c r="X53" s="27">
        <v>30.555310030000001</v>
      </c>
      <c r="Z53" s="52">
        <v>5657.7</v>
      </c>
      <c r="AA53" s="7">
        <v>124</v>
      </c>
      <c r="AB53" s="6">
        <v>112124.11446</v>
      </c>
      <c r="AC53" s="46">
        <f t="shared" si="1"/>
        <v>0.23514828934863902</v>
      </c>
      <c r="AE53" s="108">
        <f t="shared" si="2"/>
        <v>26365793.710000001</v>
      </c>
      <c r="AF53">
        <v>3739886.35</v>
      </c>
      <c r="AG53">
        <v>11228937.34</v>
      </c>
      <c r="AH53">
        <v>9233602.0199999996</v>
      </c>
      <c r="AI53">
        <v>2163368</v>
      </c>
      <c r="AK53" s="52">
        <f t="shared" si="14"/>
        <v>2831.7685389178741</v>
      </c>
      <c r="AL53" s="52">
        <f t="shared" si="15"/>
        <v>742.3988658264974</v>
      </c>
      <c r="AM53" s="52">
        <f t="shared" si="16"/>
        <v>1894.8218538049755</v>
      </c>
      <c r="AN53" s="52">
        <f t="shared" si="17"/>
        <v>3726.372296469021</v>
      </c>
      <c r="AO53" s="52">
        <f t="shared" si="18"/>
        <v>7488.6302821478721</v>
      </c>
      <c r="AP53" s="52"/>
    </row>
    <row r="54" spans="1:42" ht="11.25" customHeight="1" x14ac:dyDescent="0.2">
      <c r="A54" s="24">
        <f t="shared" si="0"/>
        <v>1990</v>
      </c>
      <c r="B54" s="18">
        <f t="shared" si="3"/>
        <v>7.1599207906883405E-3</v>
      </c>
      <c r="C54" s="18">
        <f t="shared" si="5"/>
        <v>3.2451970516422449E-4</v>
      </c>
      <c r="D54" s="18">
        <f t="shared" si="6"/>
        <v>1.9332123707271388E-3</v>
      </c>
      <c r="E54" s="18">
        <f t="shared" si="7"/>
        <v>3.0834122508194527E-3</v>
      </c>
      <c r="F54" s="18">
        <f t="shared" si="8"/>
        <v>1.8187764639775233E-3</v>
      </c>
      <c r="H54" s="37">
        <f t="shared" si="4"/>
        <v>3.1641938648739043E-2</v>
      </c>
      <c r="I54" s="37">
        <f t="shared" si="9"/>
        <v>3.4618526814502609E-3</v>
      </c>
      <c r="J54" s="37">
        <f t="shared" si="10"/>
        <v>1.082503875560238E-2</v>
      </c>
      <c r="K54" s="37">
        <f t="shared" si="11"/>
        <v>1.1645285562244964E-2</v>
      </c>
      <c r="L54" s="37">
        <f t="shared" si="12"/>
        <v>5.7097616494414336E-3</v>
      </c>
      <c r="N54" s="27">
        <v>42.813462360000003</v>
      </c>
      <c r="O54" s="27">
        <v>1.9404980289999969</v>
      </c>
      <c r="P54" s="27">
        <v>11.559836691999999</v>
      </c>
      <c r="Q54" s="27">
        <v>18.437571895000001</v>
      </c>
      <c r="R54" s="27">
        <v>10.875555744</v>
      </c>
      <c r="S54" s="78"/>
      <c r="T54" s="27">
        <v>189.20613634399999</v>
      </c>
      <c r="U54" s="27">
        <v>20.700494293999981</v>
      </c>
      <c r="V54" s="27">
        <v>64.729401742999997</v>
      </c>
      <c r="W54" s="27">
        <v>69.634149547999996</v>
      </c>
      <c r="X54" s="27">
        <v>34.142090758999998</v>
      </c>
      <c r="Z54" s="52">
        <v>5979.6</v>
      </c>
      <c r="AA54" s="7">
        <v>130.69999999999999</v>
      </c>
      <c r="AB54" s="6">
        <v>113717.13845999999</v>
      </c>
      <c r="AC54" s="46">
        <f t="shared" si="1"/>
        <v>0.23460370346360898</v>
      </c>
      <c r="AE54" s="108">
        <f t="shared" si="2"/>
        <v>26678461.830000002</v>
      </c>
      <c r="AF54">
        <v>3965159.55</v>
      </c>
      <c r="AG54">
        <v>11474820.07</v>
      </c>
      <c r="AH54">
        <v>9110848.0800000001</v>
      </c>
      <c r="AI54">
        <v>2127634.13</v>
      </c>
      <c r="AK54" s="52">
        <f t="shared" si="14"/>
        <v>3009.6966511608862</v>
      </c>
      <c r="AL54" s="52">
        <f t="shared" si="15"/>
        <v>917.81615817503553</v>
      </c>
      <c r="AM54" s="52">
        <f t="shared" si="16"/>
        <v>1889.3350210135259</v>
      </c>
      <c r="AN54" s="52">
        <f t="shared" si="17"/>
        <v>3795.3172309087349</v>
      </c>
      <c r="AO54" s="52">
        <f t="shared" si="18"/>
        <v>9586.44689481778</v>
      </c>
      <c r="AP54" s="52"/>
    </row>
    <row r="55" spans="1:42" ht="11.25" customHeight="1" x14ac:dyDescent="0.2">
      <c r="A55" s="24">
        <f t="shared" si="0"/>
        <v>1991</v>
      </c>
      <c r="B55" s="18">
        <f t="shared" si="3"/>
        <v>6.7915822251376741E-3</v>
      </c>
      <c r="C55" s="18">
        <f t="shared" si="5"/>
        <v>3.3680741185617113E-4</v>
      </c>
      <c r="D55" s="18">
        <f t="shared" si="6"/>
        <v>1.8774458778749595E-3</v>
      </c>
      <c r="E55" s="18">
        <f t="shared" si="7"/>
        <v>3.0095125646258502E-3</v>
      </c>
      <c r="F55" s="18">
        <f t="shared" si="8"/>
        <v>1.5678163707806936E-3</v>
      </c>
      <c r="H55" s="37">
        <f t="shared" si="4"/>
        <v>3.1029235540006476E-2</v>
      </c>
      <c r="I55" s="37">
        <f t="shared" si="9"/>
        <v>3.5768744873663702E-3</v>
      </c>
      <c r="J55" s="37">
        <f t="shared" si="10"/>
        <v>1.0608322322967283E-2</v>
      </c>
      <c r="K55" s="37">
        <f t="shared" si="11"/>
        <v>1.147606128393262E-2</v>
      </c>
      <c r="L55" s="37">
        <f t="shared" si="12"/>
        <v>5.3679774457402003E-3</v>
      </c>
      <c r="N55" s="27">
        <v>41.931228658000002</v>
      </c>
      <c r="O55" s="27">
        <v>2.0794489608000006</v>
      </c>
      <c r="P55" s="27">
        <v>11.59135085</v>
      </c>
      <c r="Q55" s="27">
        <v>18.580730574</v>
      </c>
      <c r="R55" s="27">
        <v>9.6796982732000014</v>
      </c>
      <c r="S55" s="78"/>
      <c r="T55" s="27">
        <v>191.57450022399999</v>
      </c>
      <c r="U55" s="27">
        <v>22.083623084999971</v>
      </c>
      <c r="V55" s="27">
        <v>65.495782022</v>
      </c>
      <c r="W55" s="27">
        <v>70.853202366999994</v>
      </c>
      <c r="X55" s="27">
        <v>33.141892749999997</v>
      </c>
      <c r="Z55" s="52">
        <v>6174</v>
      </c>
      <c r="AA55" s="7">
        <v>136.19999999999999</v>
      </c>
      <c r="AB55" s="6">
        <v>114730.12312999999</v>
      </c>
      <c r="AC55" s="46">
        <f t="shared" si="1"/>
        <v>0.2278175425679943</v>
      </c>
      <c r="AE55" s="108">
        <f t="shared" ref="AE55:AE80" si="19">SUM(AF55:AI55)</f>
        <v>26137534.710000001</v>
      </c>
      <c r="AF55">
        <v>4200245.45</v>
      </c>
      <c r="AG55">
        <v>11249572.84</v>
      </c>
      <c r="AH55">
        <v>8679295.3100000005</v>
      </c>
      <c r="AI55">
        <v>2008421.11</v>
      </c>
      <c r="AK55" s="52">
        <f t="shared" si="14"/>
        <v>2887.1849551644832</v>
      </c>
      <c r="AL55" s="52">
        <f t="shared" si="15"/>
        <v>890.99493576009581</v>
      </c>
      <c r="AM55" s="52">
        <f t="shared" si="16"/>
        <v>1854.3839496895748</v>
      </c>
      <c r="AN55" s="52">
        <f t="shared" si="17"/>
        <v>3852.8310125318076</v>
      </c>
      <c r="AO55" s="52">
        <f t="shared" si="18"/>
        <v>8673.7855998000614</v>
      </c>
      <c r="AP55" s="52"/>
    </row>
    <row r="56" spans="1:42" ht="11.25" customHeight="1" x14ac:dyDescent="0.2">
      <c r="A56" s="24">
        <f t="shared" si="0"/>
        <v>1992</v>
      </c>
      <c r="B56" s="18">
        <f t="shared" si="3"/>
        <v>5.9086960983591513E-3</v>
      </c>
      <c r="C56" s="18">
        <f t="shared" si="5"/>
        <v>2.2772391124432193E-4</v>
      </c>
      <c r="D56" s="18">
        <f t="shared" si="6"/>
        <v>1.4625887797164836E-3</v>
      </c>
      <c r="E56" s="18">
        <f t="shared" si="7"/>
        <v>2.6539968525683176E-3</v>
      </c>
      <c r="F56" s="18">
        <f t="shared" si="8"/>
        <v>1.5643865548300277E-3</v>
      </c>
      <c r="H56" s="37">
        <f t="shared" si="4"/>
        <v>3.0117349514015259E-2</v>
      </c>
      <c r="I56" s="37">
        <f t="shared" si="9"/>
        <v>3.6018657204899616E-3</v>
      </c>
      <c r="J56" s="37">
        <f t="shared" si="10"/>
        <v>1.03912245919288E-2</v>
      </c>
      <c r="K56" s="37">
        <f t="shared" si="11"/>
        <v>1.0917300129065803E-2</v>
      </c>
      <c r="L56" s="37">
        <f t="shared" si="12"/>
        <v>5.2069590725306982E-3</v>
      </c>
      <c r="N56" s="27">
        <v>38.638736395999999</v>
      </c>
      <c r="O56" s="27">
        <v>1.4891549727999944</v>
      </c>
      <c r="P56" s="27">
        <v>9.5643068072000013</v>
      </c>
      <c r="Q56" s="27">
        <v>17.355281617999999</v>
      </c>
      <c r="R56" s="27">
        <v>10.229992998</v>
      </c>
      <c r="S56" s="78"/>
      <c r="T56" s="27">
        <v>196.946383677</v>
      </c>
      <c r="U56" s="27">
        <v>23.553680506000006</v>
      </c>
      <c r="V56" s="27">
        <v>67.951334974000005</v>
      </c>
      <c r="W56" s="27">
        <v>71.391500734000005</v>
      </c>
      <c r="X56" s="27">
        <v>34.049867462999998</v>
      </c>
      <c r="Z56" s="52">
        <v>6539.3</v>
      </c>
      <c r="AA56" s="7">
        <v>140.30000000000001</v>
      </c>
      <c r="AB56" s="6">
        <v>113604.50304000001</v>
      </c>
      <c r="AC56" s="46">
        <f t="shared" si="1"/>
        <v>0.23752732486756184</v>
      </c>
      <c r="AE56" s="108">
        <f t="shared" si="19"/>
        <v>26984173.699999999</v>
      </c>
      <c r="AF56">
        <v>4428927.82</v>
      </c>
      <c r="AG56">
        <v>11571722.99</v>
      </c>
      <c r="AH56">
        <v>8827537.0800000001</v>
      </c>
      <c r="AI56">
        <v>2155985.81</v>
      </c>
      <c r="AK56" s="52">
        <f t="shared" si="14"/>
        <v>2501.6979251435446</v>
      </c>
      <c r="AL56" s="52">
        <f t="shared" si="15"/>
        <v>587.43845170690906</v>
      </c>
      <c r="AM56" s="52">
        <f t="shared" si="16"/>
        <v>1444.0311020185381</v>
      </c>
      <c r="AN56" s="52">
        <f t="shared" si="17"/>
        <v>3434.8928315229709</v>
      </c>
      <c r="AO56" s="52">
        <f t="shared" si="18"/>
        <v>8289.9233544131475</v>
      </c>
      <c r="AP56" s="52"/>
    </row>
    <row r="57" spans="1:42" ht="11.25" customHeight="1" x14ac:dyDescent="0.2">
      <c r="A57" s="24">
        <f t="shared" si="0"/>
        <v>1993</v>
      </c>
      <c r="B57" s="18">
        <f t="shared" si="3"/>
        <v>5.7228726632939358E-3</v>
      </c>
      <c r="C57" s="18">
        <f t="shared" si="5"/>
        <v>2.2519392165670798E-4</v>
      </c>
      <c r="D57" s="18">
        <f t="shared" si="6"/>
        <v>1.446357802215535E-3</v>
      </c>
      <c r="E57" s="18">
        <f t="shared" si="7"/>
        <v>2.5508162897059038E-3</v>
      </c>
      <c r="F57" s="18">
        <f t="shared" si="8"/>
        <v>1.5005046497157894E-3</v>
      </c>
      <c r="H57" s="37">
        <f t="shared" si="4"/>
        <v>2.741695025702531E-2</v>
      </c>
      <c r="I57" s="37">
        <f t="shared" si="9"/>
        <v>3.3440417657406227E-3</v>
      </c>
      <c r="J57" s="37">
        <f t="shared" si="10"/>
        <v>9.6412537009900115E-3</v>
      </c>
      <c r="K57" s="37">
        <f t="shared" si="11"/>
        <v>9.9779000757410554E-3</v>
      </c>
      <c r="L57" s="37">
        <f t="shared" si="12"/>
        <v>4.4537547145536219E-3</v>
      </c>
      <c r="N57" s="27">
        <v>39.365924188999998</v>
      </c>
      <c r="O57" s="27">
        <v>1.5490414288999972</v>
      </c>
      <c r="P57" s="27">
        <v>9.9490614141000009</v>
      </c>
      <c r="Q57" s="27">
        <v>17.546300012</v>
      </c>
      <c r="R57" s="27">
        <v>10.321521334</v>
      </c>
      <c r="S57" s="78"/>
      <c r="T57" s="27">
        <v>188.592975733</v>
      </c>
      <c r="U57" s="27">
        <v>23.002660094000021</v>
      </c>
      <c r="V57" s="27">
        <v>66.319291832999994</v>
      </c>
      <c r="W57" s="27">
        <v>68.634981250999999</v>
      </c>
      <c r="X57" s="27">
        <v>30.636042555</v>
      </c>
      <c r="Z57" s="52">
        <v>6878.7</v>
      </c>
      <c r="AA57" s="7">
        <v>144.5</v>
      </c>
      <c r="AB57" s="6">
        <v>114601.81854000001</v>
      </c>
      <c r="AC57" s="46">
        <f t="shared" si="1"/>
        <v>0.2370873103598832</v>
      </c>
      <c r="AE57" s="108">
        <f t="shared" si="19"/>
        <v>27170636.919999998</v>
      </c>
      <c r="AF57">
        <v>4527589.5599999996</v>
      </c>
      <c r="AG57">
        <v>11553460.880000001</v>
      </c>
      <c r="AH57">
        <v>8964137.7799999993</v>
      </c>
      <c r="AI57">
        <v>2125448.7000000002</v>
      </c>
      <c r="AK57" s="52">
        <f t="shared" si="14"/>
        <v>2457.7150764310027</v>
      </c>
      <c r="AL57" s="52">
        <f t="shared" si="15"/>
        <v>580.37257774069246</v>
      </c>
      <c r="AM57" s="52">
        <f t="shared" si="16"/>
        <v>1460.7668829398951</v>
      </c>
      <c r="AN57" s="52">
        <f t="shared" si="17"/>
        <v>3320.3810650348696</v>
      </c>
      <c r="AO57" s="52">
        <f t="shared" si="18"/>
        <v>8237.6623743995497</v>
      </c>
      <c r="AP57" s="52"/>
    </row>
    <row r="58" spans="1:42" ht="11.25" customHeight="1" x14ac:dyDescent="0.2">
      <c r="A58" s="24">
        <f t="shared" si="0"/>
        <v>1994</v>
      </c>
      <c r="B58" s="18">
        <f t="shared" si="3"/>
        <v>5.3082595676444836E-3</v>
      </c>
      <c r="C58" s="18">
        <f t="shared" si="5"/>
        <v>2.1512833711416352E-4</v>
      </c>
      <c r="D58" s="18">
        <f t="shared" si="6"/>
        <v>1.3079427065592164E-3</v>
      </c>
      <c r="E58" s="18">
        <f t="shared" si="7"/>
        <v>2.3614119100262695E-3</v>
      </c>
      <c r="F58" s="18">
        <f t="shared" si="8"/>
        <v>1.4237766139448336E-3</v>
      </c>
      <c r="H58" s="37">
        <f t="shared" si="4"/>
        <v>2.5408925714754813E-2</v>
      </c>
      <c r="I58" s="37">
        <f t="shared" si="9"/>
        <v>3.1415375595172904E-3</v>
      </c>
      <c r="J58" s="37">
        <f t="shared" si="10"/>
        <v>8.7536681165170747E-3</v>
      </c>
      <c r="K58" s="37">
        <f t="shared" si="11"/>
        <v>9.3040723568848498E-3</v>
      </c>
      <c r="L58" s="37">
        <f t="shared" si="12"/>
        <v>4.2096476818355953E-3</v>
      </c>
      <c r="N58" s="27">
        <v>38.797007528000002</v>
      </c>
      <c r="O58" s="27">
        <v>1.5723299902999983</v>
      </c>
      <c r="P58" s="27">
        <v>9.5594916537000003</v>
      </c>
      <c r="Q58" s="27">
        <v>17.259087367999999</v>
      </c>
      <c r="R58" s="27">
        <v>10.406098516</v>
      </c>
      <c r="S58" s="78"/>
      <c r="T58" s="27">
        <v>185.70875626399999</v>
      </c>
      <c r="U58" s="27">
        <v>22.960869714999973</v>
      </c>
      <c r="V58" s="27">
        <v>63.978809529999999</v>
      </c>
      <c r="W58" s="27">
        <v>68.001604041999997</v>
      </c>
      <c r="X58" s="27">
        <v>30.767472977000001</v>
      </c>
      <c r="Z58" s="52">
        <v>7308.8</v>
      </c>
      <c r="AA58" s="7">
        <v>152.4</v>
      </c>
      <c r="AB58" s="6">
        <v>115943.13058</v>
      </c>
      <c r="AC58" s="46">
        <f t="shared" si="1"/>
        <v>0.23733255288473856</v>
      </c>
      <c r="AE58" s="108">
        <f t="shared" si="19"/>
        <v>27517079.169999998</v>
      </c>
      <c r="AF58">
        <v>4574501.6500000004</v>
      </c>
      <c r="AG58">
        <v>11476719.91</v>
      </c>
      <c r="AH58">
        <v>9240032.6600000001</v>
      </c>
      <c r="AI58">
        <v>2225824.9500000002</v>
      </c>
      <c r="AK58" s="52">
        <f t="shared" si="14"/>
        <v>2267.7212865055972</v>
      </c>
      <c r="AL58" s="52">
        <f t="shared" si="15"/>
        <v>552.83265788271603</v>
      </c>
      <c r="AM58" s="52">
        <f t="shared" si="16"/>
        <v>1339.7099920685762</v>
      </c>
      <c r="AN58" s="52">
        <f t="shared" si="17"/>
        <v>3004.2640566721152</v>
      </c>
      <c r="AO58" s="52">
        <f t="shared" si="18"/>
        <v>7519.5301984985781</v>
      </c>
      <c r="AP58" s="52"/>
    </row>
    <row r="59" spans="1:42" ht="11.25" customHeight="1" x14ac:dyDescent="0.2">
      <c r="A59" s="24">
        <f t="shared" si="0"/>
        <v>1995</v>
      </c>
      <c r="B59" s="18">
        <f t="shared" si="3"/>
        <v>5.5907775841912291E-3</v>
      </c>
      <c r="C59" s="18">
        <f t="shared" si="5"/>
        <v>2.2214411242024509E-4</v>
      </c>
      <c r="D59" s="18">
        <f t="shared" si="6"/>
        <v>1.3417730744640596E-3</v>
      </c>
      <c r="E59" s="18">
        <f t="shared" si="7"/>
        <v>2.4498537061103066E-3</v>
      </c>
      <c r="F59" s="18">
        <f t="shared" si="8"/>
        <v>1.5770066911966181E-3</v>
      </c>
      <c r="H59" s="37">
        <f t="shared" si="4"/>
        <v>2.649631291880325E-2</v>
      </c>
      <c r="I59" s="37">
        <f t="shared" si="9"/>
        <v>3.283881292128232E-3</v>
      </c>
      <c r="J59" s="37">
        <f t="shared" si="10"/>
        <v>8.9495580069414542E-3</v>
      </c>
      <c r="K59" s="37">
        <f t="shared" si="11"/>
        <v>9.598807735546248E-3</v>
      </c>
      <c r="L59" s="37">
        <f t="shared" si="12"/>
        <v>4.6640658841873147E-3</v>
      </c>
      <c r="N59" s="27">
        <v>42.848278483000001</v>
      </c>
      <c r="O59" s="27">
        <v>1.7025346920000004</v>
      </c>
      <c r="P59" s="27">
        <v>10.28348302</v>
      </c>
      <c r="Q59" s="27">
        <v>18.775923789</v>
      </c>
      <c r="R59" s="27">
        <v>12.086336982000001</v>
      </c>
      <c r="S59" s="78"/>
      <c r="T59" s="27">
        <v>203.070391841</v>
      </c>
      <c r="U59" s="27">
        <v>25.167994610999983</v>
      </c>
      <c r="V59" s="27">
        <v>68.590307521</v>
      </c>
      <c r="W59" s="27">
        <v>73.566222366000005</v>
      </c>
      <c r="X59" s="27">
        <v>35.745867343</v>
      </c>
      <c r="Z59" s="52">
        <v>7664.1</v>
      </c>
      <c r="AA59" s="7">
        <v>156.9</v>
      </c>
      <c r="AB59" s="6">
        <v>118220.81664</v>
      </c>
      <c r="AC59" s="46">
        <f t="shared" si="1"/>
        <v>0.23975251656661198</v>
      </c>
      <c r="AE59" s="108">
        <f t="shared" si="19"/>
        <v>28343738.299999997</v>
      </c>
      <c r="AF59">
        <v>4840268.3499999996</v>
      </c>
      <c r="AG59">
        <v>11636921.869999999</v>
      </c>
      <c r="AH59">
        <v>9427865.25</v>
      </c>
      <c r="AI59">
        <v>2438682.83</v>
      </c>
      <c r="AK59" s="52">
        <f t="shared" si="14"/>
        <v>2361.7398242592139</v>
      </c>
      <c r="AL59" s="52">
        <f t="shared" si="15"/>
        <v>549.5185209193105</v>
      </c>
      <c r="AM59" s="52">
        <f t="shared" si="16"/>
        <v>1380.5683765726262</v>
      </c>
      <c r="AN59" s="52">
        <f t="shared" si="17"/>
        <v>3111.3133433829967</v>
      </c>
      <c r="AO59" s="52">
        <f t="shared" si="18"/>
        <v>7742.7490317124702</v>
      </c>
      <c r="AP59" s="52"/>
    </row>
    <row r="60" spans="1:42" ht="11.25" customHeight="1" x14ac:dyDescent="0.2">
      <c r="A60" s="24">
        <f t="shared" si="0"/>
        <v>1996</v>
      </c>
      <c r="B60" s="18">
        <f t="shared" si="3"/>
        <v>5.7883281279474579E-3</v>
      </c>
      <c r="C60" s="18">
        <f t="shared" si="5"/>
        <v>2.3198948211155222E-4</v>
      </c>
      <c r="D60" s="18">
        <f t="shared" si="6"/>
        <v>1.4126544501370337E-3</v>
      </c>
      <c r="E60" s="18">
        <f t="shared" si="7"/>
        <v>2.4788638928668429E-3</v>
      </c>
      <c r="F60" s="18">
        <f t="shared" si="8"/>
        <v>1.664820302832029E-3</v>
      </c>
      <c r="H60" s="37">
        <f t="shared" si="4"/>
        <v>2.7185800923310535E-2</v>
      </c>
      <c r="I60" s="37">
        <f t="shared" si="9"/>
        <v>3.4220005940594051E-3</v>
      </c>
      <c r="J60" s="37">
        <f t="shared" si="10"/>
        <v>9.2545547314881113E-3</v>
      </c>
      <c r="K60" s="37">
        <f t="shared" si="11"/>
        <v>9.6254459292363162E-3</v>
      </c>
      <c r="L60" s="37">
        <f t="shared" si="12"/>
        <v>4.883799668526703E-3</v>
      </c>
      <c r="N60" s="27">
        <v>46.886615501999998</v>
      </c>
      <c r="O60" s="27">
        <v>1.8791612029999953</v>
      </c>
      <c r="P60" s="27">
        <v>11.442783577</v>
      </c>
      <c r="Q60" s="27">
        <v>20.079293305</v>
      </c>
      <c r="R60" s="27">
        <v>13.485377417</v>
      </c>
      <c r="S60" s="78"/>
      <c r="T60" s="27">
        <v>220.210424639</v>
      </c>
      <c r="U60" s="27">
        <v>27.718889211999993</v>
      </c>
      <c r="V60" s="27">
        <v>74.963744235999997</v>
      </c>
      <c r="W60" s="27">
        <v>77.968037116000005</v>
      </c>
      <c r="X60" s="27">
        <v>39.559754075000001</v>
      </c>
      <c r="Z60" s="52">
        <v>8100.2</v>
      </c>
      <c r="AA60" s="7">
        <v>160.5</v>
      </c>
      <c r="AB60" s="6">
        <v>120353.19462000001</v>
      </c>
      <c r="AC60" s="46">
        <f t="shared" si="1"/>
        <v>0.24457816847271646</v>
      </c>
      <c r="AE60" s="108">
        <f t="shared" si="19"/>
        <v>29435763.909999996</v>
      </c>
      <c r="AF60">
        <v>5128776.24</v>
      </c>
      <c r="AG60">
        <v>12144030.59</v>
      </c>
      <c r="AH60">
        <v>9533371.75</v>
      </c>
      <c r="AI60">
        <v>2629585.33</v>
      </c>
      <c r="AK60" s="52">
        <f t="shared" si="14"/>
        <v>2432.6368691756024</v>
      </c>
      <c r="AL60" s="52">
        <f t="shared" si="15"/>
        <v>559.56945104849115</v>
      </c>
      <c r="AM60" s="52">
        <f t="shared" si="16"/>
        <v>1439.0389290877104</v>
      </c>
      <c r="AN60" s="52">
        <f t="shared" si="17"/>
        <v>3216.6633170235086</v>
      </c>
      <c r="AO60" s="52">
        <f t="shared" si="18"/>
        <v>7832.1238899792706</v>
      </c>
      <c r="AP60" s="52"/>
    </row>
    <row r="61" spans="1:42" ht="11.25" customHeight="1" x14ac:dyDescent="0.2">
      <c r="A61" s="24">
        <f t="shared" si="0"/>
        <v>1997</v>
      </c>
      <c r="B61" s="18">
        <f t="shared" si="3"/>
        <v>5.884811282221061E-3</v>
      </c>
      <c r="C61" s="18">
        <f t="shared" si="5"/>
        <v>2.3815639821107019E-4</v>
      </c>
      <c r="D61" s="18">
        <f t="shared" si="6"/>
        <v>1.3572015749549863E-3</v>
      </c>
      <c r="E61" s="18">
        <f t="shared" si="7"/>
        <v>2.5012440656328049E-3</v>
      </c>
      <c r="F61" s="18">
        <f t="shared" si="8"/>
        <v>1.7882092434221991E-3</v>
      </c>
      <c r="H61" s="37">
        <f t="shared" si="4"/>
        <v>2.740701080164953E-2</v>
      </c>
      <c r="I61" s="37">
        <f t="shared" si="9"/>
        <v>3.3660791932392377E-3</v>
      </c>
      <c r="J61" s="37">
        <f t="shared" si="10"/>
        <v>8.9976619799035842E-3</v>
      </c>
      <c r="K61" s="37">
        <f t="shared" si="11"/>
        <v>9.7636207490271239E-3</v>
      </c>
      <c r="L61" s="37">
        <f t="shared" si="12"/>
        <v>5.2796488794795843E-3</v>
      </c>
      <c r="N61" s="27">
        <v>50.659397923</v>
      </c>
      <c r="O61" s="27">
        <v>2.0501693539999977</v>
      </c>
      <c r="P61" s="27">
        <v>11.683469757999999</v>
      </c>
      <c r="Q61" s="27">
        <v>21.531959538999999</v>
      </c>
      <c r="R61" s="27">
        <v>15.393799272000001</v>
      </c>
      <c r="S61" s="78"/>
      <c r="T61" s="27">
        <v>235.93325248599999</v>
      </c>
      <c r="U61" s="27">
        <v>28.976892734999979</v>
      </c>
      <c r="V61" s="27">
        <v>77.456373154000005</v>
      </c>
      <c r="W61" s="27">
        <v>84.050129217999995</v>
      </c>
      <c r="X61" s="27">
        <v>45.449857379000001</v>
      </c>
      <c r="Z61" s="52">
        <v>8608.5</v>
      </c>
      <c r="AA61" s="7">
        <v>163</v>
      </c>
      <c r="AB61" s="6">
        <v>122413.70263</v>
      </c>
      <c r="AC61" s="46">
        <f t="shared" si="1"/>
        <v>0.24859529208082415</v>
      </c>
      <c r="AE61" s="108">
        <f t="shared" si="19"/>
        <v>30431470.16</v>
      </c>
      <c r="AF61">
        <v>5170895.12</v>
      </c>
      <c r="AG61">
        <v>12229817.01</v>
      </c>
      <c r="AH61">
        <v>10059768.890000001</v>
      </c>
      <c r="AI61">
        <v>2970989.14</v>
      </c>
      <c r="AK61" s="52">
        <f t="shared" si="14"/>
        <v>2503.3883894657943</v>
      </c>
      <c r="AL61" s="52">
        <f t="shared" si="15"/>
        <v>596.23182246652402</v>
      </c>
      <c r="AM61" s="52">
        <f t="shared" si="16"/>
        <v>1436.6236890013406</v>
      </c>
      <c r="AN61" s="52">
        <f t="shared" si="17"/>
        <v>3218.7459143005194</v>
      </c>
      <c r="AO61" s="52">
        <f t="shared" si="18"/>
        <v>7791.765946854116</v>
      </c>
      <c r="AP61" s="52"/>
    </row>
    <row r="62" spans="1:42" ht="11.25" customHeight="1" x14ac:dyDescent="0.2">
      <c r="A62" s="24">
        <f t="shared" si="0"/>
        <v>1998</v>
      </c>
      <c r="B62" s="18">
        <f t="shared" si="3"/>
        <v>6.044908820028165E-3</v>
      </c>
      <c r="C62" s="18">
        <f t="shared" si="5"/>
        <v>2.2136503685693036E-4</v>
      </c>
      <c r="D62" s="18">
        <f t="shared" si="6"/>
        <v>1.3370139416010209E-3</v>
      </c>
      <c r="E62" s="18">
        <f t="shared" si="7"/>
        <v>2.5747758900673324E-3</v>
      </c>
      <c r="F62" s="18">
        <f t="shared" si="8"/>
        <v>1.9117539515028823E-3</v>
      </c>
      <c r="H62" s="37">
        <f t="shared" si="4"/>
        <v>2.7982257000506092E-2</v>
      </c>
      <c r="I62" s="37">
        <f t="shared" si="9"/>
        <v>3.2710686236412448E-3</v>
      </c>
      <c r="J62" s="37">
        <f t="shared" si="10"/>
        <v>8.8980863725080309E-3</v>
      </c>
      <c r="K62" s="37">
        <f t="shared" si="11"/>
        <v>1.0151251577476565E-2</v>
      </c>
      <c r="L62" s="37">
        <f t="shared" si="12"/>
        <v>5.6618504268802529E-3</v>
      </c>
      <c r="N62" s="27">
        <v>54.943385247000002</v>
      </c>
      <c r="O62" s="27">
        <v>2.0120310930000116</v>
      </c>
      <c r="P62" s="27">
        <v>12.152387118</v>
      </c>
      <c r="Q62" s="27">
        <v>23.402653019999999</v>
      </c>
      <c r="R62" s="27">
        <v>17.376314015999998</v>
      </c>
      <c r="S62" s="78"/>
      <c r="T62" s="27">
        <v>254.33633032899999</v>
      </c>
      <c r="U62" s="27">
        <v>29.731396934000003</v>
      </c>
      <c r="V62" s="27">
        <v>80.876486657000001</v>
      </c>
      <c r="W62" s="27">
        <v>92.266755837999995</v>
      </c>
      <c r="X62" s="27">
        <v>51.461690900000001</v>
      </c>
      <c r="Z62" s="52">
        <v>9089.2000000000007</v>
      </c>
      <c r="AA62" s="7">
        <v>166.6</v>
      </c>
      <c r="AB62" s="6">
        <v>124771.63879000001</v>
      </c>
      <c r="AC62" s="46">
        <f t="shared" si="1"/>
        <v>0.25340535338495573</v>
      </c>
      <c r="AE62" s="108">
        <f t="shared" si="19"/>
        <v>31617801.220000003</v>
      </c>
      <c r="AF62">
        <v>5098690.43</v>
      </c>
      <c r="AG62">
        <v>12332071.93</v>
      </c>
      <c r="AH62">
        <v>10863601.880000001</v>
      </c>
      <c r="AI62">
        <v>3323436.98</v>
      </c>
      <c r="AK62" s="52">
        <f t="shared" si="14"/>
        <v>2556.7455009407954</v>
      </c>
      <c r="AL62" s="52">
        <f t="shared" si="15"/>
        <v>580.60369366170278</v>
      </c>
      <c r="AM62" s="52">
        <f t="shared" si="16"/>
        <v>1449.870779863636</v>
      </c>
      <c r="AN62" s="52">
        <f t="shared" si="17"/>
        <v>3169.5309934091479</v>
      </c>
      <c r="AO62" s="52">
        <f t="shared" si="18"/>
        <v>7692.6143239756548</v>
      </c>
      <c r="AP62" s="52"/>
    </row>
    <row r="63" spans="1:42" ht="11.25" customHeight="1" x14ac:dyDescent="0.2">
      <c r="A63" s="24">
        <f t="shared" si="0"/>
        <v>1999</v>
      </c>
      <c r="B63" s="18">
        <f t="shared" ref="B63:B80" si="20">N63/$Z63</f>
        <v>5.9079935280417365E-3</v>
      </c>
      <c r="C63" s="18">
        <f t="shared" si="5"/>
        <v>2.2596426588410639E-4</v>
      </c>
      <c r="D63" s="18">
        <f t="shared" si="6"/>
        <v>1.2816042475622632E-3</v>
      </c>
      <c r="E63" s="18">
        <f t="shared" si="7"/>
        <v>2.5328868198662606E-3</v>
      </c>
      <c r="F63" s="18">
        <f t="shared" si="8"/>
        <v>1.8675381947291059E-3</v>
      </c>
      <c r="H63" s="37">
        <f t="shared" ref="H63:H80" si="21">T63/$Z63</f>
        <v>2.8716563931743367E-2</v>
      </c>
      <c r="I63" s="37">
        <f t="shared" si="9"/>
        <v>3.407705739395066E-3</v>
      </c>
      <c r="J63" s="37">
        <f t="shared" si="10"/>
        <v>9.0811803909695045E-3</v>
      </c>
      <c r="K63" s="37">
        <f t="shared" si="11"/>
        <v>1.0316068574415667E-2</v>
      </c>
      <c r="L63" s="37">
        <f t="shared" si="12"/>
        <v>5.9116092269631279E-3</v>
      </c>
      <c r="N63" s="27">
        <v>57.074762276999998</v>
      </c>
      <c r="O63" s="27">
        <v>2.1829503869999982</v>
      </c>
      <c r="P63" s="27">
        <v>12.381065994</v>
      </c>
      <c r="Q63" s="27">
        <v>24.469206411999998</v>
      </c>
      <c r="R63" s="27">
        <v>18.041539484000001</v>
      </c>
      <c r="S63" s="78"/>
      <c r="T63" s="27">
        <v>277.41923751899998</v>
      </c>
      <c r="U63" s="27">
        <v>32.920482065999977</v>
      </c>
      <c r="V63" s="27">
        <v>87.729651285000003</v>
      </c>
      <c r="W63" s="27">
        <v>99.659412070000002</v>
      </c>
      <c r="X63" s="27">
        <v>57.109692097999996</v>
      </c>
      <c r="Z63" s="52">
        <v>9660.6</v>
      </c>
      <c r="AA63" s="7">
        <v>172.2</v>
      </c>
      <c r="AB63" s="6">
        <v>128445.41416</v>
      </c>
      <c r="AC63" s="46">
        <f t="shared" si="1"/>
        <v>0.26340520462532951</v>
      </c>
      <c r="AE63" s="108">
        <f t="shared" si="19"/>
        <v>33833190.600000001</v>
      </c>
      <c r="AF63">
        <v>5480299.2699999996</v>
      </c>
      <c r="AG63">
        <v>13070858.539999999</v>
      </c>
      <c r="AH63">
        <v>11538745.93</v>
      </c>
      <c r="AI63">
        <v>3743286.86</v>
      </c>
      <c r="AK63" s="52">
        <f t="shared" si="14"/>
        <v>2401.3018571888865</v>
      </c>
      <c r="AL63" s="52">
        <f t="shared" si="15"/>
        <v>567.00278361319181</v>
      </c>
      <c r="AM63" s="52">
        <f t="shared" si="16"/>
        <v>1348.3403299761192</v>
      </c>
      <c r="AN63" s="52">
        <f t="shared" si="17"/>
        <v>3018.6090832467085</v>
      </c>
      <c r="AO63" s="52">
        <f t="shared" si="18"/>
        <v>6860.6629551264141</v>
      </c>
      <c r="AP63" s="52"/>
    </row>
    <row r="64" spans="1:42" ht="11.25" customHeight="1" x14ac:dyDescent="0.2">
      <c r="A64" s="24">
        <f t="shared" si="0"/>
        <v>2000</v>
      </c>
      <c r="B64" s="18">
        <f t="shared" si="20"/>
        <v>6.4673648836383966E-3</v>
      </c>
      <c r="C64" s="18">
        <f t="shared" si="5"/>
        <v>2.4462294027565031E-4</v>
      </c>
      <c r="D64" s="18">
        <f t="shared" si="6"/>
        <v>1.4043134787914144E-3</v>
      </c>
      <c r="E64" s="18">
        <f t="shared" si="7"/>
        <v>2.672335802523153E-3</v>
      </c>
      <c r="F64" s="18">
        <f t="shared" si="8"/>
        <v>2.146092662048178E-3</v>
      </c>
      <c r="H64" s="37">
        <f t="shared" si="21"/>
        <v>2.9359035247526678E-2</v>
      </c>
      <c r="I64" s="37">
        <f t="shared" si="9"/>
        <v>3.5531910433408711E-3</v>
      </c>
      <c r="J64" s="37">
        <f t="shared" si="10"/>
        <v>9.0307138614939605E-3</v>
      </c>
      <c r="K64" s="37">
        <f t="shared" si="11"/>
        <v>1.0462456555968789E-2</v>
      </c>
      <c r="L64" s="37">
        <f t="shared" si="12"/>
        <v>6.3126737867230604E-3</v>
      </c>
      <c r="N64" s="27">
        <v>66.515230986999995</v>
      </c>
      <c r="O64" s="27">
        <v>2.5158857849999947</v>
      </c>
      <c r="P64" s="27">
        <v>14.443013050999999</v>
      </c>
      <c r="Q64" s="27">
        <v>27.484305644999999</v>
      </c>
      <c r="R64" s="27">
        <v>22.072026506</v>
      </c>
      <c r="S64" s="78"/>
      <c r="T64" s="27">
        <v>301.950337762</v>
      </c>
      <c r="U64" s="27">
        <v>36.543681583000023</v>
      </c>
      <c r="V64" s="27">
        <v>92.878634387000005</v>
      </c>
      <c r="W64" s="27">
        <v>107.603750064</v>
      </c>
      <c r="X64" s="27">
        <v>64.924271727999994</v>
      </c>
      <c r="Z64" s="52">
        <v>10284.75</v>
      </c>
      <c r="AA64" s="7">
        <v>177.1</v>
      </c>
      <c r="AB64" s="6">
        <v>129660.18465000001</v>
      </c>
      <c r="AC64" s="46">
        <f t="shared" si="1"/>
        <v>0.2707172631656436</v>
      </c>
      <c r="AE64" s="108">
        <f t="shared" si="19"/>
        <v>35101250.329999998</v>
      </c>
      <c r="AF64">
        <v>5865025.0999999996</v>
      </c>
      <c r="AG64">
        <v>13320480.699999999</v>
      </c>
      <c r="AH64">
        <v>11928614.16</v>
      </c>
      <c r="AI64">
        <v>3987130.37</v>
      </c>
      <c r="AK64" s="52">
        <f t="shared" si="14"/>
        <v>2622.7609190411795</v>
      </c>
      <c r="AL64" s="52">
        <f t="shared" si="15"/>
        <v>593.7193906100382</v>
      </c>
      <c r="AM64" s="52">
        <f t="shared" si="16"/>
        <v>1500.7145486572902</v>
      </c>
      <c r="AN64" s="52">
        <f t="shared" si="17"/>
        <v>3189.0032738479663</v>
      </c>
      <c r="AO64" s="52">
        <f t="shared" si="18"/>
        <v>7661.9966796854142</v>
      </c>
      <c r="AP64" s="52"/>
    </row>
    <row r="65" spans="1:42" ht="11.25" customHeight="1" x14ac:dyDescent="0.2">
      <c r="A65" s="24">
        <f t="shared" si="0"/>
        <v>2001</v>
      </c>
      <c r="B65" s="18">
        <f t="shared" si="20"/>
        <v>6.6855444236748381E-3</v>
      </c>
      <c r="C65" s="18">
        <f t="shared" si="5"/>
        <v>2.7047977988716576E-4</v>
      </c>
      <c r="D65" s="18">
        <f t="shared" si="6"/>
        <v>1.5024637117444506E-3</v>
      </c>
      <c r="E65" s="18">
        <f t="shared" si="7"/>
        <v>2.821704264191888E-3</v>
      </c>
      <c r="F65" s="18">
        <f t="shared" si="8"/>
        <v>2.0908966678513342E-3</v>
      </c>
      <c r="H65" s="37">
        <f t="shared" si="21"/>
        <v>3.1126601017715881E-2</v>
      </c>
      <c r="I65" s="37">
        <f t="shared" si="9"/>
        <v>4.0334519065226542E-3</v>
      </c>
      <c r="J65" s="37">
        <f t="shared" si="10"/>
        <v>9.7663397562095019E-3</v>
      </c>
      <c r="K65" s="37">
        <f t="shared" si="11"/>
        <v>1.1143310086355215E-2</v>
      </c>
      <c r="L65" s="37">
        <f t="shared" si="12"/>
        <v>6.1834992686285069E-3</v>
      </c>
      <c r="N65" s="27">
        <v>71.012682897999994</v>
      </c>
      <c r="O65" s="27">
        <v>2.8729888879999947</v>
      </c>
      <c r="P65" s="27">
        <v>15.958906615</v>
      </c>
      <c r="Q65" s="27">
        <v>29.971648896000001</v>
      </c>
      <c r="R65" s="27">
        <v>22.209138499000002</v>
      </c>
      <c r="S65" s="78"/>
      <c r="T65" s="27">
        <v>330.621308855</v>
      </c>
      <c r="U65" s="27">
        <v>42.842620296999996</v>
      </c>
      <c r="V65" s="27">
        <v>103.736351781</v>
      </c>
      <c r="W65" s="27">
        <v>118.36228965799999</v>
      </c>
      <c r="X65" s="27">
        <v>65.680047118999994</v>
      </c>
      <c r="Z65" s="52">
        <v>10621.825000000001</v>
      </c>
      <c r="AA65" s="7">
        <v>179.9</v>
      </c>
      <c r="AB65" s="6">
        <v>130255.23736</v>
      </c>
      <c r="AC65" s="46">
        <f t="shared" si="1"/>
        <v>0.27888273144520259</v>
      </c>
      <c r="AE65" s="108">
        <f t="shared" si="19"/>
        <v>36325936.379999995</v>
      </c>
      <c r="AF65">
        <v>6506171.5599999996</v>
      </c>
      <c r="AG65">
        <v>14036924.65</v>
      </c>
      <c r="AH65">
        <v>12048930.33</v>
      </c>
      <c r="AI65">
        <v>3733909.84</v>
      </c>
      <c r="AK65" s="52">
        <f t="shared" si="14"/>
        <v>2663.5857786327506</v>
      </c>
      <c r="AL65" s="52">
        <f t="shared" si="15"/>
        <v>601.66676144483972</v>
      </c>
      <c r="AM65" s="52">
        <f t="shared" si="16"/>
        <v>1549.0974869384804</v>
      </c>
      <c r="AN65" s="52">
        <f t="shared" si="17"/>
        <v>3389.2977852027734</v>
      </c>
      <c r="AO65" s="52">
        <f t="shared" si="18"/>
        <v>8104.2992682932572</v>
      </c>
      <c r="AP65" s="52"/>
    </row>
    <row r="66" spans="1:42" ht="11.25" customHeight="1" x14ac:dyDescent="0.2">
      <c r="A66" s="24">
        <f t="shared" si="0"/>
        <v>2002</v>
      </c>
      <c r="B66" s="18">
        <f t="shared" si="20"/>
        <v>6.3295631981708086E-3</v>
      </c>
      <c r="C66" s="18">
        <f t="shared" si="5"/>
        <v>2.8685901211794205E-4</v>
      </c>
      <c r="D66" s="18">
        <f t="shared" si="6"/>
        <v>1.5014629062561915E-3</v>
      </c>
      <c r="E66" s="18">
        <f t="shared" si="7"/>
        <v>2.6640967753660321E-3</v>
      </c>
      <c r="F66" s="18">
        <f t="shared" si="8"/>
        <v>1.8771445044306436E-3</v>
      </c>
      <c r="H66" s="37">
        <f t="shared" si="21"/>
        <v>3.0658595239455161E-2</v>
      </c>
      <c r="I66" s="37">
        <f t="shared" si="9"/>
        <v>4.2517534318528057E-3</v>
      </c>
      <c r="J66" s="37">
        <f t="shared" si="10"/>
        <v>9.9517129443112192E-3</v>
      </c>
      <c r="K66" s="37">
        <f t="shared" si="11"/>
        <v>1.0788285783179724E-2</v>
      </c>
      <c r="L66" s="37">
        <f t="shared" si="12"/>
        <v>5.6668430801114092E-3</v>
      </c>
      <c r="N66" s="27">
        <v>69.482938247000007</v>
      </c>
      <c r="O66" s="27">
        <v>3.1490019770000117</v>
      </c>
      <c r="P66" s="27">
        <v>16.482346589999999</v>
      </c>
      <c r="Q66" s="27">
        <v>29.245188954</v>
      </c>
      <c r="R66" s="27">
        <v>20.606400726</v>
      </c>
      <c r="S66" s="78"/>
      <c r="T66" s="27">
        <v>336.55549570599999</v>
      </c>
      <c r="U66" s="27">
        <v>46.673729591999972</v>
      </c>
      <c r="V66" s="27">
        <v>109.245177639</v>
      </c>
      <c r="W66" s="27">
        <v>118.428676892</v>
      </c>
      <c r="X66" s="27">
        <v>62.207911582999998</v>
      </c>
      <c r="Z66" s="52">
        <v>10977.525</v>
      </c>
      <c r="AA66" s="7">
        <v>184</v>
      </c>
      <c r="AB66" s="6">
        <v>130076.44306999999</v>
      </c>
      <c r="AC66" s="46">
        <f t="shared" si="1"/>
        <v>0.28610093720023488</v>
      </c>
      <c r="AE66" s="108">
        <f t="shared" si="19"/>
        <v>37214992.270000003</v>
      </c>
      <c r="AF66">
        <v>7021804.3600000003</v>
      </c>
      <c r="AG66">
        <v>14545385.26</v>
      </c>
      <c r="AH66">
        <v>12041039</v>
      </c>
      <c r="AI66">
        <v>3606763.65</v>
      </c>
      <c r="AK66" s="52">
        <f t="shared" si="14"/>
        <v>2487.2598941497604</v>
      </c>
      <c r="AL66" s="52">
        <f t="shared" si="15"/>
        <v>597.42739484153822</v>
      </c>
      <c r="AM66" s="52">
        <f t="shared" si="16"/>
        <v>1509.575151187101</v>
      </c>
      <c r="AN66" s="52">
        <f t="shared" si="17"/>
        <v>3235.574422319045</v>
      </c>
      <c r="AO66" s="52">
        <f t="shared" si="18"/>
        <v>7611.0641430295527</v>
      </c>
      <c r="AP66" s="52"/>
    </row>
    <row r="67" spans="1:42" ht="11.25" customHeight="1" x14ac:dyDescent="0.2">
      <c r="A67" s="24">
        <f t="shared" si="0"/>
        <v>2003</v>
      </c>
      <c r="B67" s="18">
        <f t="shared" si="20"/>
        <v>5.1506510914433781E-3</v>
      </c>
      <c r="C67" s="18">
        <f t="shared" si="5"/>
        <v>2.6975924244234143E-4</v>
      </c>
      <c r="D67" s="18">
        <f t="shared" si="6"/>
        <v>1.1918599327146323E-3</v>
      </c>
      <c r="E67" s="18">
        <f t="shared" si="7"/>
        <v>2.1217538312913883E-3</v>
      </c>
      <c r="F67" s="18">
        <f t="shared" si="8"/>
        <v>1.5672780849950157E-3</v>
      </c>
      <c r="H67" s="37">
        <f t="shared" si="21"/>
        <v>2.8250685444771922E-2</v>
      </c>
      <c r="I67" s="37">
        <f t="shared" si="9"/>
        <v>4.1288476769607372E-3</v>
      </c>
      <c r="J67" s="37">
        <f t="shared" si="10"/>
        <v>8.930239412892815E-3</v>
      </c>
      <c r="K67" s="37">
        <f t="shared" si="11"/>
        <v>1.0066012225521094E-2</v>
      </c>
      <c r="L67" s="37">
        <f t="shared" si="12"/>
        <v>5.1255861293972773E-3</v>
      </c>
      <c r="N67" s="27">
        <v>59.287470751999997</v>
      </c>
      <c r="O67" s="27">
        <v>3.1051109679999982</v>
      </c>
      <c r="P67" s="27">
        <v>13.719112331</v>
      </c>
      <c r="Q67" s="27">
        <v>24.422818782</v>
      </c>
      <c r="R67" s="27">
        <v>18.040428671000001</v>
      </c>
      <c r="S67" s="78"/>
      <c r="T67" s="27">
        <v>325.18445868200001</v>
      </c>
      <c r="U67" s="27">
        <v>47.525823734000028</v>
      </c>
      <c r="V67" s="27">
        <v>102.79308355400001</v>
      </c>
      <c r="W67" s="27">
        <v>115.86659527400001</v>
      </c>
      <c r="X67" s="27">
        <v>58.998956120000003</v>
      </c>
      <c r="Z67" s="52">
        <v>11510.674999999999</v>
      </c>
      <c r="AA67" s="7">
        <v>179.9</v>
      </c>
      <c r="AB67" s="6">
        <v>130423.62586</v>
      </c>
      <c r="AC67" s="46">
        <f t="shared" si="1"/>
        <v>0.27446178316208331</v>
      </c>
      <c r="AE67" s="108">
        <f t="shared" si="19"/>
        <v>35796300.920000002</v>
      </c>
      <c r="AF67">
        <v>6864662.8200000003</v>
      </c>
      <c r="AG67">
        <v>13442686.720000001</v>
      </c>
      <c r="AH67">
        <v>11901897.039999999</v>
      </c>
      <c r="AI67">
        <v>3587054.34</v>
      </c>
      <c r="AK67" s="52">
        <f t="shared" si="14"/>
        <v>2256.6923553684551</v>
      </c>
      <c r="AL67" s="52">
        <f t="shared" si="15"/>
        <v>616.31891924217223</v>
      </c>
      <c r="AM67" s="52">
        <f t="shared" si="16"/>
        <v>1390.5529127621462</v>
      </c>
      <c r="AN67" s="52">
        <f t="shared" si="17"/>
        <v>2795.9357205460342</v>
      </c>
      <c r="AO67" s="52">
        <f t="shared" si="18"/>
        <v>6852.6173529354273</v>
      </c>
      <c r="AP67" s="52"/>
    </row>
    <row r="68" spans="1:42" ht="11.25" customHeight="1" x14ac:dyDescent="0.2">
      <c r="A68" s="24">
        <f t="shared" si="0"/>
        <v>2004</v>
      </c>
      <c r="B68" s="18">
        <f t="shared" si="20"/>
        <v>5.1471401190638644E-3</v>
      </c>
      <c r="C68" s="18">
        <f t="shared" si="5"/>
        <v>2.6352050753874264E-4</v>
      </c>
      <c r="D68" s="18">
        <f t="shared" si="6"/>
        <v>1.213892619303173E-3</v>
      </c>
      <c r="E68" s="18">
        <f t="shared" si="7"/>
        <v>2.0632184004382918E-3</v>
      </c>
      <c r="F68" s="18">
        <f t="shared" si="8"/>
        <v>1.6065085917836566E-3</v>
      </c>
      <c r="H68" s="37">
        <f t="shared" si="21"/>
        <v>2.773602388348605E-2</v>
      </c>
      <c r="I68" s="37">
        <f t="shared" si="9"/>
        <v>4.0801868241150136E-3</v>
      </c>
      <c r="J68" s="37">
        <f t="shared" si="10"/>
        <v>8.7985690320714783E-3</v>
      </c>
      <c r="K68" s="37">
        <f t="shared" si="11"/>
        <v>9.6181312380320041E-3</v>
      </c>
      <c r="L68" s="37">
        <f t="shared" si="12"/>
        <v>5.2391367892675525E-3</v>
      </c>
      <c r="N68" s="27">
        <v>63.180758926000003</v>
      </c>
      <c r="O68" s="27">
        <v>3.2346944660000005</v>
      </c>
      <c r="P68" s="27">
        <v>14.90044086</v>
      </c>
      <c r="Q68" s="27">
        <v>25.325851124</v>
      </c>
      <c r="R68" s="27">
        <v>19.719772475999999</v>
      </c>
      <c r="S68" s="78"/>
      <c r="T68" s="27">
        <v>340.45761296799998</v>
      </c>
      <c r="U68" s="27">
        <v>50.083987251999986</v>
      </c>
      <c r="V68" s="27">
        <v>108.00177497599999</v>
      </c>
      <c r="W68" s="27">
        <v>118.06183958699999</v>
      </c>
      <c r="X68" s="27">
        <v>64.310011153000005</v>
      </c>
      <c r="Z68" s="52">
        <v>12274.924999999999</v>
      </c>
      <c r="AA68" s="7">
        <v>184</v>
      </c>
      <c r="AB68" s="6">
        <v>132226.04178</v>
      </c>
      <c r="AC68" s="46">
        <f t="shared" si="1"/>
        <v>0.2850285204990578</v>
      </c>
      <c r="AE68" s="108">
        <f t="shared" si="19"/>
        <v>37688193.060000002</v>
      </c>
      <c r="AF68">
        <v>7355969.75</v>
      </c>
      <c r="AG68">
        <v>14133586.42</v>
      </c>
      <c r="AH68">
        <v>12255425.6</v>
      </c>
      <c r="AI68">
        <v>3943211.29</v>
      </c>
      <c r="AK68" s="52">
        <f t="shared" si="14"/>
        <v>2233.2659651130029</v>
      </c>
      <c r="AL68" s="52">
        <f t="shared" si="15"/>
        <v>585.80659392615166</v>
      </c>
      <c r="AM68" s="52">
        <f t="shared" si="16"/>
        <v>1404.4544687150351</v>
      </c>
      <c r="AN68" s="52">
        <f t="shared" si="17"/>
        <v>2752.9389263328117</v>
      </c>
      <c r="AO68" s="52">
        <f t="shared" si="18"/>
        <v>6662.1249868860059</v>
      </c>
      <c r="AP68" s="52"/>
    </row>
    <row r="69" spans="1:42" ht="11.25" customHeight="1" x14ac:dyDescent="0.2">
      <c r="A69" s="24">
        <f t="shared" si="0"/>
        <v>2005</v>
      </c>
      <c r="B69" s="18">
        <f t="shared" si="20"/>
        <v>5.470829299968687E-3</v>
      </c>
      <c r="C69" s="18">
        <f t="shared" si="5"/>
        <v>2.8512842970283462E-4</v>
      </c>
      <c r="D69" s="18">
        <f t="shared" si="6"/>
        <v>1.2679213305635533E-3</v>
      </c>
      <c r="E69" s="18">
        <f t="shared" si="7"/>
        <v>2.1821775742532665E-3</v>
      </c>
      <c r="F69" s="18">
        <f t="shared" si="8"/>
        <v>1.7356019654490328E-3</v>
      </c>
      <c r="H69" s="37">
        <f t="shared" si="21"/>
        <v>2.9304913948311018E-2</v>
      </c>
      <c r="I69" s="37">
        <f t="shared" si="9"/>
        <v>4.3513866619061094E-3</v>
      </c>
      <c r="J69" s="37">
        <f t="shared" si="10"/>
        <v>9.1540404188273743E-3</v>
      </c>
      <c r="K69" s="37">
        <f t="shared" si="11"/>
        <v>1.0139263392394814E-2</v>
      </c>
      <c r="L69" s="37">
        <f t="shared" si="12"/>
        <v>5.6602234751827211E-3</v>
      </c>
      <c r="N69" s="27">
        <v>71.633397604999999</v>
      </c>
      <c r="O69" s="27">
        <v>3.7333861200000058</v>
      </c>
      <c r="P69" s="27">
        <v>16.601781526</v>
      </c>
      <c r="Q69" s="27">
        <v>28.572778503999999</v>
      </c>
      <c r="R69" s="27">
        <v>22.725451455000002</v>
      </c>
      <c r="S69" s="78"/>
      <c r="T69" s="27">
        <v>383.70975176500002</v>
      </c>
      <c r="U69" s="27">
        <v>56.975751535000029</v>
      </c>
      <c r="V69" s="27">
        <v>119.860259032</v>
      </c>
      <c r="W69" s="27">
        <v>132.76047308099999</v>
      </c>
      <c r="X69" s="27">
        <v>74.113268117000004</v>
      </c>
      <c r="Z69" s="52">
        <v>13093.7</v>
      </c>
      <c r="AA69" s="7">
        <v>188.9</v>
      </c>
      <c r="AB69" s="6">
        <v>134372.67771000002</v>
      </c>
      <c r="AC69" s="46">
        <f t="shared" si="1"/>
        <v>0.28703616038105961</v>
      </c>
      <c r="AE69" s="108">
        <f t="shared" si="19"/>
        <v>38569817.469999999</v>
      </c>
      <c r="AF69">
        <v>7629599.4400000004</v>
      </c>
      <c r="AG69">
        <v>14337094.869999999</v>
      </c>
      <c r="AH69">
        <v>12401004.640000001</v>
      </c>
      <c r="AI69">
        <v>4202118.5199999996</v>
      </c>
      <c r="AK69" s="52">
        <f t="shared" si="14"/>
        <v>2409.9873161528112</v>
      </c>
      <c r="AL69" s="52">
        <f t="shared" si="15"/>
        <v>634.96232978601722</v>
      </c>
      <c r="AM69" s="52">
        <f t="shared" si="16"/>
        <v>1502.5894159521006</v>
      </c>
      <c r="AN69" s="52">
        <f t="shared" si="17"/>
        <v>2989.8017694961195</v>
      </c>
      <c r="AO69" s="52">
        <f t="shared" si="18"/>
        <v>7017.6388146967092</v>
      </c>
      <c r="AP69" s="52"/>
    </row>
    <row r="70" spans="1:42" ht="11.25" customHeight="1" x14ac:dyDescent="0.2">
      <c r="A70" s="24">
        <f t="shared" si="0"/>
        <v>2006</v>
      </c>
      <c r="B70" s="18">
        <f t="shared" si="20"/>
        <v>5.9947124997293579E-3</v>
      </c>
      <c r="C70" s="18">
        <f t="shared" si="5"/>
        <v>3.3232501006791299E-4</v>
      </c>
      <c r="D70" s="18">
        <f t="shared" si="6"/>
        <v>1.3561890595342055E-3</v>
      </c>
      <c r="E70" s="18">
        <f t="shared" si="7"/>
        <v>2.324148941389589E-3</v>
      </c>
      <c r="F70" s="18">
        <f t="shared" si="8"/>
        <v>1.9820494887376498E-3</v>
      </c>
      <c r="H70" s="37">
        <f t="shared" si="21"/>
        <v>3.1980681113605039E-2</v>
      </c>
      <c r="I70" s="37">
        <f t="shared" si="9"/>
        <v>4.9395523392922903E-3</v>
      </c>
      <c r="J70" s="37">
        <f t="shared" si="10"/>
        <v>9.7916057454946991E-3</v>
      </c>
      <c r="K70" s="37">
        <f t="shared" si="11"/>
        <v>1.0826773940776132E-2</v>
      </c>
      <c r="L70" s="37">
        <f t="shared" si="12"/>
        <v>6.4227490880419177E-3</v>
      </c>
      <c r="N70" s="27">
        <v>83.062136925000004</v>
      </c>
      <c r="O70" s="27">
        <v>4.6046621069999958</v>
      </c>
      <c r="P70" s="27">
        <v>18.791219989999998</v>
      </c>
      <c r="Q70" s="27">
        <v>32.203175317000003</v>
      </c>
      <c r="R70" s="27">
        <v>27.463079511</v>
      </c>
      <c r="S70" s="78"/>
      <c r="T70" s="27">
        <v>443.12111944200001</v>
      </c>
      <c r="U70" s="27">
        <v>68.441943258000038</v>
      </c>
      <c r="V70" s="27">
        <v>135.67151004900001</v>
      </c>
      <c r="W70" s="27">
        <v>150.01469704600001</v>
      </c>
      <c r="X70" s="27">
        <v>88.992969088999999</v>
      </c>
      <c r="Z70" s="52">
        <v>13855.9</v>
      </c>
      <c r="AA70" s="7">
        <v>195.3</v>
      </c>
      <c r="AB70" s="6">
        <v>138394.75362999999</v>
      </c>
      <c r="AC70" s="46">
        <f t="shared" si="1"/>
        <v>0.28777872170268914</v>
      </c>
      <c r="AE70" s="108">
        <f t="shared" si="19"/>
        <v>39827065.289999999</v>
      </c>
      <c r="AF70">
        <v>8055630.2199999997</v>
      </c>
      <c r="AG70">
        <v>14567405.16</v>
      </c>
      <c r="AH70">
        <v>12675002.08</v>
      </c>
      <c r="AI70">
        <v>4529027.83</v>
      </c>
      <c r="AK70" s="52">
        <f t="shared" si="14"/>
        <v>2617.5880454898083</v>
      </c>
      <c r="AL70" s="52">
        <f t="shared" si="15"/>
        <v>717.42209708769212</v>
      </c>
      <c r="AM70" s="52">
        <f t="shared" si="16"/>
        <v>1619.0090717383894</v>
      </c>
      <c r="AN70" s="52">
        <f t="shared" si="17"/>
        <v>3188.7991219037144</v>
      </c>
      <c r="AO70" s="52">
        <f t="shared" si="18"/>
        <v>7610.6324689310468</v>
      </c>
      <c r="AP70" s="52"/>
    </row>
    <row r="71" spans="1:42" ht="11.25" customHeight="1" x14ac:dyDescent="0.2">
      <c r="A71" s="24">
        <f t="shared" si="0"/>
        <v>2007</v>
      </c>
      <c r="B71" s="18">
        <f t="shared" si="20"/>
        <v>6.2655718993274104E-3</v>
      </c>
      <c r="C71" s="18">
        <f t="shared" si="5"/>
        <v>3.5704554932179878E-4</v>
      </c>
      <c r="D71" s="18">
        <f t="shared" si="6"/>
        <v>1.4204166591550754E-3</v>
      </c>
      <c r="E71" s="18">
        <f t="shared" si="7"/>
        <v>2.4256338596282193E-3</v>
      </c>
      <c r="F71" s="18">
        <f t="shared" si="8"/>
        <v>2.0624758312223174E-3</v>
      </c>
      <c r="H71" s="37">
        <f t="shared" si="21"/>
        <v>3.3939676465097005E-2</v>
      </c>
      <c r="I71" s="37">
        <f t="shared" si="9"/>
        <v>5.304791970989718E-3</v>
      </c>
      <c r="J71" s="37">
        <f t="shared" si="10"/>
        <v>1.0273097759404598E-2</v>
      </c>
      <c r="K71" s="37">
        <f t="shared" si="11"/>
        <v>1.1443313558888285E-2</v>
      </c>
      <c r="L71" s="37">
        <f t="shared" si="12"/>
        <v>6.9184731758144035E-3</v>
      </c>
      <c r="N71" s="27">
        <v>90.710600369000005</v>
      </c>
      <c r="O71" s="27">
        <v>5.1691715710000068</v>
      </c>
      <c r="P71" s="27">
        <v>20.564259735</v>
      </c>
      <c r="Q71" s="27">
        <v>35.117417406999998</v>
      </c>
      <c r="R71" s="27">
        <v>29.859751656</v>
      </c>
      <c r="S71" s="78"/>
      <c r="T71" s="27">
        <v>491.365908483</v>
      </c>
      <c r="U71" s="27">
        <v>76.800788859000022</v>
      </c>
      <c r="V71" s="27">
        <v>148.73005694899999</v>
      </c>
      <c r="W71" s="27">
        <v>165.67200246300001</v>
      </c>
      <c r="X71" s="27">
        <v>100.163060212</v>
      </c>
      <c r="Z71" s="52">
        <v>14477.625</v>
      </c>
      <c r="AA71" s="7">
        <v>201.6</v>
      </c>
      <c r="AB71" s="6">
        <v>142978.80609</v>
      </c>
      <c r="AC71" s="46">
        <f t="shared" si="1"/>
        <v>0.28515418162280726</v>
      </c>
      <c r="AE71" s="108">
        <f t="shared" si="19"/>
        <v>40771004.439999998</v>
      </c>
      <c r="AF71">
        <v>8276045.6900000004</v>
      </c>
      <c r="AG71">
        <v>14693697.16</v>
      </c>
      <c r="AH71">
        <v>13038873.32</v>
      </c>
      <c r="AI71">
        <v>4762388.2699999996</v>
      </c>
      <c r="AK71" s="52">
        <f t="shared" si="14"/>
        <v>2705.1717944456891</v>
      </c>
      <c r="AL71" s="52">
        <f t="shared" si="15"/>
        <v>759.42744433988662</v>
      </c>
      <c r="AM71" s="52">
        <f t="shared" si="16"/>
        <v>1701.6499136280331</v>
      </c>
      <c r="AN71" s="52">
        <f t="shared" si="17"/>
        <v>3274.6939988155841</v>
      </c>
      <c r="AO71" s="52">
        <f t="shared" si="18"/>
        <v>7623.4158663422049</v>
      </c>
      <c r="AP71" s="52"/>
    </row>
    <row r="72" spans="1:42" ht="11.25" customHeight="1" x14ac:dyDescent="0.2">
      <c r="A72" s="194">
        <f t="shared" si="0"/>
        <v>2008</v>
      </c>
      <c r="B72" s="195">
        <f t="shared" si="20"/>
        <v>6.047193009921137E-3</v>
      </c>
      <c r="C72" s="195">
        <f t="shared" si="5"/>
        <v>3.3739587636710637E-4</v>
      </c>
      <c r="D72" s="195">
        <f t="shared" si="6"/>
        <v>1.3686150596100505E-3</v>
      </c>
      <c r="E72" s="195">
        <f t="shared" si="7"/>
        <v>2.3986522975899503E-3</v>
      </c>
      <c r="F72" s="195">
        <f t="shared" si="8"/>
        <v>1.9425297763540287E-3</v>
      </c>
      <c r="G72" s="196"/>
      <c r="H72" s="197">
        <f t="shared" si="21"/>
        <v>3.1957853726600573E-2</v>
      </c>
      <c r="I72" s="197">
        <f t="shared" si="9"/>
        <v>5.0271030376242282E-3</v>
      </c>
      <c r="J72" s="197">
        <f t="shared" si="10"/>
        <v>9.5359465602478499E-3</v>
      </c>
      <c r="K72" s="197">
        <f t="shared" si="11"/>
        <v>1.0957313374970062E-2</v>
      </c>
      <c r="L72" s="197">
        <f t="shared" si="12"/>
        <v>6.4374907537584304E-3</v>
      </c>
      <c r="M72" s="196"/>
      <c r="N72" s="198">
        <v>89.006063855999997</v>
      </c>
      <c r="O72" s="198">
        <v>4.9659865109999828</v>
      </c>
      <c r="P72" s="198">
        <v>20.144063401</v>
      </c>
      <c r="Q72" s="198">
        <v>35.304743741000003</v>
      </c>
      <c r="R72" s="198">
        <v>28.591270203000001</v>
      </c>
      <c r="S72" s="199"/>
      <c r="T72" s="198">
        <v>470.37406691400003</v>
      </c>
      <c r="U72" s="198">
        <v>73.991793092000023</v>
      </c>
      <c r="V72" s="198">
        <v>140.355544643</v>
      </c>
      <c r="W72" s="198">
        <v>161.27603870799999</v>
      </c>
      <c r="X72" s="198">
        <v>94.750690470999999</v>
      </c>
      <c r="Y72" s="196"/>
      <c r="Z72" s="200">
        <v>14718.575000000001</v>
      </c>
      <c r="AA72" s="201">
        <v>207.34200000000001</v>
      </c>
      <c r="AB72" s="202">
        <v>142450.56909999999</v>
      </c>
      <c r="AC72" s="203">
        <f t="shared" si="1"/>
        <v>0.27154362965616258</v>
      </c>
      <c r="AD72" s="196"/>
      <c r="AE72" s="204">
        <f t="shared" si="19"/>
        <v>38681544.579999998</v>
      </c>
      <c r="AF72" s="196">
        <v>8040148.1500000004</v>
      </c>
      <c r="AG72" s="196">
        <v>13819139.49</v>
      </c>
      <c r="AH72" s="196">
        <v>12404684.52</v>
      </c>
      <c r="AI72" s="196">
        <v>4417572.42</v>
      </c>
      <c r="AJ72" s="196"/>
      <c r="AK72" s="200">
        <f t="shared" si="14"/>
        <v>2720.2401892587359</v>
      </c>
      <c r="AL72" s="200">
        <f t="shared" si="15"/>
        <v>730.18507022487563</v>
      </c>
      <c r="AM72" s="200">
        <f t="shared" si="16"/>
        <v>1723.2867293457907</v>
      </c>
      <c r="AN72" s="200">
        <f t="shared" si="17"/>
        <v>3364.6415556825568</v>
      </c>
      <c r="AO72" s="200">
        <f t="shared" si="18"/>
        <v>7651.4058126915234</v>
      </c>
      <c r="AP72" s="52"/>
    </row>
    <row r="73" spans="1:42" ht="11.25" customHeight="1" x14ac:dyDescent="0.2">
      <c r="A73" s="194">
        <f t="shared" si="0"/>
        <v>2009</v>
      </c>
      <c r="B73" s="195">
        <f t="shared" si="20"/>
        <v>5.4437134601707151E-3</v>
      </c>
      <c r="C73" s="195">
        <f t="shared" si="5"/>
        <v>2.8466240558717944E-4</v>
      </c>
      <c r="D73" s="195">
        <f t="shared" si="6"/>
        <v>1.2237103809802877E-3</v>
      </c>
      <c r="E73" s="195">
        <f t="shared" si="7"/>
        <v>2.1723340210039375E-3</v>
      </c>
      <c r="F73" s="195">
        <f t="shared" si="8"/>
        <v>1.7630066525993109E-3</v>
      </c>
      <c r="G73" s="196"/>
      <c r="H73" s="197">
        <f t="shared" si="21"/>
        <v>2.9183111668750181E-2</v>
      </c>
      <c r="I73" s="197">
        <f t="shared" si="9"/>
        <v>4.4845451513223248E-3</v>
      </c>
      <c r="J73" s="197">
        <f t="shared" si="10"/>
        <v>8.6381400766017795E-3</v>
      </c>
      <c r="K73" s="197">
        <f t="shared" si="11"/>
        <v>1.0177138924280751E-2</v>
      </c>
      <c r="L73" s="197">
        <f t="shared" si="12"/>
        <v>5.8832875165453257E-3</v>
      </c>
      <c r="M73" s="196"/>
      <c r="N73" s="198">
        <v>78.491407361</v>
      </c>
      <c r="O73" s="198">
        <v>4.1044689440000042</v>
      </c>
      <c r="P73" s="198">
        <v>17.644343462999998</v>
      </c>
      <c r="Q73" s="198">
        <v>31.322286857000002</v>
      </c>
      <c r="R73" s="198">
        <v>25.420308096999999</v>
      </c>
      <c r="S73" s="199"/>
      <c r="T73" s="198">
        <v>420.78326179599998</v>
      </c>
      <c r="U73" s="198">
        <v>64.661423286999991</v>
      </c>
      <c r="V73" s="198">
        <v>124.550966276</v>
      </c>
      <c r="W73" s="198">
        <v>146.74136743599999</v>
      </c>
      <c r="X73" s="198">
        <v>84.829504796999998</v>
      </c>
      <c r="Y73" s="196"/>
      <c r="Z73" s="200">
        <v>14418.725</v>
      </c>
      <c r="AA73" s="201">
        <v>214.53700000000001</v>
      </c>
      <c r="AB73" s="202">
        <v>140494.12727</v>
      </c>
      <c r="AC73" s="203">
        <f t="shared" si="1"/>
        <v>0.26008078188049943</v>
      </c>
      <c r="AD73" s="196"/>
      <c r="AE73" s="204">
        <f t="shared" si="19"/>
        <v>36539822.469999999</v>
      </c>
      <c r="AF73" s="196">
        <v>7576315.4800000004</v>
      </c>
      <c r="AG73" s="196">
        <v>12945426.23</v>
      </c>
      <c r="AH73" s="196">
        <v>11893312.189999999</v>
      </c>
      <c r="AI73" s="196">
        <v>4124768.57</v>
      </c>
      <c r="AJ73" s="196"/>
      <c r="AK73" s="200">
        <f t="shared" si="14"/>
        <v>2454.3258848589167</v>
      </c>
      <c r="AL73" s="200">
        <f t="shared" si="15"/>
        <v>618.97836297832885</v>
      </c>
      <c r="AM73" s="200">
        <f t="shared" si="16"/>
        <v>1557.2763694145135</v>
      </c>
      <c r="AN73" s="200">
        <f t="shared" si="17"/>
        <v>3009.0346466355118</v>
      </c>
      <c r="AO73" s="200">
        <f t="shared" si="18"/>
        <v>7041.379768880568</v>
      </c>
      <c r="AP73" s="52"/>
    </row>
    <row r="74" spans="1:42" ht="11.25" customHeight="1" x14ac:dyDescent="0.2">
      <c r="A74" s="194">
        <f t="shared" si="0"/>
        <v>2010</v>
      </c>
      <c r="B74" s="195">
        <f t="shared" si="20"/>
        <v>4.9405898381492067E-3</v>
      </c>
      <c r="C74" s="195">
        <f t="shared" si="5"/>
        <v>2.5317709817968036E-4</v>
      </c>
      <c r="D74" s="195">
        <f t="shared" si="6"/>
        <v>1.0813564539172971E-3</v>
      </c>
      <c r="E74" s="195">
        <f t="shared" si="7"/>
        <v>1.9853208531581618E-3</v>
      </c>
      <c r="F74" s="195">
        <f t="shared" si="8"/>
        <v>1.6207354328940683E-3</v>
      </c>
      <c r="G74" s="196"/>
      <c r="H74" s="197">
        <f t="shared" si="21"/>
        <v>2.6320075845673731E-2</v>
      </c>
      <c r="I74" s="197">
        <f t="shared" si="9"/>
        <v>3.9030084034775859E-3</v>
      </c>
      <c r="J74" s="197">
        <f t="shared" si="10"/>
        <v>7.7818001381946486E-3</v>
      </c>
      <c r="K74" s="197">
        <f t="shared" si="11"/>
        <v>9.2561003882547909E-3</v>
      </c>
      <c r="L74" s="197">
        <f t="shared" si="12"/>
        <v>5.3791669157467045E-3</v>
      </c>
      <c r="M74" s="196"/>
      <c r="N74" s="198">
        <v>73.932962574000001</v>
      </c>
      <c r="O74" s="198">
        <v>3.7886433680000096</v>
      </c>
      <c r="P74" s="198">
        <v>16.181850519000001</v>
      </c>
      <c r="Q74" s="198">
        <v>29.709135374999999</v>
      </c>
      <c r="R74" s="198">
        <v>24.253333311999999</v>
      </c>
      <c r="S74" s="199"/>
      <c r="T74" s="198">
        <v>393.864142985</v>
      </c>
      <c r="U74" s="198">
        <v>58.406178952999994</v>
      </c>
      <c r="V74" s="198">
        <v>116.44996998800001</v>
      </c>
      <c r="W74" s="198">
        <v>138.51198865000001</v>
      </c>
      <c r="X74" s="198">
        <v>80.496005393999994</v>
      </c>
      <c r="Y74" s="196"/>
      <c r="Z74" s="200">
        <v>14964.400000000001</v>
      </c>
      <c r="AA74" s="205">
        <v>218.05600000000001</v>
      </c>
      <c r="AB74" s="206">
        <v>142892.05071000001</v>
      </c>
      <c r="AC74" s="203">
        <f t="shared" si="1"/>
        <v>0.25860612879715594</v>
      </c>
      <c r="AD74" s="196"/>
      <c r="AE74" s="204">
        <f t="shared" si="19"/>
        <v>36952760.07</v>
      </c>
      <c r="AF74" s="196">
        <v>7530724.3099999996</v>
      </c>
      <c r="AG74" s="196">
        <v>13219094.91</v>
      </c>
      <c r="AH74" s="196">
        <v>11987208.300000001</v>
      </c>
      <c r="AI74" s="196">
        <v>4215732.55</v>
      </c>
      <c r="AJ74" s="196"/>
      <c r="AK74" s="200">
        <f t="shared" si="14"/>
        <v>2249.064620238235</v>
      </c>
      <c r="AL74" s="200">
        <f t="shared" si="15"/>
        <v>565.53265119883201</v>
      </c>
      <c r="AM74" s="200">
        <f t="shared" si="16"/>
        <v>1376.0593673898718</v>
      </c>
      <c r="AN74" s="200">
        <f t="shared" si="17"/>
        <v>2786.0099775868043</v>
      </c>
      <c r="AO74" s="200">
        <f t="shared" si="18"/>
        <v>6467.0927719489118</v>
      </c>
      <c r="AP74" s="52"/>
    </row>
    <row r="75" spans="1:42" ht="11.25" customHeight="1" x14ac:dyDescent="0.2">
      <c r="A75" s="194">
        <f t="shared" si="0"/>
        <v>2011</v>
      </c>
      <c r="B75" s="195">
        <f t="shared" si="20"/>
        <v>4.4989276302082916E-3</v>
      </c>
      <c r="C75" s="195">
        <f t="shared" si="5"/>
        <v>2.2493199503155221E-4</v>
      </c>
      <c r="D75" s="195">
        <f t="shared" si="6"/>
        <v>9.8891505984208586E-4</v>
      </c>
      <c r="E75" s="195">
        <f t="shared" si="7"/>
        <v>1.802640666197317E-3</v>
      </c>
      <c r="F75" s="195">
        <f t="shared" si="8"/>
        <v>1.4824399091373365E-3</v>
      </c>
      <c r="G75" s="196"/>
      <c r="H75" s="197">
        <f t="shared" si="21"/>
        <v>2.3463105305638481E-2</v>
      </c>
      <c r="I75" s="197">
        <f t="shared" si="9"/>
        <v>3.3993706632168921E-3</v>
      </c>
      <c r="J75" s="197">
        <f t="shared" si="10"/>
        <v>6.896978160933244E-3</v>
      </c>
      <c r="K75" s="197">
        <f t="shared" si="11"/>
        <v>8.2814511897692511E-3</v>
      </c>
      <c r="L75" s="197">
        <f t="shared" si="12"/>
        <v>4.8853052917190928E-3</v>
      </c>
      <c r="M75" s="196"/>
      <c r="N75" s="198">
        <v>69.814021546000006</v>
      </c>
      <c r="O75" s="198">
        <v>3.4904778289999996</v>
      </c>
      <c r="P75" s="198">
        <v>15.345909730000001</v>
      </c>
      <c r="Q75" s="198">
        <v>27.97324266</v>
      </c>
      <c r="R75" s="198">
        <v>23.004391327</v>
      </c>
      <c r="S75" s="199"/>
      <c r="T75" s="198">
        <v>364.09870840000002</v>
      </c>
      <c r="U75" s="198">
        <v>52.75117899899999</v>
      </c>
      <c r="V75" s="198">
        <v>107.02678982800001</v>
      </c>
      <c r="W75" s="198">
        <v>128.51093845400001</v>
      </c>
      <c r="X75" s="198">
        <v>75.809801118999999</v>
      </c>
      <c r="Y75" s="196"/>
      <c r="Z75" s="200">
        <v>15517.924999999999</v>
      </c>
      <c r="AA75" s="207">
        <v>224.93899999999999</v>
      </c>
      <c r="AB75" s="208">
        <v>145370.23980000001</v>
      </c>
      <c r="AC75" s="203">
        <f t="shared" si="1"/>
        <v>0.2473426579571481</v>
      </c>
      <c r="AD75" s="196"/>
      <c r="AE75" s="204">
        <f t="shared" si="19"/>
        <v>35956261.5</v>
      </c>
      <c r="AF75" s="196">
        <v>7163805.6900000004</v>
      </c>
      <c r="AG75" s="196">
        <v>12763124.960000001</v>
      </c>
      <c r="AH75" s="196">
        <v>11762034.640000001</v>
      </c>
      <c r="AI75" s="196">
        <v>4267296.21</v>
      </c>
      <c r="AJ75" s="196"/>
      <c r="AK75" s="200">
        <f t="shared" si="14"/>
        <v>2115.8365412928383</v>
      </c>
      <c r="AL75" s="200">
        <f t="shared" si="15"/>
        <v>530.95177137400606</v>
      </c>
      <c r="AM75" s="200">
        <f t="shared" si="16"/>
        <v>1310.2362348287838</v>
      </c>
      <c r="AN75" s="200">
        <f t="shared" si="17"/>
        <v>2591.6380436869699</v>
      </c>
      <c r="AO75" s="200">
        <f t="shared" si="18"/>
        <v>5874.514019890009</v>
      </c>
      <c r="AP75" s="52"/>
    </row>
    <row r="76" spans="1:42" ht="11.25" customHeight="1" x14ac:dyDescent="0.2">
      <c r="A76" s="194">
        <f t="shared" si="0"/>
        <v>2012</v>
      </c>
      <c r="B76" s="195">
        <f t="shared" si="20"/>
        <v>3.9514362803423032E-3</v>
      </c>
      <c r="C76" s="195">
        <f t="shared" si="5"/>
        <v>1.8816219916126327E-4</v>
      </c>
      <c r="D76" s="195">
        <f t="shared" si="6"/>
        <v>8.56968926509958E-4</v>
      </c>
      <c r="E76" s="195">
        <f t="shared" si="7"/>
        <v>1.5731632239055415E-3</v>
      </c>
      <c r="F76" s="195">
        <f t="shared" si="8"/>
        <v>1.3331419307655405E-3</v>
      </c>
      <c r="G76" s="196"/>
      <c r="H76" s="197">
        <f t="shared" si="21"/>
        <v>2.0584833065350274E-2</v>
      </c>
      <c r="I76" s="197">
        <f t="shared" si="9"/>
        <v>2.9012778994444511E-3</v>
      </c>
      <c r="J76" s="197">
        <f t="shared" si="10"/>
        <v>6.0119032294764863E-3</v>
      </c>
      <c r="K76" s="197">
        <f t="shared" si="11"/>
        <v>7.2753754500239865E-3</v>
      </c>
      <c r="L76" s="197">
        <f t="shared" si="12"/>
        <v>4.3962764864053485E-3</v>
      </c>
      <c r="M76" s="196"/>
      <c r="N76" s="198">
        <v>63.836440967999998</v>
      </c>
      <c r="O76" s="198">
        <v>3.0398073679999982</v>
      </c>
      <c r="P76" s="198">
        <v>13.84454725</v>
      </c>
      <c r="Q76" s="198">
        <v>25.414845173</v>
      </c>
      <c r="R76" s="198">
        <v>21.537241176999999</v>
      </c>
      <c r="S76" s="199"/>
      <c r="T76" s="198">
        <v>332.553124379</v>
      </c>
      <c r="U76" s="198">
        <v>46.870869784999968</v>
      </c>
      <c r="V76" s="198">
        <v>97.123799648000002</v>
      </c>
      <c r="W76" s="198">
        <v>117.53550923900001</v>
      </c>
      <c r="X76" s="198">
        <v>71.022945707000005</v>
      </c>
      <c r="Y76" s="196"/>
      <c r="Z76" s="200">
        <v>16155.25</v>
      </c>
      <c r="AA76" s="207">
        <v>229.59399999999999</v>
      </c>
      <c r="AB76" s="208">
        <v>144928.47232</v>
      </c>
      <c r="AC76" s="203">
        <f t="shared" si="1"/>
        <v>0.24033415299578315</v>
      </c>
      <c r="AD76" s="196"/>
      <c r="AE76" s="204">
        <f t="shared" si="19"/>
        <v>34831261.640000001</v>
      </c>
      <c r="AF76" s="196">
        <v>6735339.6200000001</v>
      </c>
      <c r="AG76" s="196">
        <v>12145663.25</v>
      </c>
      <c r="AH76" s="196">
        <v>11511639.539999999</v>
      </c>
      <c r="AI76" s="196">
        <v>4438619.2300000004</v>
      </c>
      <c r="AJ76" s="196"/>
      <c r="AK76" s="200">
        <f t="shared" si="14"/>
        <v>1956.67039510173</v>
      </c>
      <c r="AL76" s="200">
        <f t="shared" si="15"/>
        <v>481.84213840920341</v>
      </c>
      <c r="AM76" s="200">
        <f t="shared" si="16"/>
        <v>1216.9584081354324</v>
      </c>
      <c r="AN76" s="200">
        <f t="shared" si="17"/>
        <v>2357.0483953757193</v>
      </c>
      <c r="AO76" s="200">
        <f t="shared" si="18"/>
        <v>5180.3654059435503</v>
      </c>
      <c r="AP76" s="52"/>
    </row>
    <row r="77" spans="1:42" ht="11.25" customHeight="1" x14ac:dyDescent="0.2">
      <c r="A77" s="194">
        <f t="shared" si="0"/>
        <v>2013</v>
      </c>
      <c r="B77" s="195">
        <f t="shared" si="20"/>
        <v>3.5120879609981128E-3</v>
      </c>
      <c r="C77" s="195">
        <f t="shared" si="5"/>
        <v>1.5262743180660839E-4</v>
      </c>
      <c r="D77" s="195">
        <f t="shared" si="6"/>
        <v>7.1780590857622138E-4</v>
      </c>
      <c r="E77" s="195">
        <f t="shared" si="7"/>
        <v>1.3672545650780337E-3</v>
      </c>
      <c r="F77" s="195">
        <f t="shared" si="8"/>
        <v>1.2744000555372495E-3</v>
      </c>
      <c r="G77" s="196"/>
      <c r="H77" s="197">
        <f t="shared" si="21"/>
        <v>1.774322988622952E-2</v>
      </c>
      <c r="I77" s="197">
        <f t="shared" si="9"/>
        <v>2.3993102879908941E-3</v>
      </c>
      <c r="J77" s="197">
        <f t="shared" si="10"/>
        <v>5.0367830419674681E-3</v>
      </c>
      <c r="K77" s="197">
        <f t="shared" si="11"/>
        <v>6.4060239195398855E-3</v>
      </c>
      <c r="L77" s="197">
        <f t="shared" si="12"/>
        <v>3.9011126367312706E-3</v>
      </c>
      <c r="M77" s="196"/>
      <c r="N77" s="198">
        <v>58.622016201000001</v>
      </c>
      <c r="O77" s="198">
        <v>2.5475807780000039</v>
      </c>
      <c r="P77" s="198">
        <v>11.981257322999999</v>
      </c>
      <c r="Q77" s="198">
        <v>22.821529572999999</v>
      </c>
      <c r="R77" s="198">
        <v>21.271648527</v>
      </c>
      <c r="S77" s="199"/>
      <c r="T77" s="198">
        <v>296.16112164600003</v>
      </c>
      <c r="U77" s="198">
        <v>40.048087672000008</v>
      </c>
      <c r="V77" s="198">
        <v>84.071464144999993</v>
      </c>
      <c r="W77" s="198">
        <v>106.92614825299999</v>
      </c>
      <c r="X77" s="198">
        <v>65.115421576000003</v>
      </c>
      <c r="Y77" s="196"/>
      <c r="Z77" s="200">
        <v>16691.5</v>
      </c>
      <c r="AA77" s="196">
        <v>232.95699999999999</v>
      </c>
      <c r="AB77" s="204">
        <v>147351.29931</v>
      </c>
      <c r="AC77" s="203">
        <f t="shared" si="1"/>
        <v>0.22581508833523972</v>
      </c>
      <c r="AD77" s="196"/>
      <c r="AE77" s="204">
        <f t="shared" si="19"/>
        <v>33274146.669999998</v>
      </c>
      <c r="AF77" s="196">
        <v>6020062.3300000001</v>
      </c>
      <c r="AG77" s="196">
        <v>11392393.99</v>
      </c>
      <c r="AH77" s="196">
        <v>11374046.83</v>
      </c>
      <c r="AI77" s="196">
        <v>4487643.5199999996</v>
      </c>
      <c r="AJ77" s="196"/>
      <c r="AK77" s="200">
        <f t="shared" si="14"/>
        <v>1853.7740893468465</v>
      </c>
      <c r="AL77" s="200">
        <f t="shared" si="15"/>
        <v>445.27668794709371</v>
      </c>
      <c r="AM77" s="200">
        <f t="shared" si="16"/>
        <v>1106.599278542312</v>
      </c>
      <c r="AN77" s="200">
        <f t="shared" si="17"/>
        <v>2111.2162498262796</v>
      </c>
      <c r="AO77" s="200">
        <f t="shared" si="18"/>
        <v>4987.5329808839915</v>
      </c>
      <c r="AP77" s="52"/>
    </row>
    <row r="78" spans="1:42" ht="11.25" customHeight="1" x14ac:dyDescent="0.2">
      <c r="A78" s="194">
        <f t="shared" si="0"/>
        <v>2014</v>
      </c>
      <c r="B78" s="195">
        <f t="shared" si="20"/>
        <v>3.3245596304138265E-3</v>
      </c>
      <c r="C78" s="195">
        <f t="shared" si="5"/>
        <v>1.3500829001124673E-4</v>
      </c>
      <c r="D78" s="195">
        <f t="shared" si="6"/>
        <v>6.4310266232872008E-4</v>
      </c>
      <c r="E78" s="195">
        <f t="shared" si="7"/>
        <v>1.2885474719410591E-3</v>
      </c>
      <c r="F78" s="195">
        <f t="shared" si="8"/>
        <v>1.257901206132801E-3</v>
      </c>
      <c r="G78" s="196"/>
      <c r="H78" s="197">
        <f t="shared" si="21"/>
        <v>1.6452353031398474E-2</v>
      </c>
      <c r="I78" s="197">
        <f t="shared" si="9"/>
        <v>2.0916771682274087E-3</v>
      </c>
      <c r="J78" s="197">
        <f t="shared" si="10"/>
        <v>4.4995910085152292E-3</v>
      </c>
      <c r="K78" s="197">
        <f t="shared" si="11"/>
        <v>6.0139553798572382E-3</v>
      </c>
      <c r="L78" s="197">
        <f t="shared" si="12"/>
        <v>3.8471294747985953E-3</v>
      </c>
      <c r="M78" s="196"/>
      <c r="N78" s="198">
        <v>57.939095414999997</v>
      </c>
      <c r="O78" s="198">
        <v>2.3528704750000031</v>
      </c>
      <c r="P78" s="198">
        <v>11.207735958000001</v>
      </c>
      <c r="Q78" s="198">
        <v>22.456289922</v>
      </c>
      <c r="R78" s="198">
        <v>21.922199060000001</v>
      </c>
      <c r="S78" s="199"/>
      <c r="T78" s="198">
        <v>286.72502768999999</v>
      </c>
      <c r="U78" s="198">
        <v>36.452913016999986</v>
      </c>
      <c r="V78" s="198">
        <v>78.417072259999998</v>
      </c>
      <c r="W78" s="198">
        <v>104.808808778</v>
      </c>
      <c r="X78" s="198">
        <v>67.046233634999993</v>
      </c>
      <c r="Y78" s="196"/>
      <c r="Z78" s="200">
        <v>17427.599999999999</v>
      </c>
      <c r="AA78" s="196">
        <v>236.73599999999999</v>
      </c>
      <c r="AB78" s="204">
        <v>148606.57806</v>
      </c>
      <c r="AC78" s="203">
        <f t="shared" si="1"/>
        <v>0.22022748910069345</v>
      </c>
      <c r="AD78" s="196"/>
      <c r="AE78" s="204">
        <f t="shared" si="19"/>
        <v>32727253.550000001</v>
      </c>
      <c r="AF78" s="196">
        <v>5640791.25</v>
      </c>
      <c r="AG78" s="196">
        <v>10877250.08</v>
      </c>
      <c r="AH78" s="196">
        <v>11460220.42</v>
      </c>
      <c r="AI78" s="196">
        <v>4748991.8</v>
      </c>
      <c r="AJ78" s="196"/>
      <c r="AK78" s="200">
        <f t="shared" si="14"/>
        <v>1833.05962585819</v>
      </c>
      <c r="AL78" s="200">
        <f t="shared" si="15"/>
        <v>431.88929014259946</v>
      </c>
      <c r="AM78" s="200">
        <f t="shared" si="16"/>
        <v>1066.8742176614503</v>
      </c>
      <c r="AN78" s="200">
        <f t="shared" si="17"/>
        <v>2028.8945641030195</v>
      </c>
      <c r="AO78" s="200">
        <f t="shared" si="18"/>
        <v>4779.6614927731962</v>
      </c>
      <c r="AP78" s="52"/>
    </row>
    <row r="79" spans="1:42" ht="11.25" customHeight="1" x14ac:dyDescent="0.2">
      <c r="A79" s="194">
        <f t="shared" si="0"/>
        <v>2015</v>
      </c>
      <c r="B79" s="195">
        <f t="shared" si="20"/>
        <v>3.2295451147582597E-3</v>
      </c>
      <c r="C79" s="195">
        <f t="shared" si="5"/>
        <v>1.13966999839962E-4</v>
      </c>
      <c r="D79" s="195">
        <f t="shared" si="6"/>
        <v>5.8153466836270121E-4</v>
      </c>
      <c r="E79" s="195">
        <f t="shared" si="7"/>
        <v>1.2299608040528234E-3</v>
      </c>
      <c r="F79" s="195">
        <f t="shared" si="8"/>
        <v>1.304082642502773E-3</v>
      </c>
      <c r="G79" s="196"/>
      <c r="H79" s="197">
        <f t="shared" si="21"/>
        <v>1.5617563872091034E-2</v>
      </c>
      <c r="I79" s="197">
        <f t="shared" si="9"/>
        <v>1.7995438356686001E-3</v>
      </c>
      <c r="J79" s="197">
        <f t="shared" si="10"/>
        <v>4.0184069517733862E-3</v>
      </c>
      <c r="K79" s="197">
        <f t="shared" si="11"/>
        <v>5.795335434006412E-3</v>
      </c>
      <c r="L79" s="197">
        <f t="shared" si="12"/>
        <v>4.0042776506426349E-3</v>
      </c>
      <c r="M79" s="196"/>
      <c r="N79" s="198">
        <v>58.521618160999999</v>
      </c>
      <c r="O79" s="198">
        <v>2.0651618139999997</v>
      </c>
      <c r="P79" s="198">
        <v>10.537815265000001</v>
      </c>
      <c r="Q79" s="198">
        <v>22.287750742</v>
      </c>
      <c r="R79" s="198">
        <v>23.630890340000001</v>
      </c>
      <c r="S79" s="199"/>
      <c r="T79" s="198">
        <v>283.001189657</v>
      </c>
      <c r="U79" s="198">
        <v>32.608993983000005</v>
      </c>
      <c r="V79" s="198">
        <v>72.816346851000006</v>
      </c>
      <c r="W79" s="198">
        <v>105.01553479899999</v>
      </c>
      <c r="X79" s="198">
        <v>72.560314023999993</v>
      </c>
      <c r="Y79" s="196"/>
      <c r="Z79" s="200">
        <v>18120.7</v>
      </c>
      <c r="AA79" s="196">
        <v>237.017</v>
      </c>
      <c r="AB79" s="204">
        <v>150565.91787</v>
      </c>
      <c r="AC79" s="203">
        <f t="shared" si="1"/>
        <v>0.21727962066585579</v>
      </c>
      <c r="AD79" s="196"/>
      <c r="AE79" s="204">
        <f t="shared" si="19"/>
        <v>32714905.52</v>
      </c>
      <c r="AF79" s="196">
        <v>5238908.0599999996</v>
      </c>
      <c r="AG79" s="196">
        <v>10433380.83</v>
      </c>
      <c r="AH79" s="196">
        <v>11835231.609999999</v>
      </c>
      <c r="AI79" s="196">
        <v>5207385.0199999996</v>
      </c>
      <c r="AJ79" s="196"/>
      <c r="AK79" s="200">
        <f t="shared" si="14"/>
        <v>1849.9922407163422</v>
      </c>
      <c r="AL79" s="200">
        <f t="shared" si="15"/>
        <v>407.6735736204846</v>
      </c>
      <c r="AM79" s="200">
        <f t="shared" si="16"/>
        <v>1044.5392697817231</v>
      </c>
      <c r="AN79" s="200">
        <f t="shared" si="17"/>
        <v>1947.5505188887746</v>
      </c>
      <c r="AO79" s="200">
        <f t="shared" si="18"/>
        <v>4693.0982530521069</v>
      </c>
      <c r="AP79" s="52"/>
    </row>
    <row r="80" spans="1:42" ht="11.25" customHeight="1" x14ac:dyDescent="0.2">
      <c r="A80" s="209">
        <f t="shared" si="0"/>
        <v>2016</v>
      </c>
      <c r="B80" s="210">
        <f t="shared" si="20"/>
        <v>3.1636529539932723E-3</v>
      </c>
      <c r="C80" s="210">
        <f t="shared" si="5"/>
        <v>1.1529029034414447E-4</v>
      </c>
      <c r="D80" s="210">
        <f t="shared" si="6"/>
        <v>5.8294736574771326E-4</v>
      </c>
      <c r="E80" s="210">
        <f t="shared" si="7"/>
        <v>1.2119938859939487E-3</v>
      </c>
      <c r="F80" s="210">
        <f t="shared" si="8"/>
        <v>1.2534214119074656E-3</v>
      </c>
      <c r="G80" s="211"/>
      <c r="H80" s="212">
        <f t="shared" si="21"/>
        <v>1.5191769649090308E-2</v>
      </c>
      <c r="I80" s="212">
        <f t="shared" si="9"/>
        <v>1.7618548227195979E-3</v>
      </c>
      <c r="J80" s="212">
        <f t="shared" si="10"/>
        <v>3.9689575083291049E-3</v>
      </c>
      <c r="K80" s="212">
        <f t="shared" si="11"/>
        <v>5.6325103774876569E-3</v>
      </c>
      <c r="L80" s="212">
        <f t="shared" si="12"/>
        <v>3.8284469405539491E-3</v>
      </c>
      <c r="M80" s="196"/>
      <c r="N80" s="198">
        <v>58.921296259000002</v>
      </c>
      <c r="O80" s="198">
        <v>2.1472182480000015</v>
      </c>
      <c r="P80" s="198">
        <v>10.857074065999999</v>
      </c>
      <c r="Q80" s="198">
        <v>22.572719530000001</v>
      </c>
      <c r="R80" s="198">
        <v>23.344284415000001</v>
      </c>
      <c r="S80" s="199"/>
      <c r="T80" s="198">
        <v>282.93835424100001</v>
      </c>
      <c r="U80" s="198">
        <v>32.813577053000017</v>
      </c>
      <c r="V80" s="198">
        <v>73.919650665999995</v>
      </c>
      <c r="W80" s="198">
        <v>104.9024079</v>
      </c>
      <c r="X80" s="198">
        <v>71.302718622</v>
      </c>
      <c r="Y80" s="196"/>
      <c r="Z80" s="200">
        <v>18624.45</v>
      </c>
      <c r="AA80" s="196">
        <v>240.00700000000001</v>
      </c>
      <c r="AB80" s="196"/>
      <c r="AC80" s="196"/>
      <c r="AD80" s="196"/>
      <c r="AE80" s="204">
        <f t="shared" si="19"/>
        <v>32930577.430000003</v>
      </c>
      <c r="AF80" s="196">
        <v>5361045.9400000004</v>
      </c>
      <c r="AG80" s="196">
        <v>10596705.800000001</v>
      </c>
      <c r="AH80" s="196">
        <v>11800960.560000001</v>
      </c>
      <c r="AI80" s="196">
        <v>5171865.13</v>
      </c>
      <c r="AJ80" s="196"/>
      <c r="AK80" s="200">
        <f t="shared" si="14"/>
        <v>1827.3754504209953</v>
      </c>
      <c r="AL80" s="200">
        <f t="shared" si="15"/>
        <v>409.0548064290104</v>
      </c>
      <c r="AM80" s="200">
        <f t="shared" si="16"/>
        <v>1046.3976677860082</v>
      </c>
      <c r="AN80" s="200">
        <f t="shared" si="17"/>
        <v>1953.5357622914471</v>
      </c>
      <c r="AO80" s="200">
        <f t="shared" si="18"/>
        <v>4609.8650750857114</v>
      </c>
      <c r="AP80" s="52"/>
    </row>
    <row r="81" spans="1:27" x14ac:dyDescent="0.2">
      <c r="A81" s="24"/>
      <c r="Z81" s="52"/>
      <c r="AA81">
        <v>245.12</v>
      </c>
    </row>
  </sheetData>
  <mergeCells count="6">
    <mergeCell ref="AK26:AO26"/>
    <mergeCell ref="B26:F26"/>
    <mergeCell ref="H26:L26"/>
    <mergeCell ref="N26:R26"/>
    <mergeCell ref="T26:X26"/>
    <mergeCell ref="AE26:AI26"/>
  </mergeCells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workbookViewId="0">
      <selection activeCell="N52" sqref="N52"/>
    </sheetView>
  </sheetViews>
  <sheetFormatPr defaultRowHeight="12.75" x14ac:dyDescent="0.2"/>
  <cols>
    <col min="3" max="3" width="11" customWidth="1"/>
    <col min="5" max="5" width="10.42578125" customWidth="1"/>
  </cols>
  <sheetData>
    <row r="1" spans="1:1" x14ac:dyDescent="0.2">
      <c r="A1" s="25" t="s">
        <v>221</v>
      </c>
    </row>
    <row r="22" spans="1:9" ht="15" x14ac:dyDescent="0.25">
      <c r="A22" s="1"/>
    </row>
    <row r="23" spans="1:9" ht="30" customHeight="1" x14ac:dyDescent="0.2">
      <c r="A23" s="186" t="s">
        <v>90</v>
      </c>
      <c r="B23" s="186"/>
      <c r="C23" s="186"/>
      <c r="D23" s="186"/>
      <c r="E23" s="186"/>
      <c r="F23" s="186"/>
      <c r="G23" s="186"/>
      <c r="H23" s="186"/>
      <c r="I23" s="186"/>
    </row>
    <row r="24" spans="1:9" x14ac:dyDescent="0.2">
      <c r="A24" s="32" t="s">
        <v>64</v>
      </c>
    </row>
    <row r="26" spans="1:9" x14ac:dyDescent="0.2">
      <c r="A26" s="125"/>
      <c r="B26" s="102"/>
      <c r="C26" s="126"/>
      <c r="D26" s="102"/>
      <c r="E26" s="102"/>
      <c r="F26" s="102"/>
    </row>
    <row r="27" spans="1:9" x14ac:dyDescent="0.2">
      <c r="B27" s="184" t="s">
        <v>70</v>
      </c>
      <c r="C27" s="184"/>
      <c r="D27" s="184"/>
      <c r="E27" s="184"/>
      <c r="F27" s="184"/>
    </row>
    <row r="28" spans="1:9" ht="13.5" customHeight="1" x14ac:dyDescent="0.2">
      <c r="A28" s="38" t="s">
        <v>0</v>
      </c>
      <c r="B28" s="39" t="s">
        <v>5</v>
      </c>
      <c r="C28" s="39" t="s">
        <v>1</v>
      </c>
      <c r="D28" s="39" t="s">
        <v>67</v>
      </c>
      <c r="E28" s="39" t="s">
        <v>68</v>
      </c>
      <c r="F28" s="39" t="s">
        <v>2</v>
      </c>
    </row>
    <row r="29" spans="1:9" x14ac:dyDescent="0.2">
      <c r="A29" s="24">
        <v>1964</v>
      </c>
      <c r="B29" s="37">
        <f>'3'!N28/'3'!T28</f>
        <v>0.18714210572042225</v>
      </c>
      <c r="C29" s="37">
        <f>'3'!O28/'3'!U28</f>
        <v>0.11768173917032095</v>
      </c>
      <c r="D29" s="37">
        <f>'3'!P28/'3'!V28</f>
        <v>0.17106875891970125</v>
      </c>
      <c r="E29" s="37">
        <f>'3'!Q28/'3'!W28</f>
        <v>0.24251033588984991</v>
      </c>
      <c r="F29" s="80">
        <f>'3'!R28/'3'!X28</f>
        <v>0.43965569596240506</v>
      </c>
    </row>
    <row r="30" spans="1:9" x14ac:dyDescent="0.2">
      <c r="A30" s="24">
        <f>A29+1</f>
        <v>1965</v>
      </c>
      <c r="B30" s="77">
        <f>AVERAGE(B29,B31)</f>
        <v>0.18728038000381828</v>
      </c>
      <c r="C30" s="77">
        <f>AVERAGE(C29,C31)</f>
        <v>0.11226074967183836</v>
      </c>
      <c r="D30" s="77">
        <f>AVERAGE(D29,D31)</f>
        <v>0.1703938792138523</v>
      </c>
      <c r="E30" s="77">
        <f>AVERAGE(E29,E31)</f>
        <v>0.2375428433554039</v>
      </c>
      <c r="F30" s="77">
        <f>AVERAGE(F29,F31)</f>
        <v>0.42339045769277989</v>
      </c>
    </row>
    <row r="31" spans="1:9" x14ac:dyDescent="0.2">
      <c r="A31" s="24">
        <f t="shared" ref="A31:A81" si="0">A30+1</f>
        <v>1966</v>
      </c>
      <c r="B31" s="37">
        <f>'3'!N30/'3'!T30</f>
        <v>0.1874186542872143</v>
      </c>
      <c r="C31" s="37">
        <f>'3'!O30/'3'!U30</f>
        <v>0.10683976017335577</v>
      </c>
      <c r="D31" s="37">
        <f>'3'!P30/'3'!V30</f>
        <v>0.16971899950800334</v>
      </c>
      <c r="E31" s="37">
        <f>'3'!Q30/'3'!W30</f>
        <v>0.2325753508209579</v>
      </c>
      <c r="F31" s="37">
        <f>'3'!R30/'3'!X30</f>
        <v>0.40712521942315472</v>
      </c>
    </row>
    <row r="32" spans="1:9" x14ac:dyDescent="0.2">
      <c r="A32" s="24">
        <f t="shared" si="0"/>
        <v>1967</v>
      </c>
      <c r="B32" s="37">
        <f>'3'!N31/'3'!T31</f>
        <v>0.20936423105349791</v>
      </c>
      <c r="C32" s="77">
        <f>AVERAGE(C31,C33)</f>
        <v>0.11352498307351949</v>
      </c>
      <c r="D32" s="77">
        <f>AVERAGE(D31,D33)</f>
        <v>0.17662806125489375</v>
      </c>
      <c r="E32" s="77">
        <f>AVERAGE(E31,E33)</f>
        <v>0.23713647584940034</v>
      </c>
      <c r="F32" s="77">
        <f>AVERAGE(F31,F33)</f>
        <v>0.41296022300023494</v>
      </c>
    </row>
    <row r="33" spans="1:6" x14ac:dyDescent="0.2">
      <c r="A33" s="24">
        <f t="shared" si="0"/>
        <v>1968</v>
      </c>
      <c r="B33" s="37">
        <f>'3'!N32/'3'!T32</f>
        <v>0.20755030888690548</v>
      </c>
      <c r="C33" s="37">
        <f>'3'!O32/'3'!U32</f>
        <v>0.1202102059736832</v>
      </c>
      <c r="D33" s="37">
        <f>'3'!P32/'3'!V32</f>
        <v>0.18353712300178415</v>
      </c>
      <c r="E33" s="37">
        <f>'3'!Q32/'3'!W32</f>
        <v>0.24169760087784281</v>
      </c>
      <c r="F33" s="37">
        <f>'3'!R32/'3'!X32</f>
        <v>0.41879522657731516</v>
      </c>
    </row>
    <row r="34" spans="1:6" x14ac:dyDescent="0.2">
      <c r="A34" s="24">
        <f t="shared" si="0"/>
        <v>1969</v>
      </c>
      <c r="B34" s="37">
        <f>'3'!N33/'3'!T33</f>
        <v>0.22290444652983932</v>
      </c>
      <c r="C34" s="77">
        <f>AVERAGE(C33,C35)</f>
        <v>0.12373637233343668</v>
      </c>
      <c r="D34" s="77">
        <f>AVERAGE(D33,D35)</f>
        <v>0.18802869556680996</v>
      </c>
      <c r="E34" s="77">
        <f>AVERAGE(E33,E35)</f>
        <v>0.24783647058606781</v>
      </c>
      <c r="F34" s="77">
        <f>AVERAGE(F33,F35)</f>
        <v>0.42560960528032155</v>
      </c>
    </row>
    <row r="35" spans="1:6" x14ac:dyDescent="0.2">
      <c r="A35" s="24">
        <f t="shared" si="0"/>
        <v>1970</v>
      </c>
      <c r="B35" s="37">
        <f>'3'!N34/'3'!T34</f>
        <v>0.21716469739042613</v>
      </c>
      <c r="C35" s="37">
        <f>'3'!O34/'3'!U34</f>
        <v>0.12726253869319015</v>
      </c>
      <c r="D35" s="37">
        <f>'3'!P34/'3'!V34</f>
        <v>0.19252026813183579</v>
      </c>
      <c r="E35" s="37">
        <f>'3'!Q34/'3'!W34</f>
        <v>0.25397534029429281</v>
      </c>
      <c r="F35" s="37">
        <f>'3'!R34/'3'!X34</f>
        <v>0.43242398398332788</v>
      </c>
    </row>
    <row r="36" spans="1:6" x14ac:dyDescent="0.2">
      <c r="A36" s="24">
        <f t="shared" si="0"/>
        <v>1971</v>
      </c>
      <c r="B36" s="37">
        <f>'3'!N35/'3'!T35</f>
        <v>0.2083177749578225</v>
      </c>
      <c r="C36" s="77">
        <f>AVERAGE(C35,C37)</f>
        <v>0.12278161265747328</v>
      </c>
      <c r="D36" s="77">
        <f>AVERAGE(D35,D37)</f>
        <v>0.19407326275977399</v>
      </c>
      <c r="E36" s="77">
        <f>AVERAGE(E35,E37)</f>
        <v>0.25680580189974866</v>
      </c>
      <c r="F36" s="77">
        <f>AVERAGE(F35,F37)</f>
        <v>0.43872378583141536</v>
      </c>
    </row>
    <row r="37" spans="1:6" x14ac:dyDescent="0.2">
      <c r="A37" s="24">
        <f t="shared" si="0"/>
        <v>1972</v>
      </c>
      <c r="B37" s="37">
        <f>'3'!N36/'3'!T36</f>
        <v>0.22914340544326034</v>
      </c>
      <c r="C37" s="37">
        <f>'3'!O36/'3'!U36</f>
        <v>0.1183006866217564</v>
      </c>
      <c r="D37" s="37">
        <f>'3'!P36/'3'!V36</f>
        <v>0.19562625738771217</v>
      </c>
      <c r="E37" s="37">
        <f>'3'!Q36/'3'!W36</f>
        <v>0.25963626350520452</v>
      </c>
      <c r="F37" s="37">
        <f>'3'!R36/'3'!X36</f>
        <v>0.44502358767950279</v>
      </c>
    </row>
    <row r="38" spans="1:6" x14ac:dyDescent="0.2">
      <c r="A38" s="24">
        <f t="shared" si="0"/>
        <v>1973</v>
      </c>
      <c r="B38" s="37">
        <f>'3'!N37/'3'!T37</f>
        <v>0.23892331402961481</v>
      </c>
      <c r="C38" s="37">
        <f>'3'!O37/'3'!U37</f>
        <v>0.120952283974204</v>
      </c>
      <c r="D38" s="37">
        <f>'3'!P37/'3'!V37</f>
        <v>0.20424195255598643</v>
      </c>
      <c r="E38" s="37">
        <f>'3'!Q37/'3'!W37</f>
        <v>0.27158999558072205</v>
      </c>
      <c r="F38" s="37">
        <f>'3'!R37/'3'!X37</f>
        <v>0.45815231523350503</v>
      </c>
    </row>
    <row r="39" spans="1:6" x14ac:dyDescent="0.2">
      <c r="A39" s="24">
        <f t="shared" si="0"/>
        <v>1974</v>
      </c>
      <c r="B39" s="37">
        <f>'3'!N38/'3'!T38</f>
        <v>0.268763537284535</v>
      </c>
      <c r="C39" s="37">
        <f>'3'!O38/'3'!U38</f>
        <v>0.14117456780204737</v>
      </c>
      <c r="D39" s="37">
        <f>'3'!P38/'3'!V38</f>
        <v>0.21477701223209753</v>
      </c>
      <c r="E39" s="37">
        <f>'3'!Q38/'3'!W38</f>
        <v>0.28733670751423007</v>
      </c>
      <c r="F39" s="37">
        <f>'3'!R38/'3'!X38</f>
        <v>0.51559075252998943</v>
      </c>
    </row>
    <row r="40" spans="1:6" x14ac:dyDescent="0.2">
      <c r="A40" s="24">
        <f t="shared" si="0"/>
        <v>1975</v>
      </c>
      <c r="B40" s="37">
        <f>'3'!N39/'3'!T39</f>
        <v>0.2531209082882025</v>
      </c>
      <c r="C40" s="37">
        <f>'3'!O39/'3'!U39</f>
        <v>0.1307489454045733</v>
      </c>
      <c r="D40" s="37">
        <f>'3'!P39/'3'!V39</f>
        <v>0.21318028628956523</v>
      </c>
      <c r="E40" s="37">
        <f>'3'!Q39/'3'!W39</f>
        <v>0.3059543234583823</v>
      </c>
      <c r="F40" s="37">
        <f>'3'!R39/'3'!X39</f>
        <v>0.50067745239025685</v>
      </c>
    </row>
    <row r="41" spans="1:6" x14ac:dyDescent="0.2">
      <c r="A41" s="24">
        <f t="shared" si="0"/>
        <v>1976</v>
      </c>
      <c r="B41" s="37">
        <f>'3'!N40/'3'!T40</f>
        <v>0.26407327120829144</v>
      </c>
      <c r="C41" s="37">
        <f>'3'!O40/'3'!U40</f>
        <v>0.13195180931202469</v>
      </c>
      <c r="D41" s="37">
        <f>'3'!P40/'3'!V40</f>
        <v>0.21819510209803464</v>
      </c>
      <c r="E41" s="37">
        <f>'3'!Q40/'3'!W40</f>
        <v>0.31515987683477664</v>
      </c>
      <c r="F41" s="37">
        <f>'3'!R40/'3'!X40</f>
        <v>0.51052138292550364</v>
      </c>
    </row>
    <row r="42" spans="1:6" x14ac:dyDescent="0.2">
      <c r="A42" s="24">
        <f t="shared" si="0"/>
        <v>1977</v>
      </c>
      <c r="B42" s="37">
        <f>'3'!N41/'3'!T41</f>
        <v>0.26117462498845589</v>
      </c>
      <c r="C42" s="37">
        <f>'3'!O41/'3'!U41</f>
        <v>0.11346435014351687</v>
      </c>
      <c r="D42" s="37">
        <f>'3'!P41/'3'!V41</f>
        <v>0.19247749765413485</v>
      </c>
      <c r="E42" s="37">
        <f>'3'!Q41/'3'!W41</f>
        <v>0.31490802558841624</v>
      </c>
      <c r="F42" s="37">
        <f>'3'!R41/'3'!X41</f>
        <v>0.52019246843639544</v>
      </c>
    </row>
    <row r="43" spans="1:6" x14ac:dyDescent="0.2">
      <c r="A43" s="24">
        <f t="shared" si="0"/>
        <v>1978</v>
      </c>
      <c r="B43" s="37">
        <f>'3'!N42/'3'!T42</f>
        <v>0.27748436983325092</v>
      </c>
      <c r="C43" s="37">
        <f>'3'!O42/'3'!U42</f>
        <v>0.12344514900740935</v>
      </c>
      <c r="D43" s="37">
        <f>'3'!P42/'3'!V42</f>
        <v>0.20880087803203684</v>
      </c>
      <c r="E43" s="37">
        <f>'3'!Q42/'3'!W42</f>
        <v>0.33622862781993001</v>
      </c>
      <c r="F43" s="37">
        <f>'3'!R42/'3'!X42</f>
        <v>0.53306186218946894</v>
      </c>
    </row>
    <row r="44" spans="1:6" x14ac:dyDescent="0.2">
      <c r="A44" s="24">
        <f t="shared" si="0"/>
        <v>1979</v>
      </c>
      <c r="B44" s="37">
        <f>'3'!N43/'3'!T43</f>
        <v>0.24808324541140048</v>
      </c>
      <c r="C44" s="37">
        <f>'3'!O43/'3'!U43</f>
        <v>0.13341912925221358</v>
      </c>
      <c r="D44" s="37">
        <f>'3'!P43/'3'!V43</f>
        <v>0.20088434064594957</v>
      </c>
      <c r="E44" s="37">
        <f>'3'!Q43/'3'!W43</f>
        <v>0.27525463811154061</v>
      </c>
      <c r="F44" s="37">
        <f>'3'!R43/'3'!X43</f>
        <v>0.51241142812360163</v>
      </c>
    </row>
    <row r="45" spans="1:6" x14ac:dyDescent="0.2">
      <c r="A45" s="24">
        <f t="shared" si="0"/>
        <v>1980</v>
      </c>
      <c r="B45" s="37">
        <f>'3'!N44/'3'!T44</f>
        <v>0.25683379113138094</v>
      </c>
      <c r="C45" s="37">
        <f>'3'!O44/'3'!U44</f>
        <v>0.1381221588783742</v>
      </c>
      <c r="D45" s="37">
        <f>'3'!P44/'3'!V44</f>
        <v>0.20286199037237318</v>
      </c>
      <c r="E45" s="37">
        <f>'3'!Q44/'3'!W44</f>
        <v>0.30875591918644119</v>
      </c>
      <c r="F45" s="37">
        <f>'3'!R44/'3'!X44</f>
        <v>0.5378500806617782</v>
      </c>
    </row>
    <row r="46" spans="1:6" x14ac:dyDescent="0.2">
      <c r="A46" s="24">
        <f t="shared" si="0"/>
        <v>1981</v>
      </c>
      <c r="B46" s="37">
        <f>'3'!N45/'3'!T45</f>
        <v>0.27159573831257627</v>
      </c>
      <c r="C46" s="37">
        <f>'3'!O45/'3'!U45</f>
        <v>0.13758805300678476</v>
      </c>
      <c r="D46" s="37">
        <f>'3'!P45/'3'!V45</f>
        <v>0.21340048412343124</v>
      </c>
      <c r="E46" s="37">
        <f>'3'!Q45/'3'!W45</f>
        <v>0.34332930646447984</v>
      </c>
      <c r="F46" s="37">
        <f>'3'!R45/'3'!X45</f>
        <v>0.54485932338714016</v>
      </c>
    </row>
    <row r="47" spans="1:6" x14ac:dyDescent="0.2">
      <c r="A47" s="24">
        <f t="shared" si="0"/>
        <v>1982</v>
      </c>
      <c r="B47" s="37">
        <f>'3'!N46/'3'!T46</f>
        <v>0.28576985493798007</v>
      </c>
      <c r="C47" s="37">
        <f>'3'!O46/'3'!U46</f>
        <v>0.12523365323243105</v>
      </c>
      <c r="D47" s="37">
        <f>'3'!P46/'3'!V46</f>
        <v>0.24364392225332895</v>
      </c>
      <c r="E47" s="37">
        <f>'3'!Q46/'3'!W46</f>
        <v>0.3752017605853481</v>
      </c>
      <c r="F47" s="37">
        <f>'3'!R46/'3'!X46</f>
        <v>0.479927964433772</v>
      </c>
    </row>
    <row r="48" spans="1:6" x14ac:dyDescent="0.2">
      <c r="A48" s="24">
        <f t="shared" si="0"/>
        <v>1983</v>
      </c>
      <c r="B48" s="37">
        <f>'3'!N47/'3'!T47</f>
        <v>0.27359698304477703</v>
      </c>
      <c r="C48" s="37">
        <f>'3'!O47/'3'!U47</f>
        <v>0.12220496739949278</v>
      </c>
      <c r="D48" s="37">
        <f>'3'!P47/'3'!V47</f>
        <v>0.23098265396408238</v>
      </c>
      <c r="E48" s="37">
        <f>'3'!Q47/'3'!W47</f>
        <v>0.34852586672644431</v>
      </c>
      <c r="F48" s="37">
        <f>'3'!R47/'3'!X47</f>
        <v>0.45871053304357978</v>
      </c>
    </row>
    <row r="49" spans="1:7" x14ac:dyDescent="0.2">
      <c r="A49" s="24">
        <f t="shared" si="0"/>
        <v>1984</v>
      </c>
      <c r="B49" s="37">
        <f>'3'!N48/'3'!T48</f>
        <v>0.29246714960063191</v>
      </c>
      <c r="C49" s="37">
        <f>'3'!O48/'3'!U48</f>
        <v>0.10765014201584416</v>
      </c>
      <c r="D49" s="37">
        <f>'3'!P48/'3'!V48</f>
        <v>0.25261874177010224</v>
      </c>
      <c r="E49" s="37">
        <f>'3'!Q48/'3'!W48</f>
        <v>0.37688432941143024</v>
      </c>
      <c r="F49" s="37">
        <f>'3'!R48/'3'!X48</f>
        <v>0.44198501006693025</v>
      </c>
    </row>
    <row r="50" spans="1:7" x14ac:dyDescent="0.2">
      <c r="A50" s="24">
        <f t="shared" si="0"/>
        <v>1985</v>
      </c>
      <c r="B50" s="37">
        <f>'3'!N49/'3'!T49</f>
        <v>0.31335083206052688</v>
      </c>
      <c r="C50" s="37">
        <f>'3'!O49/'3'!U49</f>
        <v>0.14491112452062907</v>
      </c>
      <c r="D50" s="37">
        <f>'3'!P49/'3'!V49</f>
        <v>0.27709887818955226</v>
      </c>
      <c r="E50" s="37">
        <f>'3'!Q49/'3'!W49</f>
        <v>0.38249772201582516</v>
      </c>
      <c r="F50" s="37">
        <f>'3'!R49/'3'!X49</f>
        <v>0.44615241134061179</v>
      </c>
    </row>
    <row r="51" spans="1:7" x14ac:dyDescent="0.2">
      <c r="A51" s="24">
        <f t="shared" si="0"/>
        <v>1986</v>
      </c>
      <c r="B51" s="48">
        <f>'3'!N50/'3'!T50</f>
        <v>0.32017012030113651</v>
      </c>
      <c r="C51" s="48">
        <f>'3'!O50/'3'!U50</f>
        <v>0.1532178433844891</v>
      </c>
      <c r="D51" s="48">
        <f>'3'!P50/'3'!V50</f>
        <v>0.27833465178504746</v>
      </c>
      <c r="E51" s="48">
        <f>'3'!Q50/'3'!W50</f>
        <v>0.38412743682236972</v>
      </c>
      <c r="F51" s="48">
        <f>'3'!R50/'3'!X50</f>
        <v>0.44720818718715311</v>
      </c>
    </row>
    <row r="52" spans="1:7" x14ac:dyDescent="0.2">
      <c r="A52" s="24">
        <f t="shared" si="0"/>
        <v>1987</v>
      </c>
      <c r="B52" s="48">
        <f>'3'!N51/'3'!T51</f>
        <v>0.22874221635570016</v>
      </c>
      <c r="C52" s="48">
        <f>'3'!O51/'3'!U51</f>
        <v>0.12675118900135032</v>
      </c>
      <c r="D52" s="48">
        <f>'3'!P51/'3'!V51</f>
        <v>0.21296791478682947</v>
      </c>
      <c r="E52" s="48">
        <f>'3'!Q51/'3'!W51</f>
        <v>0.24902145262514752</v>
      </c>
      <c r="F52" s="48">
        <f>'3'!R51/'3'!X51</f>
        <v>0.29014695701001031</v>
      </c>
    </row>
    <row r="53" spans="1:7" x14ac:dyDescent="0.2">
      <c r="A53" s="24">
        <f t="shared" si="0"/>
        <v>1988</v>
      </c>
      <c r="B53" s="37">
        <f>'3'!N52/'3'!T52</f>
        <v>0.22218154168524606</v>
      </c>
      <c r="C53" s="48">
        <f>'3'!O52/'3'!U52</f>
        <v>8.6240481686177026E-2</v>
      </c>
      <c r="D53" s="48">
        <f>'3'!P52/'3'!V52</f>
        <v>0.18545942822475839</v>
      </c>
      <c r="E53" s="48">
        <f>'3'!Q52/'3'!W52</f>
        <v>0.27430713027674258</v>
      </c>
      <c r="F53" s="48">
        <f>'3'!R52/'3'!X52</f>
        <v>0.26429520420982799</v>
      </c>
      <c r="G53" s="213" t="s">
        <v>225</v>
      </c>
    </row>
    <row r="54" spans="1:7" x14ac:dyDescent="0.2">
      <c r="A54" s="24">
        <f t="shared" si="0"/>
        <v>1989</v>
      </c>
      <c r="B54" s="37">
        <f>'3'!N53/'3'!T53</f>
        <v>0.22287672210099455</v>
      </c>
      <c r="C54" s="48">
        <f>'3'!O53/'3'!U53</f>
        <v>8.3176789912723814E-2</v>
      </c>
      <c r="D54" s="37">
        <f>'3'!P53/'3'!V53</f>
        <v>0.18516367769413769</v>
      </c>
      <c r="E54" s="37">
        <f>'3'!Q53/'3'!W53</f>
        <v>0.27242552442874524</v>
      </c>
      <c r="F54" s="37">
        <f>'3'!R53/'3'!X53</f>
        <v>0.2682186879613867</v>
      </c>
      <c r="G54" s="213" t="s">
        <v>225</v>
      </c>
    </row>
    <row r="55" spans="1:7" x14ac:dyDescent="0.2">
      <c r="A55" s="24">
        <f t="shared" si="0"/>
        <v>1990</v>
      </c>
      <c r="B55" s="37">
        <f>'3'!N54/'3'!T54</f>
        <v>0.2262794599967935</v>
      </c>
      <c r="C55" s="37">
        <f>'3'!O54/'3'!U54</f>
        <v>9.3741627684825302E-2</v>
      </c>
      <c r="D55" s="37">
        <f>'3'!P54/'3'!V54</f>
        <v>0.17858710849664403</v>
      </c>
      <c r="E55" s="37">
        <f>'3'!Q54/'3'!W54</f>
        <v>0.26477772780567488</v>
      </c>
      <c r="F55" s="37">
        <f>'3'!R54/'3'!X54</f>
        <v>0.31853807140188561</v>
      </c>
      <c r="G55" s="213" t="s">
        <v>225</v>
      </c>
    </row>
    <row r="56" spans="1:7" x14ac:dyDescent="0.2">
      <c r="A56" s="24">
        <f t="shared" si="0"/>
        <v>1991</v>
      </c>
      <c r="B56" s="37">
        <f>'3'!N55/'3'!T55</f>
        <v>0.218876878754592</v>
      </c>
      <c r="C56" s="37">
        <f>'3'!O55/'3'!U55</f>
        <v>9.4162491036737572E-2</v>
      </c>
      <c r="D56" s="37">
        <f>'3'!P55/'3'!V55</f>
        <v>0.17697858537068037</v>
      </c>
      <c r="E56" s="37">
        <f>'3'!Q55/'3'!W55</f>
        <v>0.26224263622915667</v>
      </c>
      <c r="F56" s="37">
        <f>'3'!R55/'3'!X55</f>
        <v>0.29206836031415262</v>
      </c>
    </row>
    <row r="57" spans="1:7" x14ac:dyDescent="0.2">
      <c r="A57" s="24">
        <f t="shared" si="0"/>
        <v>1992</v>
      </c>
      <c r="B57" s="37">
        <f>'3'!N56/'3'!T56</f>
        <v>0.19618911337498374</v>
      </c>
      <c r="C57" s="37">
        <f>'3'!O56/'3'!U56</f>
        <v>6.3223875878788915E-2</v>
      </c>
      <c r="D57" s="37">
        <f>'3'!P56/'3'!V56</f>
        <v>0.14075230178861917</v>
      </c>
      <c r="E57" s="37">
        <f>'3'!Q56/'3'!W56</f>
        <v>0.24310010911053162</v>
      </c>
      <c r="F57" s="37">
        <f>'3'!R56/'3'!X56</f>
        <v>0.30044149244094226</v>
      </c>
    </row>
    <row r="58" spans="1:7" x14ac:dyDescent="0.2">
      <c r="A58" s="24">
        <f t="shared" si="0"/>
        <v>1993</v>
      </c>
      <c r="B58" s="37">
        <f>'3'!N57/'3'!T57</f>
        <v>0.20873483774248411</v>
      </c>
      <c r="C58" s="37">
        <f>'3'!O57/'3'!U57</f>
        <v>6.734183883819797E-2</v>
      </c>
      <c r="D58" s="37">
        <f>'3'!P57/'3'!V57</f>
        <v>0.15001760632717465</v>
      </c>
      <c r="E58" s="37">
        <f>'3'!Q57/'3'!W57</f>
        <v>0.25564660603363032</v>
      </c>
      <c r="F58" s="37">
        <f>'3'!R57/'3'!X57</f>
        <v>0.33690778812146094</v>
      </c>
    </row>
    <row r="59" spans="1:7" x14ac:dyDescent="0.2">
      <c r="A59" s="24">
        <f t="shared" si="0"/>
        <v>1994</v>
      </c>
      <c r="B59" s="37">
        <f>'3'!N58/'3'!T58</f>
        <v>0.20891318378572804</v>
      </c>
      <c r="C59" s="37">
        <f>'3'!O58/'3'!U58</f>
        <v>6.847867741145798E-2</v>
      </c>
      <c r="D59" s="37">
        <f>'3'!P58/'3'!V58</f>
        <v>0.14941652906526035</v>
      </c>
      <c r="E59" s="37">
        <f>'3'!Q58/'3'!W58</f>
        <v>0.25380412140484548</v>
      </c>
      <c r="F59" s="37">
        <f>'3'!R58/'3'!X58</f>
        <v>0.33821752354439388</v>
      </c>
    </row>
    <row r="60" spans="1:7" x14ac:dyDescent="0.2">
      <c r="A60" s="24">
        <f t="shared" si="0"/>
        <v>1995</v>
      </c>
      <c r="B60" s="37">
        <f>'3'!N59/'3'!T59</f>
        <v>0.21100209683226168</v>
      </c>
      <c r="C60" s="37">
        <f>'3'!O59/'3'!U59</f>
        <v>6.7646815660707696E-2</v>
      </c>
      <c r="D60" s="37">
        <f>'3'!P59/'3'!V59</f>
        <v>0.14992618332920507</v>
      </c>
      <c r="E60" s="37">
        <f>'3'!Q59/'3'!W59</f>
        <v>0.25522479182888752</v>
      </c>
      <c r="F60" s="37">
        <f>'3'!R59/'3'!X59</f>
        <v>0.33811844222509346</v>
      </c>
    </row>
    <row r="61" spans="1:7" x14ac:dyDescent="0.2">
      <c r="A61" s="24">
        <f t="shared" si="0"/>
        <v>1996</v>
      </c>
      <c r="B61" s="37">
        <f>'3'!N60/'3'!T60</f>
        <v>0.21291732931746149</v>
      </c>
      <c r="C61" s="37">
        <f>'3'!O60/'3'!U60</f>
        <v>6.7793524791984569E-2</v>
      </c>
      <c r="D61" s="37">
        <f>'3'!P60/'3'!V60</f>
        <v>0.15264423747266359</v>
      </c>
      <c r="E61" s="37">
        <f>'3'!Q60/'3'!W60</f>
        <v>0.25753236900303444</v>
      </c>
      <c r="F61" s="37">
        <f>'3'!R60/'3'!X60</f>
        <v>0.34088628031998203</v>
      </c>
    </row>
    <row r="62" spans="1:7" x14ac:dyDescent="0.2">
      <c r="A62" s="24">
        <f t="shared" si="0"/>
        <v>1997</v>
      </c>
      <c r="B62" s="37">
        <f>'3'!N61/'3'!T61</f>
        <v>0.21471919447219959</v>
      </c>
      <c r="C62" s="37">
        <f>'3'!O61/'3'!U61</f>
        <v>7.0751870214285736E-2</v>
      </c>
      <c r="D62" s="37">
        <f>'3'!P61/'3'!V61</f>
        <v>0.15083936004556703</v>
      </c>
      <c r="E62" s="37">
        <f>'3'!Q61/'3'!W61</f>
        <v>0.25617996949359551</v>
      </c>
      <c r="F62" s="37">
        <f>'3'!R61/'3'!X61</f>
        <v>0.33869851655712058</v>
      </c>
    </row>
    <row r="63" spans="1:7" x14ac:dyDescent="0.2">
      <c r="A63" s="24">
        <f t="shared" si="0"/>
        <v>1998</v>
      </c>
      <c r="B63" s="37">
        <f>'3'!N62/'3'!T62</f>
        <v>0.2160264920702728</v>
      </c>
      <c r="C63" s="37">
        <f>'3'!O62/'3'!U62</f>
        <v>6.7673614444234489E-2</v>
      </c>
      <c r="D63" s="37">
        <f>'3'!P62/'3'!V62</f>
        <v>0.15025859332315827</v>
      </c>
      <c r="E63" s="37">
        <f>'3'!Q62/'3'!W62</f>
        <v>0.25364122546033674</v>
      </c>
      <c r="F63" s="37">
        <f>'3'!R62/'3'!X62</f>
        <v>0.33765532597375258</v>
      </c>
    </row>
    <row r="64" spans="1:7" x14ac:dyDescent="0.2">
      <c r="A64" s="24">
        <f t="shared" si="0"/>
        <v>1999</v>
      </c>
      <c r="B64" s="37">
        <f>'3'!N63/'3'!T63</f>
        <v>0.20573469521229956</v>
      </c>
      <c r="C64" s="37">
        <f>'3'!O63/'3'!U63</f>
        <v>6.6309794085747387E-2</v>
      </c>
      <c r="D64" s="37">
        <f>'3'!P63/'3'!V63</f>
        <v>0.14112749580844294</v>
      </c>
      <c r="E64" s="37">
        <f>'3'!Q63/'3'!W63</f>
        <v>0.24552830388777547</v>
      </c>
      <c r="F64" s="37">
        <f>'3'!R63/'3'!X63</f>
        <v>0.31591029160235701</v>
      </c>
    </row>
    <row r="65" spans="1:6" x14ac:dyDescent="0.2">
      <c r="A65" s="24">
        <f t="shared" si="0"/>
        <v>2000</v>
      </c>
      <c r="B65" s="37">
        <f>'3'!N64/'3'!T64</f>
        <v>0.22028533393934438</v>
      </c>
      <c r="C65" s="37">
        <f>'3'!O64/'3'!U64</f>
        <v>6.884598584534446E-2</v>
      </c>
      <c r="D65" s="37">
        <f>'3'!P64/'3'!V64</f>
        <v>0.15550414954229294</v>
      </c>
      <c r="E65" s="37">
        <f>'3'!Q64/'3'!W64</f>
        <v>0.25542144793887783</v>
      </c>
      <c r="F65" s="37">
        <f>'3'!R64/'3'!X64</f>
        <v>0.33996571572601808</v>
      </c>
    </row>
    <row r="66" spans="1:6" x14ac:dyDescent="0.2">
      <c r="A66" s="24">
        <f t="shared" si="0"/>
        <v>2001</v>
      </c>
      <c r="B66" s="37">
        <f>'3'!N65/'3'!T65</f>
        <v>0.21478555978115707</v>
      </c>
      <c r="C66" s="37">
        <f>'3'!O65/'3'!U65</f>
        <v>6.7059131026147162E-2</v>
      </c>
      <c r="D66" s="37">
        <f>'3'!P65/'3'!V65</f>
        <v>0.15384102429870664</v>
      </c>
      <c r="E66" s="37">
        <f>'3'!Q65/'3'!W65</f>
        <v>0.25321957679765317</v>
      </c>
      <c r="F66" s="37">
        <f>'3'!R65/'3'!X65</f>
        <v>0.33814133017842063</v>
      </c>
    </row>
    <row r="67" spans="1:6" x14ac:dyDescent="0.2">
      <c r="A67" s="24">
        <f t="shared" si="0"/>
        <v>2002</v>
      </c>
      <c r="B67" s="37">
        <f>'3'!N66/'3'!T66</f>
        <v>0.20645313814069235</v>
      </c>
      <c r="C67" s="37">
        <f>'3'!O66/'3'!U66</f>
        <v>6.7468402558079718E-2</v>
      </c>
      <c r="D67" s="37">
        <f>'3'!P66/'3'!V66</f>
        <v>0.15087482071259756</v>
      </c>
      <c r="E67" s="37">
        <f>'3'!Q66/'3'!W66</f>
        <v>0.24694347451563523</v>
      </c>
      <c r="F67" s="37">
        <f>'3'!R66/'3'!X66</f>
        <v>0.33125048248093347</v>
      </c>
    </row>
    <row r="68" spans="1:6" x14ac:dyDescent="0.2">
      <c r="A68" s="24">
        <f t="shared" si="0"/>
        <v>2003</v>
      </c>
      <c r="B68" s="37">
        <f>'3'!N67/'3'!T67</f>
        <v>0.18231950872528505</v>
      </c>
      <c r="C68" s="37">
        <f>'3'!O67/'3'!U67</f>
        <v>6.5335237225538051E-2</v>
      </c>
      <c r="D68" s="37">
        <f>'3'!P67/'3'!V67</f>
        <v>0.1334633796036771</v>
      </c>
      <c r="E68" s="37">
        <f>'3'!Q67/'3'!W67</f>
        <v>0.21078395135582603</v>
      </c>
      <c r="F68" s="37">
        <f>'3'!R67/'3'!X67</f>
        <v>0.30577538752222927</v>
      </c>
    </row>
    <row r="69" spans="1:6" x14ac:dyDescent="0.2">
      <c r="A69" s="24">
        <f t="shared" si="0"/>
        <v>2004</v>
      </c>
      <c r="B69" s="37">
        <f>'3'!N68/'3'!T68</f>
        <v>0.18557599101753217</v>
      </c>
      <c r="C69" s="37">
        <f>'3'!O68/'3'!U68</f>
        <v>6.4585402310812043E-2</v>
      </c>
      <c r="D69" s="37">
        <f>'3'!P68/'3'!V68</f>
        <v>0.13796477755399073</v>
      </c>
      <c r="E69" s="37">
        <f>'3'!Q68/'3'!W68</f>
        <v>0.21451343814897389</v>
      </c>
      <c r="F69" s="37">
        <f>'3'!R68/'3'!X68</f>
        <v>0.30663612278164082</v>
      </c>
    </row>
    <row r="70" spans="1:6" x14ac:dyDescent="0.2">
      <c r="A70" s="24">
        <f t="shared" si="0"/>
        <v>2005</v>
      </c>
      <c r="B70" s="37">
        <f>'3'!N69/'3'!T69</f>
        <v>0.18668641408121237</v>
      </c>
      <c r="C70" s="37">
        <f>'3'!O69/'3'!U69</f>
        <v>6.5525877578053504E-2</v>
      </c>
      <c r="D70" s="37">
        <f>'3'!P69/'3'!V69</f>
        <v>0.13850947478402909</v>
      </c>
      <c r="E70" s="37">
        <f>'3'!Q69/'3'!W69</f>
        <v>0.21522052340508865</v>
      </c>
      <c r="F70" s="37">
        <f>'3'!R69/'3'!X69</f>
        <v>0.30663134999153097</v>
      </c>
    </row>
    <row r="71" spans="1:6" x14ac:dyDescent="0.2">
      <c r="A71" s="24">
        <f t="shared" si="0"/>
        <v>2006</v>
      </c>
      <c r="B71" s="37">
        <f>'3'!N70/'3'!T70</f>
        <v>0.18744793078153429</v>
      </c>
      <c r="C71" s="37">
        <f>'3'!O70/'3'!U70</f>
        <v>6.7278365981546948E-2</v>
      </c>
      <c r="D71" s="37">
        <f>'3'!P70/'3'!V70</f>
        <v>0.13850527633408988</v>
      </c>
      <c r="E71" s="37">
        <f>'3'!Q70/'3'!W70</f>
        <v>0.21466680232754348</v>
      </c>
      <c r="F71" s="37">
        <f>'3'!R70/'3'!X70</f>
        <v>0.30859830604746707</v>
      </c>
    </row>
    <row r="72" spans="1:6" x14ac:dyDescent="0.2">
      <c r="A72" s="24">
        <f t="shared" si="0"/>
        <v>2007</v>
      </c>
      <c r="B72" s="37">
        <f>'3'!N71/'3'!T71</f>
        <v>0.18460906384216186</v>
      </c>
      <c r="C72" s="37">
        <f>'3'!O71/'3'!U71</f>
        <v>6.7306230154617078E-2</v>
      </c>
      <c r="D72" s="37">
        <f>'3'!P71/'3'!V71</f>
        <v>0.13826566167490645</v>
      </c>
      <c r="E72" s="37">
        <f>'3'!Q71/'3'!W71</f>
        <v>0.21196953549736244</v>
      </c>
      <c r="F72" s="37">
        <f>'3'!R71/'3'!X71</f>
        <v>0.29811141545396458</v>
      </c>
    </row>
    <row r="73" spans="1:6" x14ac:dyDescent="0.2">
      <c r="A73" s="24">
        <f t="shared" si="0"/>
        <v>2008</v>
      </c>
      <c r="B73" s="37">
        <f>'3'!N72/'3'!T72</f>
        <v>0.18922400301518591</v>
      </c>
      <c r="C73" s="37">
        <f>'3'!O72/'3'!U72</f>
        <v>6.7115369198113187E-2</v>
      </c>
      <c r="D73" s="37">
        <f>'3'!P72/'3'!V72</f>
        <v>0.14352167883525541</v>
      </c>
      <c r="E73" s="37">
        <f>'3'!Q72/'3'!W72</f>
        <v>0.21890879775960628</v>
      </c>
      <c r="F73" s="37">
        <f>'3'!R72/'3'!X72</f>
        <v>0.3017526316787193</v>
      </c>
    </row>
    <row r="74" spans="1:6" x14ac:dyDescent="0.2">
      <c r="A74" s="24">
        <f t="shared" si="0"/>
        <v>2009</v>
      </c>
      <c r="B74" s="37">
        <f>'3'!N73/'3'!T73</f>
        <v>0.18653642976667031</v>
      </c>
      <c r="C74" s="37">
        <f>'3'!O73/'3'!U73</f>
        <v>6.3476316099358068E-2</v>
      </c>
      <c r="D74" s="37">
        <f>'3'!P73/'3'!V73</f>
        <v>0.14166364172479268</v>
      </c>
      <c r="E74" s="37">
        <f>'3'!Q73/'3'!W73</f>
        <v>0.21345233047975345</v>
      </c>
      <c r="F74" s="37">
        <f>'3'!R73/'3'!X73</f>
        <v>0.29966352105710975</v>
      </c>
    </row>
    <row r="75" spans="1:6" x14ac:dyDescent="0.2">
      <c r="A75" s="24">
        <f t="shared" si="0"/>
        <v>2010</v>
      </c>
      <c r="B75" s="37">
        <f>'3'!N74/'3'!T74</f>
        <v>0.18771183894446486</v>
      </c>
      <c r="C75" s="37">
        <f>'3'!O74/'3'!U74</f>
        <v>6.4867167068894657E-2</v>
      </c>
      <c r="D75" s="37">
        <f>'3'!P74/'3'!V74</f>
        <v>0.13895967960032549</v>
      </c>
      <c r="E75" s="37">
        <f>'3'!Q74/'3'!W74</f>
        <v>0.21448782639364697</v>
      </c>
      <c r="F75" s="37">
        <f>'3'!R74/'3'!X74</f>
        <v>0.30129859479719961</v>
      </c>
    </row>
    <row r="76" spans="1:6" x14ac:dyDescent="0.2">
      <c r="A76" s="24">
        <f t="shared" si="0"/>
        <v>2011</v>
      </c>
      <c r="B76" s="37">
        <f>'3'!N75/'3'!T75</f>
        <v>0.19174476573342331</v>
      </c>
      <c r="C76" s="37">
        <f>'3'!O75/'3'!U75</f>
        <v>6.616871689381898E-2</v>
      </c>
      <c r="D76" s="37">
        <f>'3'!P75/'3'!V75</f>
        <v>0.14338381777741832</v>
      </c>
      <c r="E76" s="37">
        <f>'3'!Q75/'3'!W75</f>
        <v>0.21767207520636786</v>
      </c>
      <c r="F76" s="37">
        <f>'3'!R75/'3'!X75</f>
        <v>0.30344877558628069</v>
      </c>
    </row>
    <row r="77" spans="1:6" x14ac:dyDescent="0.2">
      <c r="A77" s="24">
        <f t="shared" si="0"/>
        <v>2012</v>
      </c>
      <c r="B77" s="37">
        <f>'3'!N76/'3'!T76</f>
        <v>0.19195862642158695</v>
      </c>
      <c r="C77" s="37">
        <f>'3'!O76/'3'!U76</f>
        <v>6.4854938300565185E-2</v>
      </c>
      <c r="D77" s="37">
        <f>'3'!P76/'3'!V76</f>
        <v>0.14254536272444002</v>
      </c>
      <c r="E77" s="37">
        <f>'3'!Q76/'3'!W76</f>
        <v>0.21623120823274555</v>
      </c>
      <c r="F77" s="37">
        <f>'3'!R76/'3'!X76</f>
        <v>0.30324342313046715</v>
      </c>
    </row>
    <row r="78" spans="1:6" x14ac:dyDescent="0.2">
      <c r="A78" s="24">
        <f t="shared" si="0"/>
        <v>2013</v>
      </c>
      <c r="B78" s="37">
        <f>'3'!N77/'3'!T77</f>
        <v>0.19793960758654411</v>
      </c>
      <c r="C78" s="37">
        <f>'3'!O77/'3'!U77</f>
        <v>6.3613044369685817E-2</v>
      </c>
      <c r="D78" s="37">
        <f>'3'!P77/'3'!V77</f>
        <v>0.1425127710674296</v>
      </c>
      <c r="E78" s="37">
        <f>'3'!Q77/'3'!W77</f>
        <v>0.21343263500899279</v>
      </c>
      <c r="F78" s="37">
        <f>'3'!R77/'3'!X77</f>
        <v>0.32667604711999937</v>
      </c>
    </row>
    <row r="79" spans="1:6" x14ac:dyDescent="0.2">
      <c r="A79" s="24">
        <f t="shared" si="0"/>
        <v>2014</v>
      </c>
      <c r="B79" s="37">
        <f>'3'!N78/'3'!T78</f>
        <v>0.20207198472273691</v>
      </c>
      <c r="C79" s="37">
        <f>'3'!O78/'3'!U78</f>
        <v>6.4545471960025011E-2</v>
      </c>
      <c r="D79" s="37">
        <f>'3'!P78/'3'!V78</f>
        <v>0.14292469273578057</v>
      </c>
      <c r="E79" s="37">
        <f>'3'!Q78/'3'!W78</f>
        <v>0.21425956638402049</v>
      </c>
      <c r="F79" s="37">
        <f>'3'!R78/'3'!X78</f>
        <v>0.32697137290879835</v>
      </c>
    </row>
    <row r="80" spans="1:6" x14ac:dyDescent="0.2">
      <c r="A80" s="24">
        <f t="shared" si="0"/>
        <v>2015</v>
      </c>
      <c r="B80" s="37">
        <f>'3'!N79/'3'!T79</f>
        <v>0.20678930089279388</v>
      </c>
      <c r="C80" s="37">
        <f>'3'!O79/'3'!U79</f>
        <v>6.3331049558800465E-2</v>
      </c>
      <c r="D80" s="37">
        <f>'3'!P79/'3'!V79</f>
        <v>0.14471771409465156</v>
      </c>
      <c r="E80" s="37">
        <f>'3'!Q79/'3'!W79</f>
        <v>0.21223289282541685</v>
      </c>
      <c r="F80" s="37">
        <f>'3'!R79/'3'!X79</f>
        <v>0.32567238245666724</v>
      </c>
    </row>
    <row r="81" spans="1:6" x14ac:dyDescent="0.2">
      <c r="A81" s="119">
        <f t="shared" si="0"/>
        <v>2016</v>
      </c>
      <c r="B81" s="121">
        <f>'3'!N80/'3'!T80</f>
        <v>0.20824782280599638</v>
      </c>
      <c r="C81" s="121">
        <f>'3'!O80/'3'!U80</f>
        <v>6.5436884388795691E-2</v>
      </c>
      <c r="D81" s="121">
        <f>'3'!P80/'3'!V80</f>
        <v>0.14687669609068929</v>
      </c>
      <c r="E81" s="121">
        <f>'3'!Q80/'3'!W80</f>
        <v>0.21517827838153941</v>
      </c>
      <c r="F81" s="121">
        <f>'3'!R80/'3'!X80</f>
        <v>0.32739683515794121</v>
      </c>
    </row>
    <row r="82" spans="1:6" x14ac:dyDescent="0.2">
      <c r="A82" s="24"/>
      <c r="B82" s="18"/>
      <c r="C82" s="37"/>
    </row>
    <row r="83" spans="1:6" x14ac:dyDescent="0.2">
      <c r="A83" s="24"/>
      <c r="B83" s="18"/>
      <c r="C83" s="37"/>
    </row>
    <row r="84" spans="1:6" x14ac:dyDescent="0.2">
      <c r="A84" s="24"/>
      <c r="B84" s="18"/>
      <c r="C84" s="37"/>
    </row>
    <row r="85" spans="1:6" x14ac:dyDescent="0.2">
      <c r="A85" s="24"/>
      <c r="B85" s="18"/>
      <c r="C85" s="37"/>
    </row>
    <row r="86" spans="1:6" x14ac:dyDescent="0.2">
      <c r="A86" s="24"/>
      <c r="C86" s="37"/>
    </row>
    <row r="87" spans="1:6" x14ac:dyDescent="0.2">
      <c r="A87" s="24"/>
    </row>
    <row r="89" spans="1:6" x14ac:dyDescent="0.2">
      <c r="A89" s="3"/>
    </row>
  </sheetData>
  <mergeCells count="2">
    <mergeCell ref="B27:F27"/>
    <mergeCell ref="A23:I23"/>
  </mergeCells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workbookViewId="0">
      <selection activeCell="F61" sqref="F61"/>
    </sheetView>
  </sheetViews>
  <sheetFormatPr defaultRowHeight="12.75" x14ac:dyDescent="0.2"/>
  <cols>
    <col min="3" max="3" width="17.42578125" customWidth="1"/>
  </cols>
  <sheetData>
    <row r="1" spans="1:1" x14ac:dyDescent="0.2">
      <c r="A1" s="11" t="s">
        <v>220</v>
      </c>
    </row>
    <row r="24" spans="1:9" x14ac:dyDescent="0.2">
      <c r="A24" s="32" t="s">
        <v>89</v>
      </c>
    </row>
    <row r="25" spans="1:9" x14ac:dyDescent="0.2">
      <c r="A25" s="32" t="s">
        <v>100</v>
      </c>
      <c r="I25" s="3"/>
    </row>
    <row r="28" spans="1:9" x14ac:dyDescent="0.2">
      <c r="A28" s="102"/>
      <c r="B28" s="102"/>
      <c r="C28" s="102"/>
    </row>
    <row r="29" spans="1:9" ht="28.5" customHeight="1" x14ac:dyDescent="0.2">
      <c r="A29" s="118" t="s">
        <v>0</v>
      </c>
      <c r="B29" s="92" t="s">
        <v>13</v>
      </c>
      <c r="C29" s="92" t="s">
        <v>6</v>
      </c>
    </row>
    <row r="30" spans="1:9" ht="11.25" customHeight="1" x14ac:dyDescent="0.2">
      <c r="A30" s="24">
        <v>1964</v>
      </c>
      <c r="B30" s="18">
        <f>'1'!C35</f>
        <v>1.8745698593133674E-3</v>
      </c>
      <c r="C30" s="42">
        <f>'T1'!D28</f>
        <v>0.66568128258252435</v>
      </c>
      <c r="E30" s="74"/>
    </row>
    <row r="31" spans="1:9" ht="11.25" customHeight="1" x14ac:dyDescent="0.2">
      <c r="A31" s="24">
        <f t="shared" ref="A31:A82" si="0">A30+1</f>
        <v>1965</v>
      </c>
      <c r="B31" s="79">
        <f>'1'!C36</f>
        <v>1.8885710755873451E-3</v>
      </c>
      <c r="C31" s="106">
        <f>AVERAGE(C30,C32)</f>
        <v>0.6712502565002787</v>
      </c>
      <c r="E31" s="74"/>
    </row>
    <row r="32" spans="1:9" ht="11.25" customHeight="1" x14ac:dyDescent="0.2">
      <c r="A32" s="24">
        <f t="shared" si="0"/>
        <v>1966</v>
      </c>
      <c r="B32" s="18">
        <f>'1'!C37</f>
        <v>1.9025722918613228E-3</v>
      </c>
      <c r="C32" s="42">
        <f>'T1'!D30</f>
        <v>0.67681923041803294</v>
      </c>
      <c r="E32" s="74"/>
    </row>
    <row r="33" spans="1:5" ht="11.25" customHeight="1" x14ac:dyDescent="0.2">
      <c r="A33" s="24">
        <f t="shared" si="0"/>
        <v>1967</v>
      </c>
      <c r="B33" s="18">
        <f>'1'!C38</f>
        <v>2.1999515751162787E-3</v>
      </c>
      <c r="C33" s="42">
        <f>'T1'!D31</f>
        <v>0.70051812386046497</v>
      </c>
      <c r="E33" s="74"/>
    </row>
    <row r="34" spans="1:5" ht="11.25" customHeight="1" x14ac:dyDescent="0.2">
      <c r="A34" s="24">
        <f t="shared" si="0"/>
        <v>1968</v>
      </c>
      <c r="B34" s="18">
        <f>'1'!C39</f>
        <v>2.1787234379717232E-3</v>
      </c>
      <c r="C34" s="42">
        <f>'T1'!D32</f>
        <v>0.71041981316546765</v>
      </c>
      <c r="E34" s="74"/>
    </row>
    <row r="35" spans="1:5" ht="11.25" customHeight="1" x14ac:dyDescent="0.2">
      <c r="A35" s="24">
        <f t="shared" si="0"/>
        <v>1969</v>
      </c>
      <c r="B35" s="18">
        <f>'1'!C40</f>
        <v>2.5644566336477988E-3</v>
      </c>
      <c r="C35" s="42">
        <f>'T1'!D33</f>
        <v>0.76020899649350648</v>
      </c>
      <c r="E35" s="74"/>
    </row>
    <row r="36" spans="1:5" ht="11.25" customHeight="1" x14ac:dyDescent="0.2">
      <c r="A36" s="24">
        <f t="shared" si="0"/>
        <v>1970</v>
      </c>
      <c r="B36" s="18">
        <f>'1'!C41</f>
        <v>2.6635434379949688E-3</v>
      </c>
      <c r="C36" s="42">
        <f>'T1'!D34</f>
        <v>0.78827039281437139</v>
      </c>
      <c r="E36" s="74"/>
    </row>
    <row r="37" spans="1:5" ht="11.25" customHeight="1" x14ac:dyDescent="0.2">
      <c r="A37" s="24">
        <f t="shared" si="0"/>
        <v>1971</v>
      </c>
      <c r="B37" s="18">
        <f>'1'!C42</f>
        <v>2.7576765478581852E-3</v>
      </c>
      <c r="C37" s="42">
        <f>'T1'!D35</f>
        <v>0.82025293595744675</v>
      </c>
      <c r="E37" s="74"/>
    </row>
    <row r="38" spans="1:5" ht="11.25" customHeight="1" x14ac:dyDescent="0.2">
      <c r="A38" s="24">
        <f t="shared" si="0"/>
        <v>1972</v>
      </c>
      <c r="B38" s="18">
        <f>'1'!C43</f>
        <v>2.9380333049800647E-3</v>
      </c>
      <c r="C38" s="42">
        <f>'T1'!D36</f>
        <v>0.75577777493087561</v>
      </c>
      <c r="E38" s="74"/>
    </row>
    <row r="39" spans="1:5" ht="11.25" customHeight="1" x14ac:dyDescent="0.2">
      <c r="A39" s="24">
        <f t="shared" si="0"/>
        <v>1973</v>
      </c>
      <c r="B39" s="18">
        <f>'1'!C44</f>
        <v>3.2097089339132869E-3</v>
      </c>
      <c r="C39" s="42">
        <f>'T1'!D37</f>
        <v>0.75687359494071138</v>
      </c>
      <c r="E39" s="74"/>
    </row>
    <row r="40" spans="1:5" ht="11.25" customHeight="1" x14ac:dyDescent="0.2">
      <c r="A40" s="24">
        <f t="shared" si="0"/>
        <v>1974</v>
      </c>
      <c r="B40" s="18">
        <f>'1'!C45</f>
        <v>3.8657792925187676E-3</v>
      </c>
      <c r="C40" s="42">
        <f>'T1'!D38</f>
        <v>0.76639631627586202</v>
      </c>
      <c r="E40" s="74"/>
    </row>
    <row r="41" spans="1:5" ht="11.25" customHeight="1" x14ac:dyDescent="0.2">
      <c r="A41" s="24">
        <f t="shared" si="0"/>
        <v>1975</v>
      </c>
      <c r="B41" s="18">
        <f>'1'!C46</f>
        <v>3.6128328497240193E-3</v>
      </c>
      <c r="C41" s="42">
        <f>'T1'!D39</f>
        <v>0.73769421730061346</v>
      </c>
      <c r="E41" s="74"/>
    </row>
    <row r="42" spans="1:5" ht="11.25" customHeight="1" x14ac:dyDescent="0.2">
      <c r="A42" s="24">
        <f t="shared" si="0"/>
        <v>1976</v>
      </c>
      <c r="B42" s="18">
        <f>'1'!C47</f>
        <v>3.9205093889719232E-3</v>
      </c>
      <c r="C42" s="42">
        <f>'T1'!D40</f>
        <v>0.74168125189333334</v>
      </c>
      <c r="E42" s="74"/>
    </row>
    <row r="43" spans="1:5" ht="11.25" customHeight="1" x14ac:dyDescent="0.2">
      <c r="A43" s="24">
        <f t="shared" si="0"/>
        <v>1977</v>
      </c>
      <c r="B43" s="18">
        <f>'1'!C48</f>
        <v>3.8843397203862039E-3</v>
      </c>
      <c r="C43" s="42">
        <f>'T1'!D41</f>
        <v>0.69576923139325841</v>
      </c>
      <c r="E43" s="74"/>
    </row>
    <row r="44" spans="1:5" ht="11.25" customHeight="1" x14ac:dyDescent="0.2">
      <c r="A44" s="24">
        <f t="shared" si="0"/>
        <v>1978</v>
      </c>
      <c r="B44" s="18">
        <f>'1'!C49</f>
        <v>4.6341478180813066E-3</v>
      </c>
      <c r="C44" s="42">
        <f>'T1'!D42</f>
        <v>0.73683050917448412</v>
      </c>
      <c r="E44" s="74"/>
    </row>
    <row r="45" spans="1:5" ht="11.25" customHeight="1" x14ac:dyDescent="0.2">
      <c r="A45" s="24">
        <f t="shared" si="0"/>
        <v>1979</v>
      </c>
      <c r="B45" s="18">
        <f>'1'!C50</f>
        <v>4.5793578308529663E-3</v>
      </c>
      <c r="C45" s="42">
        <f>'T1'!D43</f>
        <v>0.74726065275808939</v>
      </c>
      <c r="E45" s="74"/>
    </row>
    <row r="46" spans="1:5" ht="11.25" customHeight="1" x14ac:dyDescent="0.2">
      <c r="A46" s="24">
        <f t="shared" si="0"/>
        <v>1980</v>
      </c>
      <c r="B46" s="18">
        <f>'1'!C51</f>
        <v>5.3315572813495251E-3</v>
      </c>
      <c r="C46" s="42">
        <f>'T1'!D44</f>
        <v>0.76337290212355213</v>
      </c>
      <c r="E46" s="74"/>
    </row>
    <row r="47" spans="1:5" ht="11.25" customHeight="1" x14ac:dyDescent="0.2">
      <c r="A47" s="24">
        <f t="shared" si="0"/>
        <v>1981</v>
      </c>
      <c r="B47" s="18">
        <f>'1'!C52</f>
        <v>5.8073653152478956E-3</v>
      </c>
      <c r="C47" s="42">
        <f>'T1'!D45</f>
        <v>0.75604538761852269</v>
      </c>
      <c r="E47" s="74"/>
    </row>
    <row r="48" spans="1:5" ht="11.25" customHeight="1" x14ac:dyDescent="0.2">
      <c r="A48" s="24">
        <f t="shared" si="0"/>
        <v>1982</v>
      </c>
      <c r="B48" s="18">
        <f>'1'!C53</f>
        <v>6.7804976541659193E-3</v>
      </c>
      <c r="C48" s="42">
        <f>'T1'!D46</f>
        <v>0.75922265471770334</v>
      </c>
      <c r="E48" s="74"/>
    </row>
    <row r="49" spans="1:5" ht="11.25" customHeight="1" x14ac:dyDescent="0.2">
      <c r="A49" s="24">
        <f t="shared" si="0"/>
        <v>1983</v>
      </c>
      <c r="B49" s="18">
        <f>'1'!C54</f>
        <v>6.6873715368739681E-3</v>
      </c>
      <c r="C49" s="42">
        <f>'T1'!D47</f>
        <v>0.7717093241529106</v>
      </c>
      <c r="E49" s="74"/>
    </row>
    <row r="50" spans="1:5" ht="11.25" customHeight="1" x14ac:dyDescent="0.2">
      <c r="A50" s="24">
        <f t="shared" si="0"/>
        <v>1984</v>
      </c>
      <c r="B50" s="18">
        <f>'1'!C55</f>
        <v>7.3964975292252827E-3</v>
      </c>
      <c r="C50" s="42">
        <f>'T1'!D48</f>
        <v>0.78667911999999995</v>
      </c>
      <c r="E50" s="74"/>
    </row>
    <row r="51" spans="1:5" ht="11.25" customHeight="1" x14ac:dyDescent="0.2">
      <c r="A51" s="24">
        <f t="shared" si="0"/>
        <v>1985</v>
      </c>
      <c r="B51" s="18">
        <f>'1'!C56</f>
        <v>8.3076421025581933E-3</v>
      </c>
      <c r="C51" s="42">
        <f>'T1'!D49</f>
        <v>0.79117429731086653</v>
      </c>
      <c r="E51" s="74"/>
    </row>
    <row r="52" spans="1:5" ht="11.25" customHeight="1" x14ac:dyDescent="0.2">
      <c r="A52" s="24">
        <f t="shared" si="0"/>
        <v>1986</v>
      </c>
      <c r="B52" s="18">
        <f>'1'!C57</f>
        <v>8.7999922379683806E-3</v>
      </c>
      <c r="C52" s="42">
        <f>'T1'!D50</f>
        <v>0.78424904741433021</v>
      </c>
      <c r="E52" s="74"/>
    </row>
    <row r="53" spans="1:5" ht="11.25" customHeight="1" x14ac:dyDescent="0.2">
      <c r="A53" s="24">
        <f t="shared" si="0"/>
        <v>1987</v>
      </c>
      <c r="B53" s="18">
        <f>'1'!C58</f>
        <v>6.4455104494150605E-3</v>
      </c>
      <c r="C53" s="42">
        <f>'T1'!D51</f>
        <v>0.79726157451048962</v>
      </c>
      <c r="E53" s="74"/>
    </row>
    <row r="54" spans="1:5" ht="11.25" customHeight="1" x14ac:dyDescent="0.2">
      <c r="A54" s="24">
        <f t="shared" si="0"/>
        <v>1988</v>
      </c>
      <c r="B54" s="18">
        <f>'1'!C59</f>
        <v>6.3291059680314716E-3</v>
      </c>
      <c r="C54" s="42">
        <f>'T1'!D52</f>
        <v>0.81156198983677907</v>
      </c>
      <c r="E54" s="74"/>
    </row>
    <row r="55" spans="1:5" ht="11.25" customHeight="1" x14ac:dyDescent="0.2">
      <c r="A55" s="24">
        <f t="shared" si="0"/>
        <v>1989</v>
      </c>
      <c r="B55" s="18">
        <f>'1'!C60</f>
        <v>6.6948253015102098E-3</v>
      </c>
      <c r="C55" s="42">
        <f>'T1'!D53</f>
        <v>0.84774265062531262</v>
      </c>
      <c r="E55" s="74"/>
    </row>
    <row r="56" spans="1:5" ht="11.25" customHeight="1" x14ac:dyDescent="0.2">
      <c r="A56" s="24">
        <f t="shared" si="0"/>
        <v>1990</v>
      </c>
      <c r="B56" s="18">
        <f>'1'!C61</f>
        <v>7.1797324143482418E-3</v>
      </c>
      <c r="C56" s="42">
        <f>'T1'!D54</f>
        <v>0.88249130757462679</v>
      </c>
      <c r="E56" s="74"/>
    </row>
    <row r="57" spans="1:5" ht="11.25" customHeight="1" x14ac:dyDescent="0.2">
      <c r="A57" s="24">
        <f t="shared" si="0"/>
        <v>1991</v>
      </c>
      <c r="B57" s="18">
        <f>'1'!C62</f>
        <v>6.8091178542082787E-3</v>
      </c>
      <c r="C57" s="42">
        <f>'T1'!D55</f>
        <v>0.87039754758746024</v>
      </c>
      <c r="E57" s="74"/>
    </row>
    <row r="58" spans="1:5" ht="11.25" customHeight="1" x14ac:dyDescent="0.2">
      <c r="A58" s="24">
        <f t="shared" si="0"/>
        <v>1992</v>
      </c>
      <c r="B58" s="18">
        <f>'1'!C63</f>
        <v>5.9259138990537244E-3</v>
      </c>
      <c r="C58" s="42">
        <f>'T1'!D56</f>
        <v>0.88634736128262825</v>
      </c>
      <c r="E58" s="74"/>
    </row>
    <row r="59" spans="1:5" ht="11.25" customHeight="1" x14ac:dyDescent="0.2">
      <c r="A59" s="24">
        <f t="shared" si="0"/>
        <v>1993</v>
      </c>
      <c r="B59" s="18">
        <f>'1'!C64</f>
        <v>5.7396442698218293E-3</v>
      </c>
      <c r="C59" s="42">
        <f>'T1'!D57</f>
        <v>0.85958512184594349</v>
      </c>
      <c r="E59" s="74"/>
    </row>
    <row r="60" spans="1:5" ht="11.25" customHeight="1" x14ac:dyDescent="0.2">
      <c r="A60" s="24">
        <f t="shared" si="0"/>
        <v>1994</v>
      </c>
      <c r="B60" s="18">
        <f>'1'!C65</f>
        <v>5.323993787462949E-3</v>
      </c>
      <c r="C60" s="42">
        <f>'T1'!D58</f>
        <v>0.83054005484794269</v>
      </c>
      <c r="E60" s="74"/>
    </row>
    <row r="61" spans="1:5" ht="11.25" customHeight="1" x14ac:dyDescent="0.2">
      <c r="A61" s="24">
        <f t="shared" si="0"/>
        <v>1995</v>
      </c>
      <c r="B61" s="18">
        <f>'1'!C66</f>
        <v>5.6086336483107983E-3</v>
      </c>
      <c r="C61" s="42">
        <f>'T1'!D59</f>
        <v>0.83259693251742517</v>
      </c>
      <c r="E61" s="74"/>
    </row>
    <row r="62" spans="1:5" ht="11.25" customHeight="1" x14ac:dyDescent="0.2">
      <c r="A62" s="24">
        <f t="shared" si="0"/>
        <v>1996</v>
      </c>
      <c r="B62" s="18">
        <f>'1'!C67</f>
        <v>5.8077585440537089E-3</v>
      </c>
      <c r="C62" s="42">
        <f>'T1'!D60</f>
        <v>0.87074110177540531</v>
      </c>
      <c r="E62" s="74"/>
    </row>
    <row r="63" spans="1:5" ht="11.25" customHeight="1" x14ac:dyDescent="0.2">
      <c r="A63" s="24">
        <f t="shared" si="0"/>
        <v>1997</v>
      </c>
      <c r="B63" s="18">
        <f>'1'!C68</f>
        <v>5.9060107632671142E-3</v>
      </c>
      <c r="C63" s="42">
        <f>'T1'!D61</f>
        <v>0.87805453102344622</v>
      </c>
      <c r="E63" s="74"/>
    </row>
    <row r="64" spans="1:5" ht="11.25" customHeight="1" x14ac:dyDescent="0.2">
      <c r="A64" s="24">
        <f t="shared" si="0"/>
        <v>1998</v>
      </c>
      <c r="B64" s="18">
        <f>'1'!C69</f>
        <v>6.062517681842257E-3</v>
      </c>
      <c r="C64" s="42">
        <f>'T1'!D62</f>
        <v>0.90543371423638308</v>
      </c>
      <c r="E64" s="74"/>
    </row>
    <row r="65" spans="1:5" ht="11.25" customHeight="1" x14ac:dyDescent="0.2">
      <c r="A65" s="24">
        <f t="shared" si="0"/>
        <v>1999</v>
      </c>
      <c r="B65" s="18">
        <f>'1'!C70</f>
        <v>5.9263358091312147E-3</v>
      </c>
      <c r="C65" s="42">
        <f>'T1'!D63</f>
        <v>0.92596541227970608</v>
      </c>
      <c r="E65" s="74"/>
    </row>
    <row r="66" spans="1:5" ht="11.25" customHeight="1" x14ac:dyDescent="0.2">
      <c r="A66" s="24">
        <f t="shared" si="0"/>
        <v>2000</v>
      </c>
      <c r="B66" s="18">
        <f>'1'!C71</f>
        <v>6.487835021117213E-3</v>
      </c>
      <c r="C66" s="42">
        <f>'T1'!D64</f>
        <v>0.91444681333131439</v>
      </c>
      <c r="E66" s="74"/>
    </row>
    <row r="67" spans="1:5" ht="11.25" customHeight="1" x14ac:dyDescent="0.2">
      <c r="A67" s="24">
        <f t="shared" si="0"/>
        <v>2001</v>
      </c>
      <c r="B67" s="18">
        <f>'1'!C72</f>
        <v>6.7108320794193807E-3</v>
      </c>
      <c r="C67" s="42">
        <f>'T1'!D65</f>
        <v>0.94140463796981777</v>
      </c>
      <c r="E67" s="74"/>
    </row>
    <row r="68" spans="1:5" ht="11.25" customHeight="1" x14ac:dyDescent="0.2">
      <c r="A68" s="24">
        <f t="shared" si="0"/>
        <v>2002</v>
      </c>
      <c r="B68" s="18">
        <f>'1'!C73</f>
        <v>6.3533647495519555E-3</v>
      </c>
      <c r="C68" s="42">
        <f>'T1'!D66</f>
        <v>0.94857806005073275</v>
      </c>
      <c r="E68" s="74"/>
    </row>
    <row r="69" spans="1:5" ht="11.25" customHeight="1" x14ac:dyDescent="0.2">
      <c r="A69" s="24">
        <f t="shared" si="0"/>
        <v>2003</v>
      </c>
      <c r="B69" s="18">
        <f>'1'!C74</f>
        <v>5.174239474961163E-3</v>
      </c>
      <c r="C69" s="42">
        <f>'T1'!D67</f>
        <v>0.93256225604244347</v>
      </c>
      <c r="E69" s="74"/>
    </row>
    <row r="70" spans="1:5" ht="11.25" customHeight="1" x14ac:dyDescent="0.2">
      <c r="A70" s="24">
        <f t="shared" si="0"/>
        <v>2004</v>
      </c>
      <c r="B70" s="18">
        <f>'1'!C75</f>
        <v>5.1729417724358708E-3</v>
      </c>
      <c r="C70" s="42">
        <f>'T1'!D68</f>
        <v>0.96365019238041316</v>
      </c>
      <c r="E70" s="74"/>
    </row>
    <row r="71" spans="1:5" ht="11.25" customHeight="1" x14ac:dyDescent="0.2">
      <c r="A71" s="24">
        <f t="shared" si="0"/>
        <v>2005</v>
      </c>
      <c r="B71" s="18">
        <f>'1'!C76</f>
        <v>5.4947914030498745E-3</v>
      </c>
      <c r="C71" s="42">
        <f>'T1'!D69</f>
        <v>0.9523696990940681</v>
      </c>
      <c r="E71" s="74"/>
    </row>
    <row r="72" spans="1:5" ht="11.25" customHeight="1" x14ac:dyDescent="0.2">
      <c r="A72" s="24">
        <f t="shared" si="0"/>
        <v>2006</v>
      </c>
      <c r="B72" s="18">
        <f>'1'!C77</f>
        <v>6.0126342366047516E-3</v>
      </c>
      <c r="C72" s="42">
        <f>'T1'!D70</f>
        <v>0.95603262015533985</v>
      </c>
      <c r="E72" s="74"/>
    </row>
    <row r="73" spans="1:5" ht="11.25" customHeight="1" x14ac:dyDescent="0.2">
      <c r="A73" s="24">
        <f t="shared" si="0"/>
        <v>2007</v>
      </c>
      <c r="B73" s="18">
        <f>'1'!C78</f>
        <v>6.2767248852400037E-3</v>
      </c>
      <c r="C73" s="42">
        <f>'T1'!D71</f>
        <v>0.96176533271285969</v>
      </c>
      <c r="E73" s="74"/>
    </row>
    <row r="74" spans="1:5" ht="11.25" customHeight="1" x14ac:dyDescent="0.2">
      <c r="A74" s="24">
        <f t="shared" si="0"/>
        <v>2008</v>
      </c>
      <c r="B74" s="18">
        <f>'1'!C79</f>
        <v>6.0495666260670985E-3</v>
      </c>
      <c r="C74" s="42">
        <f>'T1'!D72</f>
        <v>0.91548086203581169</v>
      </c>
      <c r="E74" s="74"/>
    </row>
    <row r="75" spans="1:5" ht="11.25" customHeight="1" x14ac:dyDescent="0.2">
      <c r="A75" s="24">
        <f t="shared" si="0"/>
        <v>2009</v>
      </c>
      <c r="B75" s="18">
        <f>'1'!C80</f>
        <v>5.4323448401608432E-3</v>
      </c>
      <c r="C75" s="42">
        <f>'T1'!D73</f>
        <v>0.89949393286874724</v>
      </c>
      <c r="E75" s="74"/>
    </row>
    <row r="76" spans="1:5" ht="11.25" customHeight="1" x14ac:dyDescent="0.2">
      <c r="A76" s="24">
        <f t="shared" si="0"/>
        <v>2010</v>
      </c>
      <c r="B76" s="18">
        <f>'1'!C81</f>
        <v>4.9314614079415155E-3</v>
      </c>
      <c r="C76" s="42">
        <f>'T1'!D74</f>
        <v>0.92673915996470591</v>
      </c>
      <c r="E76" s="74"/>
    </row>
    <row r="77" spans="1:5" ht="11.25" customHeight="1" x14ac:dyDescent="0.2">
      <c r="A77" s="24">
        <f t="shared" si="0"/>
        <v>2011</v>
      </c>
      <c r="B77" s="18">
        <f>'1'!C82</f>
        <v>4.4917852576788955E-3</v>
      </c>
      <c r="C77" s="42">
        <f>'T1'!D75</f>
        <v>0.93454493942505135</v>
      </c>
      <c r="E77" s="74"/>
    </row>
    <row r="78" spans="1:5" ht="11.25" customHeight="1" x14ac:dyDescent="0.2">
      <c r="A78" s="24">
        <f t="shared" si="0"/>
        <v>2012</v>
      </c>
      <c r="B78" s="18">
        <f>'1'!C83</f>
        <v>3.9412509086867937E-3</v>
      </c>
      <c r="C78" s="42">
        <f>'T1'!D76</f>
        <v>0.91688206335539013</v>
      </c>
      <c r="E78" s="74"/>
    </row>
    <row r="79" spans="1:5" ht="11.25" customHeight="1" x14ac:dyDescent="0.2">
      <c r="A79" s="24">
        <f t="shared" si="0"/>
        <v>2013</v>
      </c>
      <c r="B79" s="18">
        <f>'1'!C84</f>
        <v>3.4925448588314493E-3</v>
      </c>
      <c r="C79" s="42">
        <f>'T1'!D77</f>
        <v>0.88724122721989218</v>
      </c>
      <c r="E79" s="74"/>
    </row>
    <row r="80" spans="1:5" ht="11.25" customHeight="1" x14ac:dyDescent="0.2">
      <c r="A80" s="24">
        <f t="shared" si="0"/>
        <v>2014</v>
      </c>
      <c r="B80" s="18">
        <f>'1'!C85</f>
        <v>3.3067051379146997E-3</v>
      </c>
      <c r="C80" s="42">
        <f>'T1'!D78</f>
        <v>0.8784467760110295</v>
      </c>
      <c r="E80" s="74"/>
    </row>
    <row r="81" spans="1:5" ht="11.25" customHeight="1" x14ac:dyDescent="0.2">
      <c r="A81" s="24">
        <f t="shared" si="0"/>
        <v>2015</v>
      </c>
      <c r="B81" s="18">
        <f>'1'!C86</f>
        <v>3.2120673220705515E-3</v>
      </c>
      <c r="C81" s="42">
        <f>'T1'!D79</f>
        <v>0.86996984216723017</v>
      </c>
      <c r="E81" s="74"/>
    </row>
    <row r="82" spans="1:5" ht="11.25" customHeight="1" x14ac:dyDescent="0.2">
      <c r="A82" s="119">
        <f t="shared" si="0"/>
        <v>2016</v>
      </c>
      <c r="B82" s="120">
        <f>'1'!C87</f>
        <v>3.1496587548644371E-3</v>
      </c>
      <c r="C82" s="122">
        <f>'T1'!D80</f>
        <v>0.86104185709373093</v>
      </c>
      <c r="E82" s="74"/>
    </row>
    <row r="83" spans="1:5" ht="12" customHeight="1" x14ac:dyDescent="0.2">
      <c r="A83" s="24"/>
      <c r="C83" s="69"/>
    </row>
    <row r="84" spans="1:5" ht="12" customHeight="1" x14ac:dyDescent="0.2">
      <c r="A84" s="8" t="s">
        <v>94</v>
      </c>
      <c r="C84" s="69"/>
    </row>
    <row r="85" spans="1:5" ht="15" x14ac:dyDescent="0.2">
      <c r="A85" s="8" t="s">
        <v>93</v>
      </c>
      <c r="C85" s="69"/>
    </row>
    <row r="86" spans="1:5" ht="15" x14ac:dyDescent="0.2">
      <c r="A86" s="8"/>
      <c r="C86" s="69"/>
    </row>
    <row r="87" spans="1:5" ht="15" x14ac:dyDescent="0.2">
      <c r="A87" s="24"/>
      <c r="C87" s="69"/>
    </row>
    <row r="88" spans="1:5" ht="15" x14ac:dyDescent="0.2">
      <c r="A88" s="24"/>
      <c r="C88" s="69"/>
    </row>
    <row r="89" spans="1:5" ht="15" x14ac:dyDescent="0.2">
      <c r="A89" s="24"/>
      <c r="C89" s="69"/>
    </row>
    <row r="90" spans="1:5" ht="15" x14ac:dyDescent="0.2">
      <c r="A90" s="24"/>
      <c r="C90" s="69"/>
    </row>
    <row r="91" spans="1:5" ht="15" x14ac:dyDescent="0.2">
      <c r="A91" s="24"/>
      <c r="C91" s="69"/>
    </row>
    <row r="92" spans="1:5" ht="15" x14ac:dyDescent="0.2">
      <c r="A92" s="24"/>
      <c r="C92" s="69"/>
    </row>
    <row r="93" spans="1:5" ht="15" x14ac:dyDescent="0.2">
      <c r="A93" s="24"/>
      <c r="C93" s="69"/>
    </row>
    <row r="94" spans="1:5" ht="15" x14ac:dyDescent="0.2">
      <c r="A94" s="24"/>
      <c r="C94" s="69"/>
    </row>
    <row r="95" spans="1:5" ht="15" x14ac:dyDescent="0.2">
      <c r="A95" s="24"/>
      <c r="C95" s="69"/>
    </row>
    <row r="96" spans="1:5" ht="15" x14ac:dyDescent="0.2">
      <c r="A96" s="24"/>
      <c r="C96" s="69"/>
    </row>
    <row r="97" spans="1:3" ht="15" x14ac:dyDescent="0.2">
      <c r="A97" s="24"/>
      <c r="C97" s="69"/>
    </row>
    <row r="98" spans="1:3" ht="15" x14ac:dyDescent="0.2">
      <c r="A98" s="24"/>
      <c r="C98" s="69"/>
    </row>
    <row r="99" spans="1:3" ht="15" x14ac:dyDescent="0.2">
      <c r="A99" s="24"/>
      <c r="C99" s="69"/>
    </row>
    <row r="100" spans="1:3" ht="15" x14ac:dyDescent="0.2">
      <c r="A100" s="24"/>
      <c r="C100" s="69"/>
    </row>
    <row r="101" spans="1:3" ht="15" x14ac:dyDescent="0.2">
      <c r="A101" s="24"/>
      <c r="C101" s="69"/>
    </row>
    <row r="102" spans="1:3" ht="15" x14ac:dyDescent="0.2">
      <c r="A102" s="24"/>
      <c r="C102" s="69"/>
    </row>
    <row r="103" spans="1:3" ht="15" x14ac:dyDescent="0.2">
      <c r="A103" s="24"/>
      <c r="C103" s="69"/>
    </row>
    <row r="104" spans="1:3" ht="15" x14ac:dyDescent="0.2">
      <c r="A104" s="24"/>
      <c r="C104" s="69"/>
    </row>
    <row r="105" spans="1:3" ht="15" x14ac:dyDescent="0.2">
      <c r="A105" s="24"/>
      <c r="C105" s="69"/>
    </row>
    <row r="106" spans="1:3" ht="15" x14ac:dyDescent="0.2">
      <c r="A106" s="24"/>
      <c r="C106" s="69"/>
    </row>
    <row r="107" spans="1:3" ht="15" x14ac:dyDescent="0.2">
      <c r="A107" s="24"/>
      <c r="C107" s="69"/>
    </row>
    <row r="108" spans="1:3" ht="15" x14ac:dyDescent="0.2">
      <c r="A108" s="24"/>
      <c r="C108" s="69"/>
    </row>
    <row r="109" spans="1:3" ht="15" x14ac:dyDescent="0.2">
      <c r="A109" s="24"/>
      <c r="C109" s="69"/>
    </row>
    <row r="110" spans="1:3" ht="15" x14ac:dyDescent="0.2">
      <c r="A110" s="24"/>
      <c r="C110" s="69"/>
    </row>
    <row r="111" spans="1:3" ht="15" x14ac:dyDescent="0.2">
      <c r="A111" s="24"/>
      <c r="C111" s="69"/>
    </row>
    <row r="112" spans="1:3" ht="15" x14ac:dyDescent="0.2">
      <c r="A112" s="24"/>
      <c r="C112" s="69"/>
    </row>
    <row r="113" spans="3:3" ht="15" x14ac:dyDescent="0.2">
      <c r="C113" s="69"/>
    </row>
    <row r="114" spans="3:3" ht="15" x14ac:dyDescent="0.2">
      <c r="C114" s="69"/>
    </row>
    <row r="115" spans="3:3" ht="15" x14ac:dyDescent="0.2">
      <c r="C115" s="69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zoomScale="85" zoomScaleNormal="85" workbookViewId="0">
      <selection activeCell="M39" sqref="M39"/>
    </sheetView>
  </sheetViews>
  <sheetFormatPr defaultRowHeight="12.75" x14ac:dyDescent="0.2"/>
  <cols>
    <col min="3" max="3" width="11" customWidth="1"/>
  </cols>
  <sheetData>
    <row r="1" spans="1:1" x14ac:dyDescent="0.2">
      <c r="A1" s="25" t="s">
        <v>219</v>
      </c>
    </row>
    <row r="22" spans="1:4" ht="15" x14ac:dyDescent="0.25">
      <c r="A22" s="1"/>
    </row>
    <row r="24" spans="1:4" x14ac:dyDescent="0.2">
      <c r="A24" s="32" t="s">
        <v>87</v>
      </c>
    </row>
    <row r="25" spans="1:4" x14ac:dyDescent="0.2">
      <c r="A25" s="32" t="s">
        <v>99</v>
      </c>
    </row>
    <row r="26" spans="1:4" x14ac:dyDescent="0.2">
      <c r="A26" s="4"/>
      <c r="B26" s="30"/>
      <c r="C26" s="30"/>
      <c r="D26" s="30"/>
    </row>
    <row r="27" spans="1:4" x14ac:dyDescent="0.2">
      <c r="A27" s="3" t="s">
        <v>26</v>
      </c>
      <c r="C27" s="70">
        <f>CORREL(B30:B82,C30:C82)</f>
        <v>0.32507677042872474</v>
      </c>
    </row>
    <row r="28" spans="1:4" x14ac:dyDescent="0.2">
      <c r="A28" s="102"/>
      <c r="B28" s="102"/>
      <c r="C28" s="102"/>
    </row>
    <row r="29" spans="1:4" ht="38.25" customHeight="1" x14ac:dyDescent="0.2">
      <c r="A29" s="118" t="s">
        <v>0</v>
      </c>
      <c r="B29" s="92" t="s">
        <v>13</v>
      </c>
      <c r="C29" s="92" t="s">
        <v>25</v>
      </c>
    </row>
    <row r="30" spans="1:4" x14ac:dyDescent="0.2">
      <c r="A30" s="24">
        <v>1964</v>
      </c>
      <c r="B30" s="18">
        <f>'1'!C35</f>
        <v>1.8745698593133674E-3</v>
      </c>
      <c r="C30" s="37">
        <v>0.63075000000000003</v>
      </c>
    </row>
    <row r="31" spans="1:4" x14ac:dyDescent="0.2">
      <c r="A31" s="24">
        <f t="shared" ref="A31:A82" si="0">A30+1</f>
        <v>1965</v>
      </c>
      <c r="B31" s="18">
        <f>'1'!C36</f>
        <v>1.8885710755873451E-3</v>
      </c>
      <c r="C31" s="37">
        <v>0.63024999999999998</v>
      </c>
    </row>
    <row r="32" spans="1:4" x14ac:dyDescent="0.2">
      <c r="A32" s="24">
        <f t="shared" si="0"/>
        <v>1966</v>
      </c>
      <c r="B32" s="18">
        <f>'1'!C37</f>
        <v>1.9025722918613228E-3</v>
      </c>
      <c r="C32" s="37">
        <v>0.63449999999999995</v>
      </c>
    </row>
    <row r="33" spans="1:3" x14ac:dyDescent="0.2">
      <c r="A33" s="24">
        <f t="shared" si="0"/>
        <v>1967</v>
      </c>
      <c r="B33" s="18">
        <f>'1'!C38</f>
        <v>2.1999515751162787E-3</v>
      </c>
      <c r="C33" s="37">
        <v>0.63624999999999998</v>
      </c>
    </row>
    <row r="34" spans="1:3" x14ac:dyDescent="0.2">
      <c r="A34" s="24">
        <f t="shared" si="0"/>
        <v>1968</v>
      </c>
      <c r="B34" s="18">
        <f>'1'!C39</f>
        <v>2.1787234379717232E-3</v>
      </c>
      <c r="C34" s="37">
        <v>0.63849999999999996</v>
      </c>
    </row>
    <row r="35" spans="1:3" x14ac:dyDescent="0.2">
      <c r="A35" s="24">
        <f t="shared" si="0"/>
        <v>1969</v>
      </c>
      <c r="B35" s="18">
        <f>'1'!C40</f>
        <v>2.5644566336477988E-3</v>
      </c>
      <c r="C35" s="37">
        <v>0.64324999999999999</v>
      </c>
    </row>
    <row r="36" spans="1:3" x14ac:dyDescent="0.2">
      <c r="A36" s="24">
        <f t="shared" si="0"/>
        <v>1970</v>
      </c>
      <c r="B36" s="18">
        <f>'1'!C41</f>
        <v>2.6635434379949688E-3</v>
      </c>
      <c r="C36" s="37">
        <v>0.64175000000000015</v>
      </c>
    </row>
    <row r="37" spans="1:3" x14ac:dyDescent="0.2">
      <c r="A37" s="24">
        <f t="shared" si="0"/>
        <v>1971</v>
      </c>
      <c r="B37" s="18">
        <f>'1'!C42</f>
        <v>2.7576765478581852E-3</v>
      </c>
      <c r="C37" s="37">
        <v>0.64249999999999996</v>
      </c>
    </row>
    <row r="38" spans="1:3" x14ac:dyDescent="0.2">
      <c r="A38" s="24">
        <f t="shared" si="0"/>
        <v>1972</v>
      </c>
      <c r="B38" s="18">
        <f>'1'!C43</f>
        <v>2.9380333049800647E-3</v>
      </c>
      <c r="C38" s="37">
        <v>0.64375000000000004</v>
      </c>
    </row>
    <row r="39" spans="1:3" x14ac:dyDescent="0.2">
      <c r="A39" s="24">
        <f t="shared" si="0"/>
        <v>1973</v>
      </c>
      <c r="B39" s="18">
        <f>'1'!C44</f>
        <v>3.2097089339132869E-3</v>
      </c>
      <c r="C39" s="37">
        <v>0.6452500000000001</v>
      </c>
    </row>
    <row r="40" spans="1:3" x14ac:dyDescent="0.2">
      <c r="A40" s="24">
        <f t="shared" si="0"/>
        <v>1974</v>
      </c>
      <c r="B40" s="18">
        <f>'1'!C45</f>
        <v>3.8657792925187676E-3</v>
      </c>
      <c r="C40" s="37">
        <v>0.64650000000000007</v>
      </c>
    </row>
    <row r="41" spans="1:3" x14ac:dyDescent="0.2">
      <c r="A41" s="24">
        <f t="shared" si="0"/>
        <v>1975</v>
      </c>
      <c r="B41" s="18">
        <f>'1'!C46</f>
        <v>3.6128328497240193E-3</v>
      </c>
      <c r="C41" s="37">
        <v>0.64599999999999991</v>
      </c>
    </row>
    <row r="42" spans="1:3" x14ac:dyDescent="0.2">
      <c r="A42" s="24">
        <f t="shared" si="0"/>
        <v>1976</v>
      </c>
      <c r="B42" s="18">
        <f>'1'!C47</f>
        <v>3.9205093889719232E-3</v>
      </c>
      <c r="C42" s="37">
        <v>0.64724999999999999</v>
      </c>
    </row>
    <row r="43" spans="1:3" x14ac:dyDescent="0.2">
      <c r="A43" s="24">
        <f t="shared" si="0"/>
        <v>1977</v>
      </c>
      <c r="B43" s="18">
        <f>'1'!C48</f>
        <v>3.8843397203862039E-3</v>
      </c>
      <c r="C43" s="37">
        <v>0.64800000000000013</v>
      </c>
    </row>
    <row r="44" spans="1:3" x14ac:dyDescent="0.2">
      <c r="A44" s="24">
        <f t="shared" si="0"/>
        <v>1978</v>
      </c>
      <c r="B44" s="18">
        <f>'1'!C49</f>
        <v>4.6341478180813066E-3</v>
      </c>
      <c r="C44" s="37">
        <v>0.64949999999999986</v>
      </c>
    </row>
    <row r="45" spans="1:3" x14ac:dyDescent="0.2">
      <c r="A45" s="24">
        <f t="shared" si="0"/>
        <v>1979</v>
      </c>
      <c r="B45" s="18">
        <f>'1'!C50</f>
        <v>4.5793578308529663E-3</v>
      </c>
      <c r="C45" s="37">
        <v>0.65225</v>
      </c>
    </row>
    <row r="46" spans="1:3" x14ac:dyDescent="0.2">
      <c r="A46" s="24">
        <f t="shared" si="0"/>
        <v>1980</v>
      </c>
      <c r="B46" s="18">
        <f>'1'!C51</f>
        <v>5.3315572813495251E-3</v>
      </c>
      <c r="C46" s="37">
        <v>0.65575000000000006</v>
      </c>
    </row>
    <row r="47" spans="1:3" x14ac:dyDescent="0.2">
      <c r="A47" s="24">
        <f t="shared" si="0"/>
        <v>1981</v>
      </c>
      <c r="B47" s="18">
        <f>'1'!C52</f>
        <v>5.8073653152478956E-3</v>
      </c>
      <c r="C47" s="37">
        <v>0.65425</v>
      </c>
    </row>
    <row r="48" spans="1:3" x14ac:dyDescent="0.2">
      <c r="A48" s="24">
        <f t="shared" si="0"/>
        <v>1982</v>
      </c>
      <c r="B48" s="18">
        <f>'1'!C53</f>
        <v>6.7804976541659193E-3</v>
      </c>
      <c r="C48" s="37">
        <v>0.64775000000000005</v>
      </c>
    </row>
    <row r="49" spans="1:3" x14ac:dyDescent="0.2">
      <c r="A49" s="24">
        <f t="shared" si="0"/>
        <v>1983</v>
      </c>
      <c r="B49" s="18">
        <f>'1'!C54</f>
        <v>6.6873715368739681E-3</v>
      </c>
      <c r="C49" s="37">
        <v>0.64650000000000007</v>
      </c>
    </row>
    <row r="50" spans="1:3" x14ac:dyDescent="0.2">
      <c r="A50" s="24">
        <f t="shared" si="0"/>
        <v>1984</v>
      </c>
      <c r="B50" s="18">
        <f>'1'!C55</f>
        <v>7.3964975292252827E-3</v>
      </c>
      <c r="C50" s="37">
        <v>0.64474999999999993</v>
      </c>
    </row>
    <row r="51" spans="1:3" x14ac:dyDescent="0.2">
      <c r="A51" s="24">
        <f t="shared" si="0"/>
        <v>1985</v>
      </c>
      <c r="B51" s="18">
        <f>'1'!C56</f>
        <v>8.3076421025581933E-3</v>
      </c>
      <c r="C51" s="37">
        <v>0.63900000000000001</v>
      </c>
    </row>
    <row r="52" spans="1:3" x14ac:dyDescent="0.2">
      <c r="A52" s="24">
        <f t="shared" si="0"/>
        <v>1986</v>
      </c>
      <c r="B52" s="18">
        <f>'1'!C57</f>
        <v>8.7999922379683806E-3</v>
      </c>
      <c r="C52" s="37">
        <v>0.63775000000000004</v>
      </c>
    </row>
    <row r="53" spans="1:3" x14ac:dyDescent="0.2">
      <c r="A53" s="24">
        <f t="shared" si="0"/>
        <v>1987</v>
      </c>
      <c r="B53" s="18">
        <f>'1'!C58</f>
        <v>6.4455104494150605E-3</v>
      </c>
      <c r="C53" s="37">
        <v>0.63975000000000004</v>
      </c>
    </row>
    <row r="54" spans="1:3" x14ac:dyDescent="0.2">
      <c r="A54" s="24">
        <f t="shared" si="0"/>
        <v>1988</v>
      </c>
      <c r="B54" s="18">
        <f>'1'!C59</f>
        <v>6.3291059680314716E-3</v>
      </c>
      <c r="C54" s="37">
        <v>0.63800000000000001</v>
      </c>
    </row>
    <row r="55" spans="1:3" x14ac:dyDescent="0.2">
      <c r="A55" s="24">
        <f t="shared" si="0"/>
        <v>1989</v>
      </c>
      <c r="B55" s="18">
        <f>'1'!C60</f>
        <v>6.6948253015102098E-3</v>
      </c>
      <c r="C55" s="37">
        <v>0.6389999999999999</v>
      </c>
    </row>
    <row r="56" spans="1:3" x14ac:dyDescent="0.2">
      <c r="A56" s="24">
        <f t="shared" si="0"/>
        <v>1990</v>
      </c>
      <c r="B56" s="18">
        <f>'1'!C61</f>
        <v>7.1797324143482418E-3</v>
      </c>
      <c r="C56" s="37">
        <v>0.63949999999999996</v>
      </c>
    </row>
    <row r="57" spans="1:3" x14ac:dyDescent="0.2">
      <c r="A57" s="24">
        <f t="shared" si="0"/>
        <v>1991</v>
      </c>
      <c r="B57" s="18">
        <f>'1'!C62</f>
        <v>6.8091178542082787E-3</v>
      </c>
      <c r="C57" s="37">
        <v>0.64049999999999996</v>
      </c>
    </row>
    <row r="58" spans="1:3" x14ac:dyDescent="0.2">
      <c r="A58" s="24">
        <f t="shared" si="0"/>
        <v>1992</v>
      </c>
      <c r="B58" s="18">
        <f>'1'!C63</f>
        <v>5.9259138990537244E-3</v>
      </c>
      <c r="C58" s="37">
        <v>0.64150000000000007</v>
      </c>
    </row>
    <row r="59" spans="1:3" x14ac:dyDescent="0.2">
      <c r="A59" s="24">
        <f t="shared" si="0"/>
        <v>1993</v>
      </c>
      <c r="B59" s="18">
        <f>'1'!C64</f>
        <v>5.7396442698218293E-3</v>
      </c>
      <c r="C59" s="37">
        <v>0.64</v>
      </c>
    </row>
    <row r="60" spans="1:3" x14ac:dyDescent="0.2">
      <c r="A60" s="24">
        <f t="shared" si="0"/>
        <v>1994</v>
      </c>
      <c r="B60" s="18">
        <f>'1'!C65</f>
        <v>5.323993787462949E-3</v>
      </c>
      <c r="C60" s="37">
        <v>0.63974999999999993</v>
      </c>
    </row>
    <row r="61" spans="1:3" x14ac:dyDescent="0.2">
      <c r="A61" s="24">
        <f t="shared" si="0"/>
        <v>1995</v>
      </c>
      <c r="B61" s="18">
        <f>'1'!C66</f>
        <v>5.6086336483107983E-3</v>
      </c>
      <c r="C61" s="37">
        <v>0.64749999999999996</v>
      </c>
    </row>
    <row r="62" spans="1:3" x14ac:dyDescent="0.2">
      <c r="A62" s="24">
        <f t="shared" si="0"/>
        <v>1996</v>
      </c>
      <c r="B62" s="18">
        <f>'1'!C67</f>
        <v>5.8077585440537089E-3</v>
      </c>
      <c r="C62" s="37">
        <v>0.65375000000000005</v>
      </c>
    </row>
    <row r="63" spans="1:3" x14ac:dyDescent="0.2">
      <c r="A63" s="24">
        <f t="shared" si="0"/>
        <v>1997</v>
      </c>
      <c r="B63" s="18">
        <f>'1'!C68</f>
        <v>5.9060107632671142E-3</v>
      </c>
      <c r="C63" s="37">
        <v>0.65700000000000003</v>
      </c>
    </row>
    <row r="64" spans="1:3" x14ac:dyDescent="0.2">
      <c r="A64" s="24">
        <f t="shared" si="0"/>
        <v>1998</v>
      </c>
      <c r="B64" s="18">
        <f>'1'!C69</f>
        <v>6.062517681842257E-3</v>
      </c>
      <c r="C64" s="37">
        <v>0.66275000000000006</v>
      </c>
    </row>
    <row r="65" spans="1:3" x14ac:dyDescent="0.2">
      <c r="A65" s="24">
        <f t="shared" si="0"/>
        <v>1999</v>
      </c>
      <c r="B65" s="18">
        <f>'1'!C70</f>
        <v>5.9263358091312147E-3</v>
      </c>
      <c r="C65" s="37">
        <v>0.66800000000000015</v>
      </c>
    </row>
    <row r="66" spans="1:3" x14ac:dyDescent="0.2">
      <c r="A66" s="24">
        <f t="shared" si="0"/>
        <v>2000</v>
      </c>
      <c r="B66" s="18">
        <f>'1'!C71</f>
        <v>6.487835021117213E-3</v>
      </c>
      <c r="C66" s="37">
        <v>0.67374999999999996</v>
      </c>
    </row>
    <row r="67" spans="1:3" x14ac:dyDescent="0.2">
      <c r="A67" s="24">
        <f t="shared" si="0"/>
        <v>2001</v>
      </c>
      <c r="B67" s="18">
        <f>'1'!C72</f>
        <v>6.7108320794193807E-3</v>
      </c>
      <c r="C67" s="37">
        <v>0.67824999999999991</v>
      </c>
    </row>
    <row r="68" spans="1:3" x14ac:dyDescent="0.2">
      <c r="A68" s="24">
        <f t="shared" si="0"/>
        <v>2002</v>
      </c>
      <c r="B68" s="18">
        <f>'1'!C73</f>
        <v>6.3533647495519555E-3</v>
      </c>
      <c r="C68" s="37">
        <v>0.67925000000000002</v>
      </c>
    </row>
    <row r="69" spans="1:3" x14ac:dyDescent="0.2">
      <c r="A69" s="24">
        <f t="shared" si="0"/>
        <v>2003</v>
      </c>
      <c r="B69" s="18">
        <f>'1'!C74</f>
        <v>5.174239474961163E-3</v>
      </c>
      <c r="C69" s="37">
        <v>0.6825</v>
      </c>
    </row>
    <row r="70" spans="1:3" x14ac:dyDescent="0.2">
      <c r="A70" s="24">
        <f t="shared" si="0"/>
        <v>2004</v>
      </c>
      <c r="B70" s="18">
        <f>'1'!C75</f>
        <v>5.1729417724358708E-3</v>
      </c>
      <c r="C70" s="37">
        <v>0.69</v>
      </c>
    </row>
    <row r="71" spans="1:3" x14ac:dyDescent="0.2">
      <c r="A71" s="24">
        <f t="shared" si="0"/>
        <v>2005</v>
      </c>
      <c r="B71" s="18">
        <f>'1'!C76</f>
        <v>5.4947914030498745E-3</v>
      </c>
      <c r="C71" s="37">
        <v>0.68874999999999997</v>
      </c>
    </row>
    <row r="72" spans="1:3" x14ac:dyDescent="0.2">
      <c r="A72" s="24">
        <f t="shared" si="0"/>
        <v>2006</v>
      </c>
      <c r="B72" s="18">
        <f>'1'!C77</f>
        <v>6.0126342366047516E-3</v>
      </c>
      <c r="C72" s="37">
        <v>0.68775000000000008</v>
      </c>
    </row>
    <row r="73" spans="1:3" x14ac:dyDescent="0.2">
      <c r="A73" s="24">
        <f t="shared" si="0"/>
        <v>2007</v>
      </c>
      <c r="B73" s="18">
        <f>'1'!C78</f>
        <v>6.2767248852400037E-3</v>
      </c>
      <c r="C73" s="37">
        <v>0.68150000000000011</v>
      </c>
    </row>
    <row r="74" spans="1:3" x14ac:dyDescent="0.2">
      <c r="A74" s="24">
        <f t="shared" si="0"/>
        <v>2008</v>
      </c>
      <c r="B74" s="18">
        <f>'1'!C79</f>
        <v>6.0495666260670985E-3</v>
      </c>
      <c r="C74" s="37">
        <v>0.67824999999999991</v>
      </c>
    </row>
    <row r="75" spans="1:3" x14ac:dyDescent="0.2">
      <c r="A75" s="24">
        <f t="shared" si="0"/>
        <v>2009</v>
      </c>
      <c r="B75" s="18">
        <f>'1'!C80</f>
        <v>5.4323448401608432E-3</v>
      </c>
      <c r="C75" s="37">
        <v>0.67374999999999996</v>
      </c>
    </row>
    <row r="76" spans="1:3" x14ac:dyDescent="0.2">
      <c r="A76" s="24">
        <f t="shared" si="0"/>
        <v>2010</v>
      </c>
      <c r="B76" s="18">
        <f>'1'!C81</f>
        <v>4.9314614079415155E-3</v>
      </c>
      <c r="C76" s="37">
        <v>0.66849999999999998</v>
      </c>
    </row>
    <row r="77" spans="1:3" x14ac:dyDescent="0.2">
      <c r="A77" s="24">
        <f t="shared" si="0"/>
        <v>2011</v>
      </c>
      <c r="B77" s="18">
        <f>'1'!C82</f>
        <v>4.4917852576788955E-3</v>
      </c>
      <c r="C77" s="37">
        <v>0.66149999999999998</v>
      </c>
    </row>
    <row r="78" spans="1:3" x14ac:dyDescent="0.2">
      <c r="A78" s="24">
        <f t="shared" si="0"/>
        <v>2012</v>
      </c>
      <c r="B78" s="18">
        <f>'1'!C83</f>
        <v>3.9412509086867937E-3</v>
      </c>
      <c r="C78" s="37">
        <v>0.65400000000000003</v>
      </c>
    </row>
    <row r="79" spans="1:3" x14ac:dyDescent="0.2">
      <c r="A79" s="24">
        <f t="shared" si="0"/>
        <v>2013</v>
      </c>
      <c r="B79" s="18">
        <f>'1'!C84</f>
        <v>3.4925448588314493E-3</v>
      </c>
      <c r="C79" s="37">
        <v>0.65125</v>
      </c>
    </row>
    <row r="80" spans="1:3" x14ac:dyDescent="0.2">
      <c r="A80" s="24">
        <f t="shared" si="0"/>
        <v>2014</v>
      </c>
      <c r="B80" s="18">
        <f>'1'!C85</f>
        <v>3.3067051379146997E-3</v>
      </c>
      <c r="C80" s="37">
        <v>0.64474999999999993</v>
      </c>
    </row>
    <row r="81" spans="1:3" x14ac:dyDescent="0.2">
      <c r="A81" s="24">
        <f t="shared" si="0"/>
        <v>2015</v>
      </c>
      <c r="B81" s="18">
        <f>'1'!C86</f>
        <v>3.2120673220705515E-3</v>
      </c>
      <c r="C81" s="37">
        <v>0.63650000000000007</v>
      </c>
    </row>
    <row r="82" spans="1:3" x14ac:dyDescent="0.2">
      <c r="A82" s="119">
        <f t="shared" si="0"/>
        <v>2016</v>
      </c>
      <c r="B82" s="120">
        <f>'1'!C87</f>
        <v>3.1496587548644371E-3</v>
      </c>
      <c r="C82" s="121">
        <v>0.63400000000000001</v>
      </c>
    </row>
    <row r="83" spans="1:3" x14ac:dyDescent="0.2">
      <c r="A83" s="24"/>
      <c r="C83" s="37"/>
    </row>
    <row r="84" spans="1:3" x14ac:dyDescent="0.2">
      <c r="A84" s="3" t="s">
        <v>27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1"/>
  <sheetViews>
    <sheetView zoomScaleNormal="100" workbookViewId="0">
      <selection activeCell="A17" sqref="A17"/>
    </sheetView>
  </sheetViews>
  <sheetFormatPr defaultRowHeight="12.75" x14ac:dyDescent="0.2"/>
  <cols>
    <col min="1" max="1" width="9.85546875" customWidth="1"/>
    <col min="2" max="2" width="8.85546875" customWidth="1"/>
    <col min="3" max="3" width="9.5703125" customWidth="1"/>
    <col min="4" max="4" width="16.42578125" customWidth="1"/>
    <col min="5" max="5" width="16.5703125" customWidth="1"/>
    <col min="6" max="6" width="6.85546875" customWidth="1"/>
    <col min="7" max="7" width="4.7109375" customWidth="1"/>
    <col min="8" max="9" width="6.42578125" customWidth="1"/>
    <col min="10" max="11" width="8.140625" customWidth="1"/>
    <col min="12" max="12" width="7.85546875" customWidth="1"/>
    <col min="13" max="13" width="1.7109375" customWidth="1"/>
    <col min="14" max="15" width="7.85546875" customWidth="1"/>
    <col min="16" max="16" width="8.42578125" customWidth="1"/>
    <col min="17" max="17" width="7.85546875" customWidth="1"/>
    <col min="18" max="18" width="1.7109375" customWidth="1"/>
    <col min="19" max="19" width="4.85546875" customWidth="1"/>
    <col min="20" max="20" width="6.85546875" customWidth="1"/>
    <col min="21" max="21" width="6.28515625" customWidth="1"/>
    <col min="22" max="23" width="8.5703125" customWidth="1"/>
    <col min="24" max="24" width="7.28515625" customWidth="1"/>
    <col min="25" max="25" width="2" customWidth="1"/>
    <col min="26" max="27" width="7.28515625" customWidth="1"/>
    <col min="28" max="28" width="8.7109375" customWidth="1"/>
    <col min="29" max="29" width="7.28515625" customWidth="1"/>
    <col min="30" max="30" width="1.85546875" customWidth="1"/>
    <col min="31" max="31" width="4.140625" customWidth="1"/>
    <col min="32" max="32" width="6.42578125" customWidth="1"/>
    <col min="33" max="33" width="6.140625" customWidth="1"/>
    <col min="34" max="35" width="8.28515625" customWidth="1"/>
    <col min="36" max="36" width="7.42578125" customWidth="1"/>
    <col min="37" max="37" width="1.7109375" customWidth="1"/>
    <col min="38" max="39" width="7.42578125" customWidth="1"/>
    <col min="40" max="40" width="8.28515625" customWidth="1"/>
    <col min="41" max="41" width="7.42578125" customWidth="1"/>
    <col min="42" max="42" width="1" customWidth="1"/>
    <col min="43" max="43" width="7.42578125" customWidth="1"/>
    <col min="47" max="47" width="24.140625" customWidth="1"/>
    <col min="48" max="48" width="8.7109375" customWidth="1"/>
    <col min="49" max="49" width="23.85546875" customWidth="1"/>
  </cols>
  <sheetData>
    <row r="1" spans="1:46" ht="15.75" x14ac:dyDescent="0.25">
      <c r="A1" s="189" t="s">
        <v>11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</row>
    <row r="2" spans="1:46" ht="15.75" thickBot="1" x14ac:dyDescent="0.3">
      <c r="A2" s="19"/>
      <c r="B2" s="20"/>
      <c r="C2" s="20"/>
      <c r="D2" s="21"/>
      <c r="E2" s="21"/>
    </row>
    <row r="3" spans="1:46" ht="28.5" customHeight="1" thickTop="1" x14ac:dyDescent="0.2">
      <c r="A3" s="16"/>
      <c r="C3" s="190" t="s">
        <v>199</v>
      </c>
      <c r="D3" s="190"/>
      <c r="E3" s="81" t="s">
        <v>85</v>
      </c>
    </row>
    <row r="4" spans="1:46" ht="40.5" customHeight="1" x14ac:dyDescent="0.2">
      <c r="A4" s="16"/>
      <c r="B4" s="92" t="s">
        <v>38</v>
      </c>
      <c r="C4" s="22" t="s">
        <v>7</v>
      </c>
      <c r="D4" s="22" t="s">
        <v>6</v>
      </c>
      <c r="E4" s="23" t="s">
        <v>72</v>
      </c>
    </row>
    <row r="5" spans="1:46" x14ac:dyDescent="0.2">
      <c r="A5" s="10">
        <v>1964</v>
      </c>
      <c r="B5" s="143">
        <f>B28</f>
        <v>0.18745698593133675</v>
      </c>
      <c r="C5" s="143">
        <f>C28</f>
        <v>0.18714210572042225</v>
      </c>
      <c r="D5" s="143">
        <f>D28</f>
        <v>0.66568128258252435</v>
      </c>
      <c r="E5" s="144">
        <f>E28</f>
        <v>1.5047479912344777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46" x14ac:dyDescent="0.2">
      <c r="A6" s="10">
        <f>A50</f>
        <v>1986</v>
      </c>
      <c r="B6" s="143">
        <f>B50</f>
        <v>0.87999922379683804</v>
      </c>
      <c r="C6" s="143">
        <f>C50</f>
        <v>0.32017012030113651</v>
      </c>
      <c r="D6" s="145">
        <f>D50</f>
        <v>0.78424904741433021</v>
      </c>
      <c r="E6" s="144">
        <f>E50</f>
        <v>3.5046728971962615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36"/>
      <c r="AT6" s="36"/>
    </row>
    <row r="7" spans="1:46" x14ac:dyDescent="0.2">
      <c r="A7" s="10">
        <v>2016</v>
      </c>
      <c r="B7" s="143">
        <f>B80</f>
        <v>0.31496587548644372</v>
      </c>
      <c r="C7" s="143">
        <f>C80</f>
        <v>0.20824782280599638</v>
      </c>
      <c r="D7" s="143">
        <f>D80</f>
        <v>0.86104185709373093</v>
      </c>
      <c r="E7" s="144">
        <f>E80</f>
        <v>1.7565429353404036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36"/>
      <c r="AT7" s="36"/>
    </row>
    <row r="8" spans="1:46" x14ac:dyDescent="0.2">
      <c r="A8" s="16"/>
      <c r="C8" s="43"/>
      <c r="D8" s="43"/>
      <c r="E8" s="44"/>
    </row>
    <row r="9" spans="1:46" x14ac:dyDescent="0.2">
      <c r="A9" s="16" t="s">
        <v>35</v>
      </c>
      <c r="C9" s="43"/>
      <c r="D9" s="43"/>
      <c r="E9" s="44"/>
    </row>
    <row r="10" spans="1:46" ht="12" customHeight="1" x14ac:dyDescent="0.2">
      <c r="A10" s="10" t="s">
        <v>15</v>
      </c>
      <c r="B10" s="66" t="s">
        <v>20</v>
      </c>
      <c r="C10" s="84">
        <f>(C6-C5)/C5*100</f>
        <v>71.083957332108454</v>
      </c>
      <c r="D10" s="84">
        <f t="shared" ref="C10:E11" si="0">(D6-D5)/D5*100</f>
        <v>17.811491465077665</v>
      </c>
      <c r="E10" s="84">
        <f>(E6-E5)/E5*100</f>
        <v>132.90763088648941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</row>
    <row r="11" spans="1:46" x14ac:dyDescent="0.2">
      <c r="A11" s="10" t="s">
        <v>19</v>
      </c>
      <c r="B11" s="66" t="s">
        <v>20</v>
      </c>
      <c r="C11" s="84">
        <f t="shared" si="0"/>
        <v>-34.957133848052848</v>
      </c>
      <c r="D11" s="84">
        <f>(D7-D6)/D6*100</f>
        <v>9.7918907179532688</v>
      </c>
      <c r="E11" s="84">
        <f t="shared" si="0"/>
        <v>-49.879974911620479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</row>
    <row r="12" spans="1:46" x14ac:dyDescent="0.2">
      <c r="A12" s="10"/>
      <c r="B12" s="17"/>
      <c r="C12" s="17"/>
      <c r="D12" s="17"/>
      <c r="E12" s="17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</row>
    <row r="13" spans="1:46" x14ac:dyDescent="0.2">
      <c r="A13" s="16" t="s">
        <v>184</v>
      </c>
      <c r="B13" s="17"/>
      <c r="C13" s="17"/>
      <c r="D13" s="17"/>
      <c r="E13" s="17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1:46" x14ac:dyDescent="0.2">
      <c r="A14" s="15" t="s">
        <v>226</v>
      </c>
      <c r="B14" s="66" t="s">
        <v>20</v>
      </c>
      <c r="C14" s="84">
        <f>N81*100</f>
        <v>4.4487162645373859</v>
      </c>
      <c r="D14" s="84">
        <f>O81*100</f>
        <v>2.3725587610535039</v>
      </c>
      <c r="E14" s="84">
        <f>Q81*100</f>
        <v>4.4906784904039831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1:46" x14ac:dyDescent="0.2">
      <c r="A15" s="15" t="s">
        <v>227</v>
      </c>
      <c r="B15" s="66" t="s">
        <v>20</v>
      </c>
      <c r="C15" s="84">
        <f>Z81*100</f>
        <v>6.2656015066044928</v>
      </c>
      <c r="D15" s="84">
        <f>AA81*100</f>
        <v>3.5652745751088593</v>
      </c>
      <c r="E15" s="84">
        <f>AC81*100</f>
        <v>8.3561560350293806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1:46" x14ac:dyDescent="0.2">
      <c r="A16" s="31" t="s">
        <v>228</v>
      </c>
      <c r="B16" s="67" t="s">
        <v>20</v>
      </c>
      <c r="C16" s="90">
        <f>AL81*100</f>
        <v>7.7773327271898189</v>
      </c>
      <c r="D16" s="90">
        <f>AM81*100</f>
        <v>4.4839708808939074</v>
      </c>
      <c r="E16" s="90">
        <f>AO81*100</f>
        <v>11.825346487559223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</row>
    <row r="17" spans="1:51" x14ac:dyDescent="0.2">
      <c r="A17" s="10"/>
      <c r="B17" s="17"/>
      <c r="C17" s="17"/>
      <c r="D17" s="17"/>
      <c r="E17" s="17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</row>
    <row r="18" spans="1:51" x14ac:dyDescent="0.2">
      <c r="A18" s="89" t="s">
        <v>185</v>
      </c>
      <c r="B18" s="17"/>
      <c r="C18" s="17"/>
      <c r="D18" s="17"/>
      <c r="E18" s="17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</row>
    <row r="19" spans="1:51" x14ac:dyDescent="0.2">
      <c r="A19" s="89" t="s">
        <v>186</v>
      </c>
      <c r="B19" s="17"/>
      <c r="C19" s="17"/>
      <c r="D19" s="17"/>
      <c r="E19" s="17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</row>
    <row r="20" spans="1:51" x14ac:dyDescent="0.2">
      <c r="A20" s="10"/>
      <c r="B20" s="17"/>
      <c r="C20" s="17"/>
      <c r="D20" s="17"/>
      <c r="E20" s="17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</row>
    <row r="21" spans="1:51" ht="13.5" customHeight="1" x14ac:dyDescent="0.2">
      <c r="A21" s="89"/>
      <c r="B21" s="33"/>
      <c r="C21" s="33"/>
      <c r="D21" s="33"/>
      <c r="E21" s="33"/>
      <c r="F21" s="33"/>
      <c r="G21" s="33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</row>
    <row r="24" spans="1:51" x14ac:dyDescent="0.2"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R24" s="4" t="s">
        <v>96</v>
      </c>
      <c r="AS24" s="30"/>
      <c r="AT24" s="30"/>
      <c r="AU24" s="30"/>
      <c r="AV24" s="30"/>
      <c r="AW24" s="30"/>
    </row>
    <row r="25" spans="1:51" ht="12.75" customHeight="1" x14ac:dyDescent="0.2">
      <c r="G25" s="62"/>
      <c r="I25" s="187" t="s">
        <v>34</v>
      </c>
      <c r="J25" s="187"/>
      <c r="K25" s="187"/>
      <c r="L25" s="187"/>
      <c r="M25" s="113"/>
      <c r="N25" s="187" t="s">
        <v>180</v>
      </c>
      <c r="O25" s="187"/>
      <c r="P25" s="187"/>
      <c r="Q25" s="187"/>
      <c r="S25" s="62"/>
      <c r="U25" s="187" t="s">
        <v>74</v>
      </c>
      <c r="V25" s="187"/>
      <c r="W25" s="187"/>
      <c r="X25" s="187"/>
      <c r="Y25" s="113"/>
      <c r="Z25" s="187" t="s">
        <v>182</v>
      </c>
      <c r="AA25" s="187"/>
      <c r="AB25" s="187"/>
      <c r="AC25" s="187"/>
      <c r="AG25" s="187" t="s">
        <v>75</v>
      </c>
      <c r="AH25" s="187"/>
      <c r="AI25" s="187"/>
      <c r="AJ25" s="187"/>
      <c r="AK25" s="113"/>
      <c r="AL25" s="187" t="s">
        <v>181</v>
      </c>
      <c r="AM25" s="187"/>
      <c r="AN25" s="187"/>
      <c r="AO25" s="187"/>
      <c r="AR25" s="4"/>
      <c r="AS25" s="4"/>
      <c r="AT25" s="30"/>
      <c r="AU25" s="30"/>
      <c r="AV25" s="30"/>
      <c r="AW25" s="30"/>
    </row>
    <row r="26" spans="1:51" x14ac:dyDescent="0.2">
      <c r="A26" s="102"/>
      <c r="B26" s="102"/>
      <c r="C26" s="102"/>
      <c r="D26" s="102"/>
      <c r="E26" s="102"/>
      <c r="G26" s="62"/>
      <c r="I26" s="188"/>
      <c r="J26" s="188"/>
      <c r="K26" s="188"/>
      <c r="L26" s="188"/>
      <c r="M26" s="113"/>
      <c r="N26" s="188"/>
      <c r="O26" s="188"/>
      <c r="P26" s="188"/>
      <c r="Q26" s="188"/>
      <c r="S26" s="62"/>
      <c r="U26" s="188"/>
      <c r="V26" s="188"/>
      <c r="W26" s="188"/>
      <c r="X26" s="188"/>
      <c r="Y26" s="113"/>
      <c r="Z26" s="188"/>
      <c r="AA26" s="188"/>
      <c r="AB26" s="188"/>
      <c r="AC26" s="188"/>
      <c r="AG26" s="188"/>
      <c r="AH26" s="188"/>
      <c r="AI26" s="188"/>
      <c r="AJ26" s="188"/>
      <c r="AK26" s="113"/>
      <c r="AL26" s="188"/>
      <c r="AM26" s="188"/>
      <c r="AN26" s="188"/>
      <c r="AO26" s="188"/>
      <c r="AR26" s="139"/>
      <c r="AS26" s="139"/>
      <c r="AT26" s="138"/>
      <c r="AU26" s="30"/>
      <c r="AV26" s="30"/>
      <c r="AW26" s="30"/>
      <c r="AX26" s="4"/>
    </row>
    <row r="27" spans="1:51" ht="54" customHeight="1" x14ac:dyDescent="0.2">
      <c r="A27" s="38" t="s">
        <v>0</v>
      </c>
      <c r="B27" s="39" t="s">
        <v>16</v>
      </c>
      <c r="C27" s="39" t="s">
        <v>71</v>
      </c>
      <c r="D27" s="22" t="s">
        <v>6</v>
      </c>
      <c r="E27" s="23" t="s">
        <v>73</v>
      </c>
      <c r="F27" s="85"/>
      <c r="G27" s="44"/>
      <c r="H27" s="23" t="s">
        <v>36</v>
      </c>
      <c r="I27" s="57" t="s">
        <v>3</v>
      </c>
      <c r="J27" s="58" t="s">
        <v>6</v>
      </c>
      <c r="K27" s="58" t="s">
        <v>218</v>
      </c>
      <c r="L27" s="59" t="s">
        <v>73</v>
      </c>
      <c r="M27" s="64"/>
      <c r="N27" s="57" t="s">
        <v>3</v>
      </c>
      <c r="O27" s="58" t="s">
        <v>6</v>
      </c>
      <c r="P27" s="58" t="s">
        <v>218</v>
      </c>
      <c r="Q27" s="59" t="s">
        <v>73</v>
      </c>
      <c r="R27" s="44"/>
      <c r="S27" s="44"/>
      <c r="T27" s="23" t="s">
        <v>36</v>
      </c>
      <c r="U27" s="57" t="s">
        <v>3</v>
      </c>
      <c r="V27" s="58" t="s">
        <v>6</v>
      </c>
      <c r="W27" s="58" t="s">
        <v>218</v>
      </c>
      <c r="X27" s="59" t="s">
        <v>73</v>
      </c>
      <c r="Y27" s="64"/>
      <c r="Z27" s="57" t="s">
        <v>3</v>
      </c>
      <c r="AA27" s="58" t="s">
        <v>6</v>
      </c>
      <c r="AB27" s="58" t="s">
        <v>218</v>
      </c>
      <c r="AC27" s="59" t="s">
        <v>73</v>
      </c>
      <c r="AD27" s="44"/>
      <c r="AE27" s="64"/>
      <c r="AF27" s="23" t="s">
        <v>36</v>
      </c>
      <c r="AG27" s="57" t="s">
        <v>3</v>
      </c>
      <c r="AH27" s="58" t="s">
        <v>6</v>
      </c>
      <c r="AI27" s="58" t="s">
        <v>218</v>
      </c>
      <c r="AJ27" s="59" t="s">
        <v>73</v>
      </c>
      <c r="AK27" s="64"/>
      <c r="AL27" s="57" t="s">
        <v>3</v>
      </c>
      <c r="AM27" s="58" t="s">
        <v>6</v>
      </c>
      <c r="AN27" s="58" t="s">
        <v>218</v>
      </c>
      <c r="AO27" s="59" t="s">
        <v>73</v>
      </c>
      <c r="AP27" s="44"/>
      <c r="AQ27" s="59"/>
      <c r="AR27" s="107" t="s">
        <v>17</v>
      </c>
      <c r="AS27" s="107" t="s">
        <v>17</v>
      </c>
      <c r="AT27" s="107" t="s">
        <v>18</v>
      </c>
      <c r="AU27" s="75"/>
      <c r="AV27" s="75"/>
      <c r="AW27" s="75"/>
      <c r="AX27" s="72"/>
    </row>
    <row r="28" spans="1:51" x14ac:dyDescent="0.2">
      <c r="A28" s="24">
        <v>1964</v>
      </c>
      <c r="B28" s="37">
        <f>'1'!C35*100</f>
        <v>0.18745698593133675</v>
      </c>
      <c r="C28" s="37">
        <f>'4'!B29</f>
        <v>0.18714210572042225</v>
      </c>
      <c r="D28" s="37">
        <f>AT28/AR28</f>
        <v>0.66568128258252435</v>
      </c>
      <c r="E28" s="29">
        <f>B28/C28/D28</f>
        <v>1.5047479912344777</v>
      </c>
      <c r="F28" s="86"/>
      <c r="G28" s="2"/>
      <c r="H28" s="2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2"/>
      <c r="T28" s="2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65"/>
      <c r="AF28" s="2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29"/>
      <c r="AR28" s="133">
        <v>10.3</v>
      </c>
      <c r="AS28" s="133"/>
      <c r="AT28" s="134">
        <f>'3'!T28</f>
        <v>6.8565172106000007</v>
      </c>
      <c r="AU28" s="4"/>
      <c r="AV28" s="4"/>
      <c r="AW28" s="71"/>
      <c r="AX28" s="54"/>
      <c r="AY28" s="46"/>
    </row>
    <row r="29" spans="1:51" x14ac:dyDescent="0.2">
      <c r="A29" s="24">
        <f>A28+1</f>
        <v>1965</v>
      </c>
      <c r="B29" s="37"/>
      <c r="C29" s="37"/>
      <c r="D29" s="37"/>
      <c r="E29" s="29"/>
      <c r="F29" s="83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30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30"/>
      <c r="AR29" s="133">
        <v>11.3</v>
      </c>
      <c r="AS29" s="133"/>
      <c r="AT29" s="134"/>
      <c r="AU29" s="4"/>
      <c r="AV29" s="4"/>
      <c r="AW29" s="71"/>
      <c r="AX29" s="54"/>
      <c r="AY29" s="46"/>
    </row>
    <row r="30" spans="1:51" x14ac:dyDescent="0.2">
      <c r="A30" s="91">
        <f t="shared" ref="A30:A80" si="1">A29+1</f>
        <v>1966</v>
      </c>
      <c r="B30" s="37">
        <f>'1'!C37*100</f>
        <v>0.19025722918613228</v>
      </c>
      <c r="C30" s="37">
        <f>'4'!B31</f>
        <v>0.1874186542872143</v>
      </c>
      <c r="D30" s="37">
        <f t="shared" ref="D30:D50" si="2">AT30/AR30</f>
        <v>0.67681923041803294</v>
      </c>
      <c r="E30" s="29">
        <f>B30/C30/D30</f>
        <v>1.4998770592574378</v>
      </c>
      <c r="F30" s="87"/>
      <c r="G30" s="47"/>
      <c r="H30" s="47"/>
      <c r="I30" s="60"/>
      <c r="J30" s="60"/>
      <c r="K30" s="60"/>
      <c r="L30" s="60"/>
      <c r="M30" s="60"/>
      <c r="N30" s="60"/>
      <c r="O30" s="60"/>
      <c r="P30" s="60"/>
      <c r="Q30" s="60"/>
      <c r="R30" s="41"/>
      <c r="S30" s="47"/>
      <c r="T30" s="47">
        <f>ABS(U30)+ABS(V30)+ABS(X30)</f>
        <v>2.1446440463633244E-2</v>
      </c>
      <c r="U30" s="61">
        <f>(C30-C28)/C28</f>
        <v>1.4777463667379608E-3</v>
      </c>
      <c r="V30" s="61">
        <f>(D30-D28)/D28</f>
        <v>1.6731652409241085E-2</v>
      </c>
      <c r="W30" s="61">
        <f>(C30*D30-C28*D28)/(C28*D28)</f>
        <v>1.8234123914536451E-2</v>
      </c>
      <c r="X30" s="61">
        <f>(E30-E28)/E28</f>
        <v>-3.237041687654197E-3</v>
      </c>
      <c r="Y30" s="61"/>
      <c r="Z30" s="82">
        <f>ABS(U30)</f>
        <v>1.4777463667379608E-3</v>
      </c>
      <c r="AA30" s="82">
        <f>ABS(V30)</f>
        <v>1.6731652409241085E-2</v>
      </c>
      <c r="AB30" s="82">
        <f>ABS(W30)</f>
        <v>1.8234123914536451E-2</v>
      </c>
      <c r="AC30" s="82">
        <f>ABS(X30)</f>
        <v>3.237041687654197E-3</v>
      </c>
      <c r="AD30" s="41"/>
      <c r="AE30" s="47"/>
      <c r="AG30" s="60"/>
      <c r="AH30" s="60"/>
      <c r="AI30" s="60"/>
      <c r="AJ30" s="60"/>
      <c r="AK30" s="60"/>
      <c r="AL30" s="60"/>
      <c r="AM30" s="60"/>
      <c r="AN30" s="60"/>
      <c r="AO30" s="60"/>
      <c r="AP30" s="41"/>
      <c r="AQ30" s="29"/>
      <c r="AR30" s="133">
        <v>12.2</v>
      </c>
      <c r="AS30" s="133"/>
      <c r="AT30" s="134">
        <f>'3'!T30</f>
        <v>8.257194611100001</v>
      </c>
      <c r="AU30" s="4"/>
      <c r="AV30" s="4"/>
      <c r="AW30" s="71"/>
      <c r="AX30" s="54"/>
      <c r="AY30" s="46"/>
    </row>
    <row r="31" spans="1:51" x14ac:dyDescent="0.2">
      <c r="A31" s="91">
        <f t="shared" si="1"/>
        <v>1967</v>
      </c>
      <c r="B31" s="37">
        <f>'1'!C38*100</f>
        <v>0.21999515751162788</v>
      </c>
      <c r="C31" s="37">
        <f>'4'!B32</f>
        <v>0.20936423105349791</v>
      </c>
      <c r="D31" s="37">
        <f t="shared" si="2"/>
        <v>0.70051812386046497</v>
      </c>
      <c r="E31" s="29">
        <f t="shared" ref="E31:E80" si="3">B31/C31/D31</f>
        <v>1.4999999999999998</v>
      </c>
      <c r="F31" s="170"/>
      <c r="G31" s="47"/>
      <c r="H31" s="47">
        <f>ABS(I31)+ABS(J31)+ABS(L31)</f>
        <v>0.15219094435445876</v>
      </c>
      <c r="I31" s="61">
        <f>(C31-C30)/C30</f>
        <v>0.11709387653937894</v>
      </c>
      <c r="J31" s="82">
        <f>(D31-D30)/D30</f>
        <v>3.5015100601965117E-2</v>
      </c>
      <c r="K31" s="82">
        <f>(C31*D31-C30*D30)/(C30*D30)</f>
        <v>0.15620903100824435</v>
      </c>
      <c r="L31" s="82">
        <f t="shared" ref="L31:L62" si="4">(E31-E30)/E30</f>
        <v>8.1967213114715853E-5</v>
      </c>
      <c r="M31" s="82"/>
      <c r="N31" s="82">
        <f>ABS(I31)</f>
        <v>0.11709387653937894</v>
      </c>
      <c r="O31" s="82">
        <f>ABS(J31)</f>
        <v>3.5015100601965117E-2</v>
      </c>
      <c r="P31" s="82">
        <f>ABS(K31)</f>
        <v>0.15620903100824435</v>
      </c>
      <c r="Q31" s="82">
        <f>ABS(L31)</f>
        <v>8.1967213114715853E-5</v>
      </c>
      <c r="R31" s="41"/>
      <c r="S31" s="47"/>
      <c r="T31" s="47"/>
      <c r="U31" s="60"/>
      <c r="V31" s="60"/>
      <c r="W31" s="60"/>
      <c r="X31" s="60"/>
      <c r="Y31" s="60"/>
      <c r="Z31" s="60"/>
      <c r="AA31" s="60"/>
      <c r="AB31" s="60"/>
      <c r="AC31" s="60"/>
      <c r="AD31" s="41"/>
      <c r="AE31" s="47"/>
      <c r="AF31" s="47">
        <f>ABS(AG31)+ABS(AH31)+ABS(AJ31)</f>
        <v>0.17423261126611847</v>
      </c>
      <c r="AG31" s="61">
        <f>(C31-C28)/C28</f>
        <v>0.11874465795674023</v>
      </c>
      <c r="AH31" s="61">
        <f>(D31-D28)/D28</f>
        <v>5.2332613503552894E-2</v>
      </c>
      <c r="AI31" s="61">
        <f>(C31*D31-C28*D28)/(C28*D28)</f>
        <v>0.17729148975075479</v>
      </c>
      <c r="AJ31" s="61">
        <f>(E31-E28)/E28</f>
        <v>-3.155339805825354E-3</v>
      </c>
      <c r="AK31" s="61"/>
      <c r="AL31" s="82">
        <f>ABS(AG31)</f>
        <v>0.11874465795674023</v>
      </c>
      <c r="AM31" s="82">
        <f>ABS(AH31)</f>
        <v>5.2332613503552894E-2</v>
      </c>
      <c r="AN31" s="82">
        <f>ABS(AI31)</f>
        <v>0.17729148975075479</v>
      </c>
      <c r="AO31" s="82">
        <f>ABS(AJ31)</f>
        <v>3.155339805825354E-3</v>
      </c>
      <c r="AP31" s="41"/>
      <c r="AQ31" s="29"/>
      <c r="AR31" s="133">
        <v>12.9</v>
      </c>
      <c r="AS31" s="133"/>
      <c r="AT31" s="134">
        <f>'3'!T31</f>
        <v>9.0366837977999985</v>
      </c>
      <c r="AU31" s="4"/>
      <c r="AV31" s="4"/>
      <c r="AW31" s="71"/>
      <c r="AX31" s="54"/>
      <c r="AY31" s="46"/>
    </row>
    <row r="32" spans="1:51" x14ac:dyDescent="0.2">
      <c r="A32" s="91">
        <f t="shared" si="1"/>
        <v>1968</v>
      </c>
      <c r="B32" s="37">
        <f>'1'!C39*100</f>
        <v>0.21787234379717232</v>
      </c>
      <c r="C32" s="37">
        <f>'4'!B33</f>
        <v>0.20755030888690548</v>
      </c>
      <c r="D32" s="37">
        <f t="shared" si="2"/>
        <v>0.71041981316546765</v>
      </c>
      <c r="E32" s="29">
        <f t="shared" si="3"/>
        <v>1.4776230466673757</v>
      </c>
      <c r="F32" s="87"/>
      <c r="G32" s="47"/>
      <c r="H32" s="47">
        <f t="shared" ref="H32:H80" si="5">ABS(I32)+ABS(J32)+ABS(L32)</f>
        <v>3.7716731540266966E-2</v>
      </c>
      <c r="I32" s="61">
        <f t="shared" ref="I32:I62" si="6">(C32-C31)/C31</f>
        <v>-8.6639544752461859E-3</v>
      </c>
      <c r="J32" s="82">
        <f t="shared" ref="J32:J62" si="7">(D32-D31)/D31</f>
        <v>1.4134808176604695E-2</v>
      </c>
      <c r="K32" s="82">
        <f>(C32*D32-C31*D31)/(C31*D31)</f>
        <v>5.3483903668001169E-3</v>
      </c>
      <c r="L32" s="82">
        <f t="shared" si="4"/>
        <v>-1.4917968888416087E-2</v>
      </c>
      <c r="M32" s="82"/>
      <c r="N32" s="82">
        <f t="shared" ref="N32:N80" si="8">ABS(I32)</f>
        <v>8.6639544752461859E-3</v>
      </c>
      <c r="O32" s="82">
        <f t="shared" ref="O32:O80" si="9">ABS(J32)</f>
        <v>1.4134808176604695E-2</v>
      </c>
      <c r="P32" s="82">
        <f t="shared" ref="P32:P80" si="10">ABS(K32)</f>
        <v>5.3483903668001169E-3</v>
      </c>
      <c r="Q32" s="82">
        <f t="shared" ref="Q32:Q80" si="11">ABS(L32)</f>
        <v>1.4917968888416087E-2</v>
      </c>
      <c r="R32" s="41"/>
      <c r="S32" s="47"/>
      <c r="T32" s="47">
        <f>ABS(U32)+ABS(V32)+ABS(X32)</f>
        <v>0.17189749101696505</v>
      </c>
      <c r="U32" s="61">
        <f>(C32-C30)/C30</f>
        <v>0.10741542604846548</v>
      </c>
      <c r="V32" s="61">
        <f>(D32-D30)/D30</f>
        <v>4.9644840508863107E-2</v>
      </c>
      <c r="W32" s="61">
        <f>(C32*D32-C30*D30)/(C30*D30)</f>
        <v>0.16239288825169615</v>
      </c>
      <c r="X32" s="61">
        <f>(E32-E30)/E30</f>
        <v>-1.4837224459636486E-2</v>
      </c>
      <c r="Y32" s="61"/>
      <c r="Z32" s="82">
        <f t="shared" ref="Z32:Z80" si="12">ABS(U32)</f>
        <v>0.10741542604846548</v>
      </c>
      <c r="AA32" s="82">
        <f t="shared" ref="AA32:AB80" si="13">ABS(V32)</f>
        <v>4.9644840508863107E-2</v>
      </c>
      <c r="AB32" s="82">
        <f t="shared" si="13"/>
        <v>0.16239288825169615</v>
      </c>
      <c r="AC32" s="82">
        <f t="shared" ref="AC32:AC80" si="14">ABS(X32)</f>
        <v>1.4837224459636486E-2</v>
      </c>
      <c r="AD32" s="41"/>
      <c r="AE32" s="47"/>
      <c r="AF32" s="47"/>
      <c r="AG32" s="60"/>
      <c r="AH32" s="60"/>
      <c r="AI32" s="60"/>
      <c r="AJ32" s="60"/>
      <c r="AK32" s="60"/>
      <c r="AL32" s="60"/>
      <c r="AM32" s="60"/>
      <c r="AN32" s="60"/>
      <c r="AO32" s="60"/>
      <c r="AP32" s="61"/>
      <c r="AQ32" s="29"/>
      <c r="AR32" s="133">
        <v>13.9</v>
      </c>
      <c r="AS32" s="133"/>
      <c r="AT32" s="134">
        <f>'3'!T32</f>
        <v>9.8748354030000005</v>
      </c>
      <c r="AU32" s="4"/>
      <c r="AV32" s="4"/>
      <c r="AW32" s="71"/>
      <c r="AX32" s="54"/>
      <c r="AY32" s="46"/>
    </row>
    <row r="33" spans="1:51" x14ac:dyDescent="0.2">
      <c r="A33" s="91">
        <f t="shared" si="1"/>
        <v>1969</v>
      </c>
      <c r="B33" s="37">
        <f>'1'!C40*100</f>
        <v>0.25644566336477986</v>
      </c>
      <c r="C33" s="37">
        <f>'4'!B34</f>
        <v>0.22290444652983932</v>
      </c>
      <c r="D33" s="37">
        <f t="shared" si="2"/>
        <v>0.76020899649350648</v>
      </c>
      <c r="E33" s="29">
        <f t="shared" si="3"/>
        <v>1.5133647798742138</v>
      </c>
      <c r="F33" s="87"/>
      <c r="G33" s="47"/>
      <c r="H33" s="47">
        <f t="shared" si="5"/>
        <v>0.16825074639154503</v>
      </c>
      <c r="I33" s="61">
        <f t="shared" si="6"/>
        <v>7.3977907936048082E-2</v>
      </c>
      <c r="J33" s="82">
        <f t="shared" si="7"/>
        <v>7.0084170521919509E-2</v>
      </c>
      <c r="K33" s="82">
        <f t="shared" ref="K33:K80" si="15">(C33*D33-C32*D32)/(C32*D32)</f>
        <v>0.14924675877261237</v>
      </c>
      <c r="L33" s="82">
        <f t="shared" si="4"/>
        <v>2.4188667933577445E-2</v>
      </c>
      <c r="M33" s="82"/>
      <c r="N33" s="82">
        <f t="shared" si="8"/>
        <v>7.3977907936048082E-2</v>
      </c>
      <c r="O33" s="82">
        <f t="shared" si="9"/>
        <v>7.0084170521919509E-2</v>
      </c>
      <c r="P33" s="82">
        <f t="shared" si="10"/>
        <v>0.14924675877261237</v>
      </c>
      <c r="Q33" s="82">
        <f t="shared" si="11"/>
        <v>2.4188667933577445E-2</v>
      </c>
      <c r="R33" s="41"/>
      <c r="S33" s="47"/>
      <c r="T33" s="47">
        <f t="shared" ref="T33:T80" si="16">ABS(U33)+ABS(V33)+ABS(X33)</f>
        <v>0.15879247048881404</v>
      </c>
      <c r="U33" s="61">
        <f>(C33-C31)/C31</f>
        <v>6.4673012234270022E-2</v>
      </c>
      <c r="V33" s="61">
        <f>(D33-D31)/D31</f>
        <v>8.5209605005067995E-2</v>
      </c>
      <c r="W33" s="61">
        <f t="shared" ref="W33:W80" si="17">(C33*D33-C31*D31)/(C31*D31)</f>
        <v>0.15539337906630807</v>
      </c>
      <c r="X33" s="61">
        <f>(E33-E31)/E31</f>
        <v>8.9098532494760203E-3</v>
      </c>
      <c r="Y33" s="61"/>
      <c r="Z33" s="82">
        <f t="shared" si="12"/>
        <v>6.4673012234270022E-2</v>
      </c>
      <c r="AA33" s="82">
        <f t="shared" si="13"/>
        <v>8.5209605005067995E-2</v>
      </c>
      <c r="AB33" s="82">
        <f t="shared" si="13"/>
        <v>0.15539337906630807</v>
      </c>
      <c r="AC33" s="82">
        <f t="shared" si="14"/>
        <v>8.9098532494760203E-3</v>
      </c>
      <c r="AD33" s="41"/>
      <c r="AE33" s="47"/>
      <c r="AF33" s="47">
        <f t="shared" ref="AF33:AF80" si="18">ABS(AG33)+ABS(AH33)+ABS(AJ33)</f>
        <v>0.32154058176060846</v>
      </c>
      <c r="AG33" s="61">
        <f>(C33-C30)/C30</f>
        <v>0.18933970248363832</v>
      </c>
      <c r="AH33" s="61">
        <f>(D33-D30)/D30</f>
        <v>0.12320832849853927</v>
      </c>
      <c r="AI33" s="61">
        <f t="shared" ref="AI33:AI80" si="19">(C33*D33-C30*D30)/(C30*D30)</f>
        <v>0.33587625924359721</v>
      </c>
      <c r="AJ33" s="61">
        <f>(E33-E30)/E30</f>
        <v>8.9925507784308564E-3</v>
      </c>
      <c r="AK33" s="61"/>
      <c r="AL33" s="82">
        <f t="shared" ref="AL33:AL80" si="20">ABS(AG33)</f>
        <v>0.18933970248363832</v>
      </c>
      <c r="AM33" s="82">
        <f t="shared" ref="AM33:AN80" si="21">ABS(AH33)</f>
        <v>0.12320832849853927</v>
      </c>
      <c r="AN33" s="82">
        <f t="shared" si="21"/>
        <v>0.33587625924359721</v>
      </c>
      <c r="AO33" s="82">
        <f t="shared" ref="AO33:AO80" si="22">ABS(AJ33)</f>
        <v>8.9925507784308564E-3</v>
      </c>
      <c r="AP33" s="61"/>
      <c r="AQ33" s="29"/>
      <c r="AR33" s="133">
        <v>15.4</v>
      </c>
      <c r="AS33" s="133"/>
      <c r="AT33" s="134">
        <f>'3'!T33</f>
        <v>11.707218546</v>
      </c>
      <c r="AU33" s="4"/>
      <c r="AV33" s="4"/>
      <c r="AW33" s="71"/>
      <c r="AX33" s="54"/>
      <c r="AY33" s="46"/>
    </row>
    <row r="34" spans="1:51" x14ac:dyDescent="0.2">
      <c r="A34" s="91">
        <f t="shared" si="1"/>
        <v>1970</v>
      </c>
      <c r="B34" s="37">
        <f>'1'!C41*100</f>
        <v>0.26635434379949691</v>
      </c>
      <c r="C34" s="37">
        <f>'4'!B35</f>
        <v>0.21716469739042613</v>
      </c>
      <c r="D34" s="37">
        <f t="shared" si="2"/>
        <v>0.78827039281437139</v>
      </c>
      <c r="E34" s="29">
        <f t="shared" si="3"/>
        <v>1.5559489425137425</v>
      </c>
      <c r="F34" s="87"/>
      <c r="G34" s="47"/>
      <c r="H34" s="47">
        <f t="shared" si="5"/>
        <v>9.0801287810989534E-2</v>
      </c>
      <c r="I34" s="61">
        <f t="shared" si="6"/>
        <v>-2.5749818941565326E-2</v>
      </c>
      <c r="J34" s="82">
        <f t="shared" si="7"/>
        <v>3.6912739062940833E-2</v>
      </c>
      <c r="K34" s="82">
        <f t="shared" si="15"/>
        <v>1.0212423773867553E-2</v>
      </c>
      <c r="L34" s="82">
        <f t="shared" si="4"/>
        <v>2.8138729806483374E-2</v>
      </c>
      <c r="M34" s="82"/>
      <c r="N34" s="82">
        <f t="shared" si="8"/>
        <v>2.5749818941565326E-2</v>
      </c>
      <c r="O34" s="82">
        <f t="shared" si="9"/>
        <v>3.6912739062940833E-2</v>
      </c>
      <c r="P34" s="82">
        <f t="shared" si="10"/>
        <v>1.0212423773867553E-2</v>
      </c>
      <c r="Q34" s="82">
        <f t="shared" si="11"/>
        <v>2.8138729806483374E-2</v>
      </c>
      <c r="R34" s="41"/>
      <c r="S34" s="47"/>
      <c r="T34" s="47">
        <f t="shared" si="16"/>
        <v>0.20891511567465482</v>
      </c>
      <c r="U34" s="61">
        <f>(C34-C32)/C32</f>
        <v>4.6323171259453726E-2</v>
      </c>
      <c r="V34" s="61">
        <f>(D34-D32)/D32</f>
        <v>0.10958390828377861</v>
      </c>
      <c r="W34" s="61">
        <f t="shared" si="17"/>
        <v>0.16098335369394204</v>
      </c>
      <c r="X34" s="61">
        <f>(E34-E32)/E32</f>
        <v>5.3008036131422499E-2</v>
      </c>
      <c r="Y34" s="61"/>
      <c r="Z34" s="82">
        <f t="shared" si="12"/>
        <v>4.6323171259453726E-2</v>
      </c>
      <c r="AA34" s="82">
        <f t="shared" si="13"/>
        <v>0.10958390828377861</v>
      </c>
      <c r="AB34" s="82">
        <f t="shared" si="13"/>
        <v>0.16098335369394204</v>
      </c>
      <c r="AC34" s="82">
        <f t="shared" si="14"/>
        <v>5.3008036131422499E-2</v>
      </c>
      <c r="AD34" s="41"/>
      <c r="AE34" s="47"/>
      <c r="AF34" s="47">
        <f t="shared" si="18"/>
        <v>0.19982483392964556</v>
      </c>
      <c r="AG34" s="61">
        <f>(C34-C31)/C31</f>
        <v>3.7257874937266601E-2</v>
      </c>
      <c r="AH34" s="61">
        <f>(D34-D31)/D31</f>
        <v>0.12526766398321715</v>
      </c>
      <c r="AI34" s="61">
        <f t="shared" si="19"/>
        <v>0.16719274587885399</v>
      </c>
      <c r="AJ34" s="61">
        <f>(E34-E31)/E31</f>
        <v>3.7299295009161813E-2</v>
      </c>
      <c r="AK34" s="61"/>
      <c r="AL34" s="82">
        <f t="shared" si="20"/>
        <v>3.7257874937266601E-2</v>
      </c>
      <c r="AM34" s="82">
        <f t="shared" si="21"/>
        <v>0.12526766398321715</v>
      </c>
      <c r="AN34" s="82">
        <f t="shared" si="21"/>
        <v>0.16719274587885399</v>
      </c>
      <c r="AO34" s="82">
        <f t="shared" si="22"/>
        <v>3.7299295009161813E-2</v>
      </c>
      <c r="AP34" s="61"/>
      <c r="AQ34" s="29"/>
      <c r="AR34" s="133">
        <v>16.7</v>
      </c>
      <c r="AS34" s="133"/>
      <c r="AT34" s="134">
        <f>'3'!T34</f>
        <v>13.164115560000001</v>
      </c>
      <c r="AU34" s="4"/>
      <c r="AV34" s="4"/>
      <c r="AW34" s="71"/>
      <c r="AX34" s="54"/>
      <c r="AY34" s="46"/>
    </row>
    <row r="35" spans="1:51" x14ac:dyDescent="0.2">
      <c r="A35" s="91">
        <f t="shared" si="1"/>
        <v>1971</v>
      </c>
      <c r="B35" s="37">
        <f>'1'!C42*100</f>
        <v>0.27576765478581849</v>
      </c>
      <c r="C35" s="37">
        <f>'4'!B36</f>
        <v>0.2083177749578225</v>
      </c>
      <c r="D35" s="37">
        <f t="shared" si="2"/>
        <v>0.82025293595744675</v>
      </c>
      <c r="E35" s="29">
        <f t="shared" si="3"/>
        <v>1.6138724354021803</v>
      </c>
      <c r="F35" s="87"/>
      <c r="G35" s="47"/>
      <c r="H35" s="47">
        <f t="shared" si="5"/>
        <v>0.11853848671515181</v>
      </c>
      <c r="I35" s="61">
        <f t="shared" si="6"/>
        <v>-4.0738308476991204E-2</v>
      </c>
      <c r="J35" s="82">
        <f t="shared" si="7"/>
        <v>4.0573061521298165E-2</v>
      </c>
      <c r="K35" s="82">
        <f t="shared" si="15"/>
        <v>-1.8181248518036488E-3</v>
      </c>
      <c r="L35" s="82">
        <f t="shared" si="4"/>
        <v>3.7227116716862449E-2</v>
      </c>
      <c r="M35" s="82"/>
      <c r="N35" s="82">
        <f t="shared" si="8"/>
        <v>4.0738308476991204E-2</v>
      </c>
      <c r="O35" s="82">
        <f t="shared" si="9"/>
        <v>4.0573061521298165E-2</v>
      </c>
      <c r="P35" s="82">
        <f t="shared" si="10"/>
        <v>1.8181248518036488E-3</v>
      </c>
      <c r="Q35" s="82">
        <f t="shared" si="11"/>
        <v>3.7227116716862449E-2</v>
      </c>
      <c r="R35" s="41"/>
      <c r="S35" s="47"/>
      <c r="T35" s="47">
        <f t="shared" si="16"/>
        <v>0.21083595707056374</v>
      </c>
      <c r="U35" s="61">
        <f>(C35-C33)/C33</f>
        <v>-6.5439123351288375E-2</v>
      </c>
      <c r="V35" s="61">
        <f>(D35-D33)/D33</f>
        <v>7.8983463417159325E-2</v>
      </c>
      <c r="W35" s="61">
        <f t="shared" si="17"/>
        <v>8.375731460603485E-3</v>
      </c>
      <c r="X35" s="61">
        <f>(E35-E33)/E33</f>
        <v>6.6413370302116026E-2</v>
      </c>
      <c r="Y35" s="61"/>
      <c r="Z35" s="82">
        <f t="shared" si="12"/>
        <v>6.5439123351288375E-2</v>
      </c>
      <c r="AA35" s="82">
        <f t="shared" si="13"/>
        <v>7.8983463417159325E-2</v>
      </c>
      <c r="AB35" s="82">
        <f t="shared" si="13"/>
        <v>8.375731460603485E-3</v>
      </c>
      <c r="AC35" s="82">
        <f t="shared" si="14"/>
        <v>6.6413370302116026E-2</v>
      </c>
      <c r="AD35" s="41"/>
      <c r="AE35" s="47"/>
      <c r="AF35" s="47">
        <f t="shared" si="18"/>
        <v>0.25050934879596232</v>
      </c>
      <c r="AG35" s="61">
        <f>(C35-C32)/C32</f>
        <v>3.6977351420624011E-3</v>
      </c>
      <c r="AH35" s="61">
        <f>(D35-D32)/D32</f>
        <v>0.15460312445761881</v>
      </c>
      <c r="AI35" s="61">
        <f t="shared" si="19"/>
        <v>0.15887254100606074</v>
      </c>
      <c r="AJ35" s="61">
        <f>(E35-E32)/E32</f>
        <v>9.2208489196281079E-2</v>
      </c>
      <c r="AK35" s="61"/>
      <c r="AL35" s="82">
        <f t="shared" si="20"/>
        <v>3.6977351420624011E-3</v>
      </c>
      <c r="AM35" s="82">
        <f t="shared" si="21"/>
        <v>0.15460312445761881</v>
      </c>
      <c r="AN35" s="82">
        <f t="shared" si="21"/>
        <v>0.15887254100606074</v>
      </c>
      <c r="AO35" s="82">
        <f t="shared" si="22"/>
        <v>9.2208489196281079E-2</v>
      </c>
      <c r="AP35" s="61"/>
      <c r="AQ35" s="29"/>
      <c r="AR35" s="133">
        <v>18.8</v>
      </c>
      <c r="AS35" s="133"/>
      <c r="AT35" s="134">
        <f>'3'!T35</f>
        <v>15.420755196</v>
      </c>
      <c r="AU35" s="4"/>
      <c r="AV35" s="4"/>
      <c r="AW35" s="71"/>
      <c r="AX35" s="54"/>
      <c r="AY35" s="46"/>
    </row>
    <row r="36" spans="1:51" x14ac:dyDescent="0.2">
      <c r="A36" s="91">
        <f t="shared" si="1"/>
        <v>1972</v>
      </c>
      <c r="B36" s="37">
        <f>'1'!C43*100</f>
        <v>0.29380333049800644</v>
      </c>
      <c r="C36" s="37">
        <f>'4'!B37</f>
        <v>0.22914340544326034</v>
      </c>
      <c r="D36" s="37">
        <f t="shared" si="2"/>
        <v>0.75577777493087561</v>
      </c>
      <c r="E36" s="29">
        <f t="shared" si="3"/>
        <v>1.6965053553279652</v>
      </c>
      <c r="F36" s="87"/>
      <c r="G36" s="47"/>
      <c r="H36" s="47">
        <f t="shared" si="5"/>
        <v>0.22977613400801986</v>
      </c>
      <c r="I36" s="61">
        <f t="shared" si="6"/>
        <v>9.9970492146694373E-2</v>
      </c>
      <c r="J36" s="82">
        <f t="shared" si="7"/>
        <v>-7.8603999083906959E-2</v>
      </c>
      <c r="K36" s="82">
        <f t="shared" si="15"/>
        <v>1.3508412589670985E-2</v>
      </c>
      <c r="L36" s="82">
        <f t="shared" si="4"/>
        <v>5.1201642777418545E-2</v>
      </c>
      <c r="M36" s="82"/>
      <c r="N36" s="82">
        <f t="shared" si="8"/>
        <v>9.9970492146694373E-2</v>
      </c>
      <c r="O36" s="82">
        <f t="shared" si="9"/>
        <v>7.8603999083906959E-2</v>
      </c>
      <c r="P36" s="82">
        <f t="shared" si="10"/>
        <v>1.3508412589670985E-2</v>
      </c>
      <c r="Q36" s="82">
        <f t="shared" si="11"/>
        <v>5.1201642777418545E-2</v>
      </c>
      <c r="R36" s="41"/>
      <c r="S36" s="47"/>
      <c r="T36" s="47">
        <f t="shared" si="16"/>
        <v>0.18671454640134577</v>
      </c>
      <c r="U36" s="61">
        <f>(C36-C34)/C34</f>
        <v>5.5159554922034511E-2</v>
      </c>
      <c r="V36" s="61">
        <f>(D36-D34)/D34</f>
        <v>-4.1220142453260215E-2</v>
      </c>
      <c r="W36" s="61">
        <f t="shared" si="17"/>
        <v>1.1665727757229637E-2</v>
      </c>
      <c r="X36" s="61">
        <f>(E36-E34)/E34</f>
        <v>9.0334849026051045E-2</v>
      </c>
      <c r="Y36" s="61"/>
      <c r="Z36" s="82">
        <f t="shared" si="12"/>
        <v>5.5159554922034511E-2</v>
      </c>
      <c r="AA36" s="82">
        <f t="shared" si="13"/>
        <v>4.1220142453260215E-2</v>
      </c>
      <c r="AB36" s="82">
        <f t="shared" si="13"/>
        <v>1.1665727757229637E-2</v>
      </c>
      <c r="AC36" s="82">
        <f t="shared" si="14"/>
        <v>9.0334849026051045E-2</v>
      </c>
      <c r="AD36" s="41"/>
      <c r="AE36" s="47"/>
      <c r="AF36" s="47">
        <f t="shared" si="18"/>
        <v>0.15483382592255124</v>
      </c>
      <c r="AG36" s="61">
        <f>(C36-C33)/C33</f>
        <v>2.7989387428329467E-2</v>
      </c>
      <c r="AH36" s="61">
        <f>(D36-D33)/D33</f>
        <v>-5.8289517528338297E-3</v>
      </c>
      <c r="AI36" s="61">
        <f t="shared" si="19"/>
        <v>2.1997286886584588E-2</v>
      </c>
      <c r="AJ36" s="61">
        <f>(E36-E33)/E33</f>
        <v>0.12101548674138794</v>
      </c>
      <c r="AK36" s="61"/>
      <c r="AL36" s="82">
        <f t="shared" si="20"/>
        <v>2.7989387428329467E-2</v>
      </c>
      <c r="AM36" s="82">
        <f t="shared" si="21"/>
        <v>5.8289517528338297E-3</v>
      </c>
      <c r="AN36" s="82">
        <f t="shared" si="21"/>
        <v>2.1997286886584588E-2</v>
      </c>
      <c r="AO36" s="82">
        <f t="shared" si="22"/>
        <v>0.12101548674138794</v>
      </c>
      <c r="AP36" s="61"/>
      <c r="AQ36" s="29"/>
      <c r="AR36" s="133">
        <v>21.7</v>
      </c>
      <c r="AS36" s="133"/>
      <c r="AT36" s="134">
        <f>'3'!T36</f>
        <v>16.400377716000001</v>
      </c>
      <c r="AU36" s="4"/>
      <c r="AV36" s="4"/>
      <c r="AW36" s="71"/>
      <c r="AX36" s="54"/>
      <c r="AY36" s="46"/>
    </row>
    <row r="37" spans="1:51" x14ac:dyDescent="0.2">
      <c r="A37" s="91">
        <f t="shared" si="1"/>
        <v>1973</v>
      </c>
      <c r="B37" s="37">
        <f>'1'!C44*100</f>
        <v>0.32097089339132867</v>
      </c>
      <c r="C37" s="37">
        <f>'4'!B38</f>
        <v>0.23892331402961481</v>
      </c>
      <c r="D37" s="37">
        <f t="shared" si="2"/>
        <v>0.75687359494071138</v>
      </c>
      <c r="E37" s="29">
        <f t="shared" si="3"/>
        <v>1.7749403676161075</v>
      </c>
      <c r="F37" s="87"/>
      <c r="G37" s="47"/>
      <c r="H37" s="47">
        <f t="shared" si="5"/>
        <v>9.0363503560876135E-2</v>
      </c>
      <c r="I37" s="61">
        <f t="shared" si="6"/>
        <v>4.2680296940843597E-2</v>
      </c>
      <c r="J37" s="82">
        <f t="shared" si="7"/>
        <v>1.449923570372248E-3</v>
      </c>
      <c r="K37" s="82">
        <f t="shared" si="15"/>
        <v>4.4192103679740788E-2</v>
      </c>
      <c r="L37" s="82">
        <f t="shared" si="4"/>
        <v>4.6233283049660283E-2</v>
      </c>
      <c r="M37" s="82"/>
      <c r="N37" s="82">
        <f t="shared" si="8"/>
        <v>4.2680296940843597E-2</v>
      </c>
      <c r="O37" s="82">
        <f t="shared" si="9"/>
        <v>1.449923570372248E-3</v>
      </c>
      <c r="P37" s="82">
        <f t="shared" si="10"/>
        <v>4.4192103679740788E-2</v>
      </c>
      <c r="Q37" s="82">
        <f t="shared" si="11"/>
        <v>4.6233283049660283E-2</v>
      </c>
      <c r="R37" s="41"/>
      <c r="S37" s="47"/>
      <c r="T37" s="47">
        <f t="shared" si="16"/>
        <v>0.32398775055242796</v>
      </c>
      <c r="U37" s="61">
        <f>(C37-C35)/C35</f>
        <v>0.14691755937768117</v>
      </c>
      <c r="V37" s="61">
        <f>(D37-D35)/D35</f>
        <v>-7.726804530453199E-2</v>
      </c>
      <c r="W37" s="61">
        <f t="shared" si="17"/>
        <v>5.8297481439123229E-2</v>
      </c>
      <c r="X37" s="61">
        <f>(E37-E35)/E35</f>
        <v>9.9802145870214812E-2</v>
      </c>
      <c r="Y37" s="61"/>
      <c r="Z37" s="82">
        <f t="shared" si="12"/>
        <v>0.14691755937768117</v>
      </c>
      <c r="AA37" s="82">
        <f t="shared" si="13"/>
        <v>7.726804530453199E-2</v>
      </c>
      <c r="AB37" s="82">
        <f t="shared" si="13"/>
        <v>5.8297481439123229E-2</v>
      </c>
      <c r="AC37" s="82">
        <f t="shared" si="14"/>
        <v>9.9802145870214812E-2</v>
      </c>
      <c r="AD37" s="41"/>
      <c r="AE37" s="47"/>
      <c r="AF37" s="47">
        <f t="shared" si="18"/>
        <v>0.28076867170506142</v>
      </c>
      <c r="AG37" s="61">
        <f>(C37-C34)/C34</f>
        <v>0.10019407804607532</v>
      </c>
      <c r="AH37" s="61">
        <f>(D37-D34)/D34</f>
        <v>-3.9829984939005053E-2</v>
      </c>
      <c r="AI37" s="61">
        <f t="shared" si="19"/>
        <v>5.6373364487517549E-2</v>
      </c>
      <c r="AJ37" s="61">
        <f>(E37-E34)/E34</f>
        <v>0.14074460871998107</v>
      </c>
      <c r="AK37" s="61"/>
      <c r="AL37" s="82">
        <f t="shared" si="20"/>
        <v>0.10019407804607532</v>
      </c>
      <c r="AM37" s="82">
        <f t="shared" si="21"/>
        <v>3.9829984939005053E-2</v>
      </c>
      <c r="AN37" s="82">
        <f t="shared" si="21"/>
        <v>5.6373364487517549E-2</v>
      </c>
      <c r="AO37" s="82">
        <f t="shared" si="22"/>
        <v>0.14074460871998107</v>
      </c>
      <c r="AP37" s="61"/>
      <c r="AQ37" s="29"/>
      <c r="AR37" s="133">
        <v>25.3</v>
      </c>
      <c r="AS37" s="133"/>
      <c r="AT37" s="134">
        <f>'3'!T37</f>
        <v>19.148901951999999</v>
      </c>
      <c r="AU37" s="4"/>
      <c r="AV37" s="4"/>
      <c r="AW37" s="71"/>
      <c r="AX37" s="54"/>
      <c r="AY37" s="46"/>
    </row>
    <row r="38" spans="1:51" x14ac:dyDescent="0.2">
      <c r="A38" s="91">
        <f t="shared" si="1"/>
        <v>1974</v>
      </c>
      <c r="B38" s="37">
        <f>'1'!C45*100</f>
        <v>0.38657792925187678</v>
      </c>
      <c r="C38" s="37">
        <f>'4'!B39</f>
        <v>0.268763537284535</v>
      </c>
      <c r="D38" s="37">
        <f t="shared" si="2"/>
        <v>0.76639631627586202</v>
      </c>
      <c r="E38" s="29">
        <f t="shared" si="3"/>
        <v>1.8767797048925705</v>
      </c>
      <c r="F38" s="87"/>
      <c r="G38" s="47"/>
      <c r="H38" s="47">
        <f t="shared" si="5"/>
        <v>0.19485242014421825</v>
      </c>
      <c r="I38" s="61">
        <f t="shared" si="6"/>
        <v>0.12489456450123351</v>
      </c>
      <c r="J38" s="82">
        <f t="shared" si="7"/>
        <v>1.2581653526830447E-2</v>
      </c>
      <c r="K38" s="82">
        <f t="shared" si="15"/>
        <v>0.1390475981660029</v>
      </c>
      <c r="L38" s="82">
        <f t="shared" si="4"/>
        <v>5.7376202116154296E-2</v>
      </c>
      <c r="M38" s="82"/>
      <c r="N38" s="82">
        <f t="shared" si="8"/>
        <v>0.12489456450123351</v>
      </c>
      <c r="O38" s="82">
        <f t="shared" si="9"/>
        <v>1.2581653526830447E-2</v>
      </c>
      <c r="P38" s="82">
        <f t="shared" si="10"/>
        <v>0.1390475981660029</v>
      </c>
      <c r="Q38" s="82">
        <f t="shared" si="11"/>
        <v>5.7376202116154296E-2</v>
      </c>
      <c r="R38" s="41"/>
      <c r="S38" s="47"/>
      <c r="T38" s="47">
        <f t="shared" si="16"/>
        <v>0.29321739343305786</v>
      </c>
      <c r="U38" s="61">
        <f>(C38-C36)/C36</f>
        <v>0.17290539854128709</v>
      </c>
      <c r="V38" s="61">
        <f>(D38-D36)/D36</f>
        <v>1.4049819533205504E-2</v>
      </c>
      <c r="W38" s="61">
        <f t="shared" si="17"/>
        <v>0.18938450772031465</v>
      </c>
      <c r="X38" s="61">
        <f>(E38-E36)/E36</f>
        <v>0.10626217535856526</v>
      </c>
      <c r="Y38" s="61"/>
      <c r="Z38" s="82">
        <f t="shared" si="12"/>
        <v>0.17290539854128709</v>
      </c>
      <c r="AA38" s="82">
        <f t="shared" si="13"/>
        <v>1.4049819533205504E-2</v>
      </c>
      <c r="AB38" s="82">
        <f t="shared" si="13"/>
        <v>0.18938450772031465</v>
      </c>
      <c r="AC38" s="82">
        <f t="shared" si="14"/>
        <v>0.10626217535856526</v>
      </c>
      <c r="AD38" s="41"/>
      <c r="AE38" s="47"/>
      <c r="AF38" s="47">
        <f t="shared" si="18"/>
        <v>0.51872449610683735</v>
      </c>
      <c r="AG38" s="61">
        <f>(C38-C35)/C35</f>
        <v>0.29016132847497428</v>
      </c>
      <c r="AH38" s="61">
        <f>(D38-D35)/D35</f>
        <v>-6.5658551552418593E-2</v>
      </c>
      <c r="AI38" s="61">
        <f t="shared" si="19"/>
        <v>0.20545120437836337</v>
      </c>
      <c r="AJ38" s="61">
        <f>(E38-E35)/E35</f>
        <v>0.16290461607944448</v>
      </c>
      <c r="AK38" s="61"/>
      <c r="AL38" s="82">
        <f t="shared" si="20"/>
        <v>0.29016132847497428</v>
      </c>
      <c r="AM38" s="82">
        <f t="shared" si="21"/>
        <v>6.5658551552418593E-2</v>
      </c>
      <c r="AN38" s="82">
        <f t="shared" si="21"/>
        <v>0.20545120437836337</v>
      </c>
      <c r="AO38" s="82">
        <f t="shared" si="22"/>
        <v>0.16290461607944448</v>
      </c>
      <c r="AP38" s="61"/>
      <c r="AQ38" s="29"/>
      <c r="AR38" s="133">
        <v>29</v>
      </c>
      <c r="AS38" s="133"/>
      <c r="AT38" s="134">
        <f>'3'!T38</f>
        <v>22.225493172</v>
      </c>
      <c r="AU38" s="4"/>
      <c r="AV38" s="4"/>
      <c r="AW38" s="71"/>
      <c r="AX38" s="54"/>
      <c r="AY38" s="46"/>
    </row>
    <row r="39" spans="1:51" x14ac:dyDescent="0.2">
      <c r="A39" s="91">
        <f t="shared" si="1"/>
        <v>1975</v>
      </c>
      <c r="B39" s="37">
        <f>'1'!C46*100</f>
        <v>0.36128328497240192</v>
      </c>
      <c r="C39" s="37">
        <f>'4'!B40</f>
        <v>0.2531209082882025</v>
      </c>
      <c r="D39" s="37">
        <f t="shared" si="2"/>
        <v>0.73769421730061346</v>
      </c>
      <c r="E39" s="29">
        <f t="shared" si="3"/>
        <v>1.9348329277701939</v>
      </c>
      <c r="F39" s="87"/>
      <c r="G39" s="47"/>
      <c r="H39" s="47">
        <f t="shared" si="5"/>
        <v>0.12658528473424116</v>
      </c>
      <c r="I39" s="61">
        <f t="shared" si="6"/>
        <v>-5.8202199429202871E-2</v>
      </c>
      <c r="J39" s="82">
        <f t="shared" si="7"/>
        <v>-3.7450726687623226E-2</v>
      </c>
      <c r="K39" s="82">
        <f t="shared" si="15"/>
        <v>-9.3473211453384511E-2</v>
      </c>
      <c r="L39" s="82">
        <f t="shared" si="4"/>
        <v>3.093235861741505E-2</v>
      </c>
      <c r="M39" s="82"/>
      <c r="N39" s="82">
        <f t="shared" si="8"/>
        <v>5.8202199429202871E-2</v>
      </c>
      <c r="O39" s="82">
        <f t="shared" si="9"/>
        <v>3.7450726687623226E-2</v>
      </c>
      <c r="P39" s="82">
        <f t="shared" si="10"/>
        <v>9.3473211453384511E-2</v>
      </c>
      <c r="Q39" s="82">
        <f t="shared" si="11"/>
        <v>3.093235861741505E-2</v>
      </c>
      <c r="R39" s="41"/>
      <c r="S39" s="47"/>
      <c r="T39" s="47">
        <f t="shared" si="16"/>
        <v>0.17484683394314238</v>
      </c>
      <c r="U39" s="61">
        <f>(C39-C37)/C37</f>
        <v>5.9423226721306399E-2</v>
      </c>
      <c r="V39" s="61">
        <f>(D39-D37)/D37</f>
        <v>-2.5340265228304477E-2</v>
      </c>
      <c r="W39" s="61">
        <f t="shared" si="17"/>
        <v>3.2577161167162368E-2</v>
      </c>
      <c r="X39" s="61">
        <f>(E39-E37)/E37</f>
        <v>9.0083341993531518E-2</v>
      </c>
      <c r="Y39" s="61"/>
      <c r="Z39" s="82">
        <f t="shared" si="12"/>
        <v>5.9423226721306399E-2</v>
      </c>
      <c r="AA39" s="82">
        <f t="shared" si="13"/>
        <v>2.5340265228304477E-2</v>
      </c>
      <c r="AB39" s="82">
        <f t="shared" si="13"/>
        <v>3.2577161167162368E-2</v>
      </c>
      <c r="AC39" s="82">
        <f t="shared" si="14"/>
        <v>9.0083341993531518E-2</v>
      </c>
      <c r="AD39" s="41"/>
      <c r="AE39" s="47"/>
      <c r="AF39" s="47">
        <f t="shared" si="18"/>
        <v>0.26904828142120274</v>
      </c>
      <c r="AG39" s="61">
        <f>(C39-C36)/C36</f>
        <v>0.10463972462379843</v>
      </c>
      <c r="AH39" s="61">
        <f>(D39-D36)/D36</f>
        <v>-2.3927083105766234E-2</v>
      </c>
      <c r="AI39" s="61">
        <f t="shared" si="19"/>
        <v>7.8208918130794031E-2</v>
      </c>
      <c r="AJ39" s="61">
        <f>(E39-E36)/E36</f>
        <v>0.1404814736916381</v>
      </c>
      <c r="AK39" s="61"/>
      <c r="AL39" s="82">
        <f t="shared" si="20"/>
        <v>0.10463972462379843</v>
      </c>
      <c r="AM39" s="82">
        <f t="shared" si="21"/>
        <v>2.3927083105766234E-2</v>
      </c>
      <c r="AN39" s="82">
        <f t="shared" si="21"/>
        <v>7.8208918130794031E-2</v>
      </c>
      <c r="AO39" s="82">
        <f t="shared" si="22"/>
        <v>0.1404814736916381</v>
      </c>
      <c r="AP39" s="61"/>
      <c r="AQ39" s="29"/>
      <c r="AR39" s="133">
        <v>32.6</v>
      </c>
      <c r="AS39" s="133"/>
      <c r="AT39" s="134">
        <f>'3'!T39</f>
        <v>24.048831484000001</v>
      </c>
      <c r="AU39" s="4"/>
      <c r="AV39" s="4"/>
      <c r="AW39" s="71"/>
      <c r="AX39" s="54"/>
      <c r="AY39" s="46"/>
    </row>
    <row r="40" spans="1:51" x14ac:dyDescent="0.2">
      <c r="A40" s="91">
        <f t="shared" si="1"/>
        <v>1976</v>
      </c>
      <c r="B40" s="37">
        <f>'1'!C47*100</f>
        <v>0.39205093889719234</v>
      </c>
      <c r="C40" s="37">
        <f>'4'!B41</f>
        <v>0.26407327120829144</v>
      </c>
      <c r="D40" s="37">
        <f t="shared" si="2"/>
        <v>0.74168125189333334</v>
      </c>
      <c r="E40" s="29">
        <f t="shared" si="3"/>
        <v>2.0017081242660408</v>
      </c>
      <c r="F40" s="87"/>
      <c r="G40" s="47"/>
      <c r="H40" s="47">
        <f t="shared" si="5"/>
        <v>8.3237828360485835E-2</v>
      </c>
      <c r="I40" s="61">
        <f t="shared" si="6"/>
        <v>4.3269293691134456E-2</v>
      </c>
      <c r="J40" s="82">
        <f t="shared" si="7"/>
        <v>5.4047252902555158E-3</v>
      </c>
      <c r="K40" s="82">
        <f t="shared" si="15"/>
        <v>4.8907877627294018E-2</v>
      </c>
      <c r="L40" s="82">
        <f t="shared" si="4"/>
        <v>3.4563809379095867E-2</v>
      </c>
      <c r="M40" s="82"/>
      <c r="N40" s="82">
        <f t="shared" si="8"/>
        <v>4.3269293691134456E-2</v>
      </c>
      <c r="O40" s="82">
        <f t="shared" si="9"/>
        <v>5.4047252902555158E-3</v>
      </c>
      <c r="P40" s="82">
        <f t="shared" si="10"/>
        <v>4.8907877627294018E-2</v>
      </c>
      <c r="Q40" s="82">
        <f t="shared" si="11"/>
        <v>3.4563809379095867E-2</v>
      </c>
      <c r="R40" s="41"/>
      <c r="S40" s="47"/>
      <c r="T40" s="47">
        <f t="shared" si="16"/>
        <v>0.11626499422908441</v>
      </c>
      <c r="U40" s="61">
        <f>(C40-C38)/C38</f>
        <v>-1.7451273798640577E-2</v>
      </c>
      <c r="V40" s="61">
        <f>(D40-D38)/D38</f>
        <v>-3.2248412287034754E-2</v>
      </c>
      <c r="W40" s="61">
        <f t="shared" si="17"/>
        <v>-4.91369102132828E-2</v>
      </c>
      <c r="X40" s="61">
        <f>(E40-E38)/E38</f>
        <v>6.656530814340908E-2</v>
      </c>
      <c r="Y40" s="61"/>
      <c r="Z40" s="82">
        <f t="shared" si="12"/>
        <v>1.7451273798640577E-2</v>
      </c>
      <c r="AA40" s="82">
        <f t="shared" si="13"/>
        <v>3.2248412287034754E-2</v>
      </c>
      <c r="AB40" s="82">
        <f t="shared" si="13"/>
        <v>4.91369102132828E-2</v>
      </c>
      <c r="AC40" s="82">
        <f t="shared" si="14"/>
        <v>6.656530814340908E-2</v>
      </c>
      <c r="AD40" s="41"/>
      <c r="AE40" s="47"/>
      <c r="AF40" s="47">
        <f t="shared" si="18"/>
        <v>0.25309699340543379</v>
      </c>
      <c r="AG40" s="61">
        <f>(C40-C37)/C37</f>
        <v>0.10526372146151992</v>
      </c>
      <c r="AH40" s="61">
        <f>(D40-D37)/D37</f>
        <v>-2.007249711039016E-2</v>
      </c>
      <c r="AI40" s="61">
        <f t="shared" si="19"/>
        <v>8.3078318606264606E-2</v>
      </c>
      <c r="AJ40" s="61">
        <f>(E40-E37)/E37</f>
        <v>0.12776077483352372</v>
      </c>
      <c r="AK40" s="61"/>
      <c r="AL40" s="82">
        <f t="shared" si="20"/>
        <v>0.10526372146151992</v>
      </c>
      <c r="AM40" s="82">
        <f t="shared" si="21"/>
        <v>2.007249711039016E-2</v>
      </c>
      <c r="AN40" s="82">
        <f t="shared" si="21"/>
        <v>8.3078318606264606E-2</v>
      </c>
      <c r="AO40" s="82">
        <f t="shared" si="22"/>
        <v>0.12776077483352372</v>
      </c>
      <c r="AP40" s="61"/>
      <c r="AQ40" s="29"/>
      <c r="AR40" s="133">
        <v>37.5</v>
      </c>
      <c r="AS40" s="133"/>
      <c r="AT40" s="134">
        <f>'3'!T40</f>
        <v>27.813046946</v>
      </c>
      <c r="AU40" s="4"/>
      <c r="AV40" s="4"/>
      <c r="AW40" s="71"/>
      <c r="AX40" s="54"/>
      <c r="AY40" s="46"/>
    </row>
    <row r="41" spans="1:51" x14ac:dyDescent="0.2">
      <c r="A41" s="91">
        <f t="shared" si="1"/>
        <v>1977</v>
      </c>
      <c r="B41" s="37">
        <f>'1'!C48*100</f>
        <v>0.3884339720386204</v>
      </c>
      <c r="C41" s="37">
        <f>'4'!B42</f>
        <v>0.26117462498845589</v>
      </c>
      <c r="D41" s="37">
        <f t="shared" si="2"/>
        <v>0.69576923139325841</v>
      </c>
      <c r="E41" s="29">
        <f t="shared" si="3"/>
        <v>2.1375732539148813</v>
      </c>
      <c r="F41" s="87"/>
      <c r="G41" s="47"/>
      <c r="H41" s="47">
        <f t="shared" si="5"/>
        <v>0.14075390025973861</v>
      </c>
      <c r="I41" s="61">
        <f t="shared" si="6"/>
        <v>-1.0976674036613104E-2</v>
      </c>
      <c r="J41" s="82">
        <f t="shared" si="7"/>
        <v>-6.1902630520688784E-2</v>
      </c>
      <c r="K41" s="82">
        <f t="shared" si="15"/>
        <v>-7.2199819560067394E-2</v>
      </c>
      <c r="L41" s="82">
        <f t="shared" si="4"/>
        <v>6.7874595702436702E-2</v>
      </c>
      <c r="M41" s="82"/>
      <c r="N41" s="82">
        <f t="shared" si="8"/>
        <v>1.0976674036613104E-2</v>
      </c>
      <c r="O41" s="82">
        <f t="shared" si="9"/>
        <v>6.1902630520688784E-2</v>
      </c>
      <c r="P41" s="82">
        <f t="shared" si="10"/>
        <v>7.2199819560067394E-2</v>
      </c>
      <c r="Q41" s="82">
        <f t="shared" si="11"/>
        <v>6.7874595702436702E-2</v>
      </c>
      <c r="R41" s="41"/>
      <c r="S41" s="47"/>
      <c r="T41" s="47">
        <f t="shared" si="16"/>
        <v>0.19343454833409585</v>
      </c>
      <c r="U41" s="61">
        <f>(C41-C39)/C39</f>
        <v>3.1817666721879287E-2</v>
      </c>
      <c r="V41" s="61">
        <f>(D41-D39)/D39</f>
        <v>-5.6832471943141782E-2</v>
      </c>
      <c r="W41" s="61">
        <f t="shared" si="17"/>
        <v>-2.6823081872529863E-2</v>
      </c>
      <c r="X41" s="61">
        <f>(E41-E39)/E39</f>
        <v>0.10478440966907479</v>
      </c>
      <c r="Y41" s="61"/>
      <c r="Z41" s="82">
        <f t="shared" si="12"/>
        <v>3.1817666721879287E-2</v>
      </c>
      <c r="AA41" s="82">
        <f t="shared" si="13"/>
        <v>5.6832471943141782E-2</v>
      </c>
      <c r="AB41" s="82">
        <f t="shared" si="13"/>
        <v>2.6823081872529863E-2</v>
      </c>
      <c r="AC41" s="82">
        <f t="shared" si="14"/>
        <v>0.10478440966907479</v>
      </c>
      <c r="AD41" s="41"/>
      <c r="AE41" s="47"/>
      <c r="AF41" s="47">
        <f t="shared" si="18"/>
        <v>0.25934916937217051</v>
      </c>
      <c r="AG41" s="61">
        <f>(C41-C38)/C38</f>
        <v>-2.8236390891242316E-2</v>
      </c>
      <c r="AH41" s="61">
        <f>(D41-D38)/D38</f>
        <v>-9.2154781257040394E-2</v>
      </c>
      <c r="AI41" s="61">
        <f t="shared" si="19"/>
        <v>-0.11778905372221195</v>
      </c>
      <c r="AJ41" s="61">
        <f>(E41-E38)/E38</f>
        <v>0.1389579972238878</v>
      </c>
      <c r="AK41" s="61"/>
      <c r="AL41" s="82">
        <f t="shared" si="20"/>
        <v>2.8236390891242316E-2</v>
      </c>
      <c r="AM41" s="82">
        <f t="shared" si="21"/>
        <v>9.2154781257040394E-2</v>
      </c>
      <c r="AN41" s="82">
        <f t="shared" si="21"/>
        <v>0.11778905372221195</v>
      </c>
      <c r="AO41" s="82">
        <f t="shared" si="22"/>
        <v>0.1389579972238878</v>
      </c>
      <c r="AP41" s="61"/>
      <c r="AQ41" s="29"/>
      <c r="AR41" s="133">
        <v>44.5</v>
      </c>
      <c r="AS41" s="135"/>
      <c r="AT41" s="134">
        <f>'3'!T41</f>
        <v>30.961730797000001</v>
      </c>
      <c r="AU41" s="136"/>
      <c r="AV41" s="137"/>
      <c r="AW41" s="4"/>
      <c r="AX41" s="54"/>
      <c r="AY41" s="36"/>
    </row>
    <row r="42" spans="1:51" x14ac:dyDescent="0.2">
      <c r="A42" s="91">
        <f t="shared" si="1"/>
        <v>1978</v>
      </c>
      <c r="B42" s="37">
        <f>'1'!C49*100</f>
        <v>0.46341478180813067</v>
      </c>
      <c r="C42" s="37">
        <f>'4'!B43</f>
        <v>0.27748436983325092</v>
      </c>
      <c r="D42" s="37">
        <f t="shared" si="2"/>
        <v>0.73683050917448412</v>
      </c>
      <c r="E42" s="29">
        <f t="shared" si="3"/>
        <v>2.2665419288994726</v>
      </c>
      <c r="F42" s="87"/>
      <c r="G42" s="47"/>
      <c r="H42" s="47">
        <f t="shared" si="5"/>
        <v>0.18179747328961446</v>
      </c>
      <c r="I42" s="61">
        <f t="shared" si="6"/>
        <v>6.2447662538104264E-2</v>
      </c>
      <c r="J42" s="82">
        <f t="shared" si="7"/>
        <v>5.9015656238493967E-2</v>
      </c>
      <c r="K42" s="82">
        <f t="shared" si="15"/>
        <v>0.12514870856184451</v>
      </c>
      <c r="L42" s="82">
        <f t="shared" si="4"/>
        <v>6.0334154513016221E-2</v>
      </c>
      <c r="M42" s="82"/>
      <c r="N42" s="82">
        <f t="shared" si="8"/>
        <v>6.2447662538104264E-2</v>
      </c>
      <c r="O42" s="82">
        <f t="shared" si="9"/>
        <v>5.9015656238493967E-2</v>
      </c>
      <c r="P42" s="82">
        <f t="shared" si="10"/>
        <v>0.12514870856184451</v>
      </c>
      <c r="Q42" s="82">
        <f t="shared" si="11"/>
        <v>6.0334154513016221E-2</v>
      </c>
      <c r="R42" s="41"/>
      <c r="S42" s="47"/>
      <c r="T42" s="47">
        <f t="shared" si="16"/>
        <v>0.1896296260707965</v>
      </c>
      <c r="U42" s="61">
        <f>(C42-C40)/C40</f>
        <v>5.0785520865461974E-2</v>
      </c>
      <c r="V42" s="61">
        <f>(D42-D40)/D40</f>
        <v>-6.5401986452622947E-3</v>
      </c>
      <c r="W42" s="61">
        <f t="shared" si="17"/>
        <v>4.3913174825436468E-2</v>
      </c>
      <c r="X42" s="61">
        <f>(E42-E40)/E40</f>
        <v>0.13230390656007224</v>
      </c>
      <c r="Y42" s="61"/>
      <c r="Z42" s="82">
        <f t="shared" si="12"/>
        <v>5.0785520865461974E-2</v>
      </c>
      <c r="AA42" s="82">
        <f t="shared" si="13"/>
        <v>6.5401986452622947E-3</v>
      </c>
      <c r="AB42" s="82">
        <f t="shared" si="13"/>
        <v>4.3913174825436468E-2</v>
      </c>
      <c r="AC42" s="82">
        <f t="shared" si="14"/>
        <v>0.13230390656007224</v>
      </c>
      <c r="AD42" s="41"/>
      <c r="AE42" s="47"/>
      <c r="AF42" s="47">
        <f t="shared" si="18"/>
        <v>0.26886373245182965</v>
      </c>
      <c r="AG42" s="61">
        <f>(C42-C39)/C39</f>
        <v>9.6252268174181338E-2</v>
      </c>
      <c r="AH42" s="61">
        <f>(D42-D39)/D39</f>
        <v>-1.1708213320281229E-3</v>
      </c>
      <c r="AI42" s="61">
        <f t="shared" si="19"/>
        <v>9.4968752633318901E-2</v>
      </c>
      <c r="AJ42" s="61">
        <f>(E42-E39)/E39</f>
        <v>0.17144064294562017</v>
      </c>
      <c r="AK42" s="61"/>
      <c r="AL42" s="82">
        <f t="shared" si="20"/>
        <v>9.6252268174181338E-2</v>
      </c>
      <c r="AM42" s="82">
        <f t="shared" si="21"/>
        <v>1.1708213320281229E-3</v>
      </c>
      <c r="AN42" s="82">
        <f t="shared" si="21"/>
        <v>9.4968752633318901E-2</v>
      </c>
      <c r="AO42" s="82">
        <f t="shared" si="22"/>
        <v>0.17144064294562017</v>
      </c>
      <c r="AP42" s="61"/>
      <c r="AQ42" s="29"/>
      <c r="AR42" s="133">
        <v>53.3</v>
      </c>
      <c r="AS42" s="135"/>
      <c r="AT42" s="134">
        <f>'3'!T42</f>
        <v>39.273066139000001</v>
      </c>
      <c r="AU42" s="136"/>
      <c r="AV42" s="137"/>
      <c r="AW42" s="4"/>
      <c r="AX42" s="54"/>
      <c r="AY42" s="36"/>
    </row>
    <row r="43" spans="1:51" x14ac:dyDescent="0.2">
      <c r="A43" s="91">
        <f t="shared" si="1"/>
        <v>1979</v>
      </c>
      <c r="B43" s="37">
        <f>'1'!C50*100</f>
        <v>0.45793578308529664</v>
      </c>
      <c r="C43" s="37">
        <f>'4'!B44</f>
        <v>0.24808324541140048</v>
      </c>
      <c r="D43" s="37">
        <f t="shared" si="2"/>
        <v>0.74726065275808939</v>
      </c>
      <c r="E43" s="29">
        <f t="shared" si="3"/>
        <v>2.4702165721463096</v>
      </c>
      <c r="F43" s="87"/>
      <c r="G43" s="47"/>
      <c r="H43" s="47">
        <f t="shared" si="5"/>
        <v>0.20997278896549398</v>
      </c>
      <c r="I43" s="61">
        <f t="shared" si="6"/>
        <v>-0.10595596587843309</v>
      </c>
      <c r="J43" s="82">
        <f t="shared" si="7"/>
        <v>1.4155417635041741E-2</v>
      </c>
      <c r="K43" s="82">
        <f t="shared" si="15"/>
        <v>-9.3300399191324851E-2</v>
      </c>
      <c r="L43" s="82">
        <f t="shared" si="4"/>
        <v>8.9861405452019136E-2</v>
      </c>
      <c r="M43" s="82"/>
      <c r="N43" s="82">
        <f t="shared" si="8"/>
        <v>0.10595596587843309</v>
      </c>
      <c r="O43" s="82">
        <f t="shared" si="9"/>
        <v>1.4155417635041741E-2</v>
      </c>
      <c r="P43" s="82">
        <f t="shared" si="10"/>
        <v>9.3300399191324851E-2</v>
      </c>
      <c r="Q43" s="82">
        <f t="shared" si="11"/>
        <v>8.9861405452019136E-2</v>
      </c>
      <c r="R43" s="41"/>
      <c r="S43" s="47"/>
      <c r="T43" s="47">
        <f t="shared" si="16"/>
        <v>0.27974874276233608</v>
      </c>
      <c r="U43" s="61">
        <f>(C43-C41)/C41</f>
        <v>-5.0125005741404112E-2</v>
      </c>
      <c r="V43" s="61">
        <f>(D43-D41)/D41</f>
        <v>7.4006465134597646E-2</v>
      </c>
      <c r="W43" s="61">
        <f t="shared" si="17"/>
        <v>2.0171884903420777E-2</v>
      </c>
      <c r="X43" s="61">
        <f>(E43-E41)/E41</f>
        <v>0.15561727188633429</v>
      </c>
      <c r="Y43" s="61"/>
      <c r="Z43" s="82">
        <f t="shared" si="12"/>
        <v>5.0125005741404112E-2</v>
      </c>
      <c r="AA43" s="82">
        <f t="shared" si="13"/>
        <v>7.4006465134597646E-2</v>
      </c>
      <c r="AB43" s="82">
        <f t="shared" si="13"/>
        <v>2.0171884903420777E-2</v>
      </c>
      <c r="AC43" s="82">
        <f t="shared" si="14"/>
        <v>0.15561727188633429</v>
      </c>
      <c r="AD43" s="41"/>
      <c r="AE43" s="47"/>
      <c r="AF43" s="47">
        <f t="shared" si="18"/>
        <v>0.30212844067782219</v>
      </c>
      <c r="AG43" s="61">
        <f>(C43-C40)/C40</f>
        <v>-6.0551473928910464E-2</v>
      </c>
      <c r="AH43" s="61">
        <f>(D43-D40)/D40</f>
        <v>7.5226397465396246E-3</v>
      </c>
      <c r="AI43" s="61">
        <f t="shared" si="19"/>
        <v>-5.3484341106860053E-2</v>
      </c>
      <c r="AJ43" s="61">
        <f>(E43-E40)/E40</f>
        <v>0.23405432700237208</v>
      </c>
      <c r="AK43" s="61"/>
      <c r="AL43" s="82">
        <f t="shared" si="20"/>
        <v>6.0551473928910464E-2</v>
      </c>
      <c r="AM43" s="82">
        <f t="shared" si="21"/>
        <v>7.5226397465396246E-3</v>
      </c>
      <c r="AN43" s="82">
        <f t="shared" si="21"/>
        <v>5.3484341106860053E-2</v>
      </c>
      <c r="AO43" s="82">
        <f t="shared" si="22"/>
        <v>0.23405432700237208</v>
      </c>
      <c r="AP43" s="61"/>
      <c r="AQ43" s="29"/>
      <c r="AR43" s="133">
        <v>64.900000000000006</v>
      </c>
      <c r="AS43" s="135"/>
      <c r="AT43" s="134">
        <f>'3'!T43</f>
        <v>48.497216364000003</v>
      </c>
      <c r="AU43" s="136"/>
      <c r="AV43" s="137"/>
      <c r="AW43" s="4"/>
      <c r="AX43" s="54"/>
      <c r="AY43" s="36"/>
    </row>
    <row r="44" spans="1:51" x14ac:dyDescent="0.2">
      <c r="A44" s="91">
        <f t="shared" si="1"/>
        <v>1980</v>
      </c>
      <c r="B44" s="37">
        <f>'1'!C51*100</f>
        <v>0.53315572813495249</v>
      </c>
      <c r="C44" s="37">
        <f>'4'!B45</f>
        <v>0.25683379113138094</v>
      </c>
      <c r="D44" s="37">
        <f t="shared" si="2"/>
        <v>0.76337290212355213</v>
      </c>
      <c r="E44" s="29">
        <f t="shared" si="3"/>
        <v>2.7193504357260347</v>
      </c>
      <c r="F44" s="87"/>
      <c r="G44" s="47"/>
      <c r="H44" s="47">
        <f t="shared" si="5"/>
        <v>0.15768944065638552</v>
      </c>
      <c r="I44" s="61">
        <f t="shared" si="6"/>
        <v>3.5272618694863048E-2</v>
      </c>
      <c r="J44" s="82">
        <f t="shared" si="7"/>
        <v>2.156175265751448E-2</v>
      </c>
      <c r="K44" s="82">
        <f t="shared" si="15"/>
        <v>5.7594910832258914E-2</v>
      </c>
      <c r="L44" s="82">
        <f t="shared" si="4"/>
        <v>0.10085506930400799</v>
      </c>
      <c r="M44" s="82"/>
      <c r="N44" s="82">
        <f t="shared" si="8"/>
        <v>3.5272618694863048E-2</v>
      </c>
      <c r="O44" s="82">
        <f t="shared" si="9"/>
        <v>2.156175265751448E-2</v>
      </c>
      <c r="P44" s="82">
        <f t="shared" si="10"/>
        <v>5.7594910832258914E-2</v>
      </c>
      <c r="Q44" s="82">
        <f t="shared" si="11"/>
        <v>0.10085506930400799</v>
      </c>
      <c r="R44" s="41"/>
      <c r="S44" s="47"/>
      <c r="T44" s="47">
        <f t="shared" si="16"/>
        <v>0.31022253050345883</v>
      </c>
      <c r="U44" s="61">
        <f>(C44-C42)/C42</f>
        <v>-7.4420691566445929E-2</v>
      </c>
      <c r="V44" s="61">
        <f>(D44-D42)/D42</f>
        <v>3.6022385906366812E-2</v>
      </c>
      <c r="W44" s="61">
        <f t="shared" si="17"/>
        <v>-4.1079116531104458E-2</v>
      </c>
      <c r="X44" s="61">
        <f>(E44-E42)/E42</f>
        <v>0.19977945303064609</v>
      </c>
      <c r="Y44" s="61"/>
      <c r="Z44" s="82">
        <f t="shared" si="12"/>
        <v>7.4420691566445929E-2</v>
      </c>
      <c r="AA44" s="82">
        <f t="shared" si="13"/>
        <v>3.6022385906366812E-2</v>
      </c>
      <c r="AB44" s="82">
        <f t="shared" si="13"/>
        <v>4.1079116531104458E-2</v>
      </c>
      <c r="AC44" s="82">
        <f t="shared" si="14"/>
        <v>0.19977945303064609</v>
      </c>
      <c r="AD44" s="41"/>
      <c r="AE44" s="47"/>
      <c r="AF44" s="47">
        <f t="shared" si="18"/>
        <v>0.38595148608087593</v>
      </c>
      <c r="AG44" s="61">
        <f>(C44-C41)/C41</f>
        <v>-1.6620427261135429E-2</v>
      </c>
      <c r="AH44" s="61">
        <f>(D44-D41)/D41</f>
        <v>9.7163926888401295E-2</v>
      </c>
      <c r="AI44" s="61">
        <f t="shared" si="19"/>
        <v>7.8928593648010803E-2</v>
      </c>
      <c r="AJ44" s="61">
        <f>(E44-E41)/E41</f>
        <v>0.27216713193133918</v>
      </c>
      <c r="AK44" s="61"/>
      <c r="AL44" s="82">
        <f t="shared" si="20"/>
        <v>1.6620427261135429E-2</v>
      </c>
      <c r="AM44" s="82">
        <f t="shared" si="21"/>
        <v>9.7163926888401295E-2</v>
      </c>
      <c r="AN44" s="82">
        <f t="shared" si="21"/>
        <v>7.8928593648010803E-2</v>
      </c>
      <c r="AO44" s="82">
        <f t="shared" si="22"/>
        <v>0.27216713193133918</v>
      </c>
      <c r="AP44" s="61"/>
      <c r="AQ44" s="29"/>
      <c r="AR44" s="133">
        <v>77.7</v>
      </c>
      <c r="AS44" s="135"/>
      <c r="AT44" s="134">
        <f>'3'!T44</f>
        <v>59.314074495</v>
      </c>
      <c r="AU44" s="136"/>
      <c r="AV44" s="137"/>
      <c r="AW44" s="4"/>
      <c r="AX44" s="54"/>
      <c r="AY44" s="36"/>
    </row>
    <row r="45" spans="1:51" x14ac:dyDescent="0.2">
      <c r="A45" s="91">
        <f t="shared" si="1"/>
        <v>1981</v>
      </c>
      <c r="B45" s="37">
        <f>'1'!C52*100</f>
        <v>0.58073653152478955</v>
      </c>
      <c r="C45" s="37">
        <f>'4'!B46</f>
        <v>0.27159573831257627</v>
      </c>
      <c r="D45" s="37">
        <f t="shared" si="2"/>
        <v>0.75604538761852269</v>
      </c>
      <c r="E45" s="29">
        <f t="shared" si="3"/>
        <v>2.8281883380106017</v>
      </c>
      <c r="F45" s="87"/>
      <c r="G45" s="47"/>
      <c r="H45" s="47">
        <f t="shared" si="5"/>
        <v>0.10709901400152655</v>
      </c>
      <c r="I45" s="61">
        <f t="shared" si="6"/>
        <v>5.7476654906534461E-2</v>
      </c>
      <c r="J45" s="82">
        <f t="shared" si="7"/>
        <v>-9.5988664054562963E-3</v>
      </c>
      <c r="K45" s="82">
        <f t="shared" si="15"/>
        <v>4.7326077769197859E-2</v>
      </c>
      <c r="L45" s="82">
        <f t="shared" si="4"/>
        <v>4.002349268953579E-2</v>
      </c>
      <c r="M45" s="82"/>
      <c r="N45" s="82">
        <f t="shared" si="8"/>
        <v>5.7476654906534461E-2</v>
      </c>
      <c r="O45" s="82">
        <f t="shared" si="9"/>
        <v>9.5988664054562963E-3</v>
      </c>
      <c r="P45" s="82">
        <f t="shared" si="10"/>
        <v>4.7326077769197859E-2</v>
      </c>
      <c r="Q45" s="82">
        <f t="shared" si="11"/>
        <v>4.002349268953579E-2</v>
      </c>
      <c r="R45" s="41"/>
      <c r="S45" s="47"/>
      <c r="T45" s="47">
        <f t="shared" si="16"/>
        <v>0.25144767772513854</v>
      </c>
      <c r="U45" s="61">
        <f>(C45-C43)/C43</f>
        <v>9.4776625733771935E-2</v>
      </c>
      <c r="V45" s="61">
        <f>(D45-D43)/D43</f>
        <v>1.175591786883121E-2</v>
      </c>
      <c r="W45" s="61">
        <f t="shared" si="17"/>
        <v>0.10764672983061427</v>
      </c>
      <c r="X45" s="61">
        <f>(E45-E43)/E43</f>
        <v>0.14491513412253537</v>
      </c>
      <c r="Y45" s="61"/>
      <c r="Z45" s="82">
        <f t="shared" si="12"/>
        <v>9.4776625733771935E-2</v>
      </c>
      <c r="AA45" s="82">
        <f t="shared" si="13"/>
        <v>1.175591786883121E-2</v>
      </c>
      <c r="AB45" s="82">
        <f t="shared" si="13"/>
        <v>0.10764672983061427</v>
      </c>
      <c r="AC45" s="82">
        <f t="shared" si="14"/>
        <v>0.14491513412253537</v>
      </c>
      <c r="AD45" s="41"/>
      <c r="AE45" s="47"/>
      <c r="AF45" s="47">
        <f t="shared" si="18"/>
        <v>0.29509805169604464</v>
      </c>
      <c r="AG45" s="61">
        <f>(C45-C42)/C42</f>
        <v>-2.1221489066981722E-2</v>
      </c>
      <c r="AH45" s="61">
        <f>(D45-D42)/D42</f>
        <v>2.6077745430989507E-2</v>
      </c>
      <c r="AI45" s="61">
        <f t="shared" si="19"/>
        <v>4.302847774452407E-3</v>
      </c>
      <c r="AJ45" s="61">
        <f>(E45-E42)/E42</f>
        <v>0.2477988171980734</v>
      </c>
      <c r="AK45" s="61"/>
      <c r="AL45" s="82">
        <f t="shared" si="20"/>
        <v>2.1221489066981722E-2</v>
      </c>
      <c r="AM45" s="82">
        <f t="shared" si="21"/>
        <v>2.6077745430989507E-2</v>
      </c>
      <c r="AN45" s="82">
        <f t="shared" si="21"/>
        <v>4.302847774452407E-3</v>
      </c>
      <c r="AO45" s="82">
        <f t="shared" si="22"/>
        <v>0.2477988171980734</v>
      </c>
      <c r="AP45" s="61"/>
      <c r="AQ45" s="29"/>
      <c r="AR45" s="133">
        <v>90.7</v>
      </c>
      <c r="AS45" s="135"/>
      <c r="AT45" s="134">
        <f>'3'!T45</f>
        <v>68.573316657000007</v>
      </c>
      <c r="AU45" s="136"/>
      <c r="AV45" s="137"/>
      <c r="AW45" s="4"/>
      <c r="AX45" s="54"/>
      <c r="AY45" s="36"/>
    </row>
    <row r="46" spans="1:51" x14ac:dyDescent="0.2">
      <c r="A46" s="91">
        <f t="shared" si="1"/>
        <v>1982</v>
      </c>
      <c r="B46" s="37">
        <f>'1'!C53*100</f>
        <v>0.6780497654165919</v>
      </c>
      <c r="C46" s="37">
        <f>'4'!B47</f>
        <v>0.28576985493798007</v>
      </c>
      <c r="D46" s="37">
        <f t="shared" si="2"/>
        <v>0.75922265471770334</v>
      </c>
      <c r="E46" s="29">
        <f t="shared" si="3"/>
        <v>3.1251869130928882</v>
      </c>
      <c r="F46" s="87"/>
      <c r="G46" s="47"/>
      <c r="H46" s="47">
        <f t="shared" si="5"/>
        <v>0.16140448889534406</v>
      </c>
      <c r="I46" s="61">
        <f t="shared" si="6"/>
        <v>5.2188288054398624E-2</v>
      </c>
      <c r="J46" s="82">
        <f t="shared" si="7"/>
        <v>4.2024819557312061E-3</v>
      </c>
      <c r="K46" s="82">
        <f t="shared" si="15"/>
        <v>5.6610090348978924E-2</v>
      </c>
      <c r="L46" s="82">
        <f t="shared" si="4"/>
        <v>0.10501371888521423</v>
      </c>
      <c r="M46" s="82"/>
      <c r="N46" s="82">
        <f t="shared" si="8"/>
        <v>5.2188288054398624E-2</v>
      </c>
      <c r="O46" s="82">
        <f t="shared" si="9"/>
        <v>4.2024819557312061E-3</v>
      </c>
      <c r="P46" s="82">
        <f t="shared" si="10"/>
        <v>5.6610090348978924E-2</v>
      </c>
      <c r="Q46" s="82">
        <f t="shared" si="11"/>
        <v>0.10501371888521423</v>
      </c>
      <c r="R46" s="41"/>
      <c r="S46" s="47"/>
      <c r="T46" s="47">
        <f t="shared" si="16"/>
        <v>0.2673415020810414</v>
      </c>
      <c r="U46" s="61">
        <f>(C46-C44)/C44</f>
        <v>0.11266455118359857</v>
      </c>
      <c r="V46" s="61">
        <f>(D46-D44)/D44</f>
        <v>-5.4367235125894944E-3</v>
      </c>
      <c r="W46" s="61">
        <f t="shared" si="17"/>
        <v>0.10661530165655388</v>
      </c>
      <c r="X46" s="61">
        <f>(E46-E44)/E44</f>
        <v>0.14924022738485335</v>
      </c>
      <c r="Y46" s="61"/>
      <c r="Z46" s="82">
        <f t="shared" si="12"/>
        <v>0.11266455118359857</v>
      </c>
      <c r="AA46" s="82">
        <f t="shared" si="13"/>
        <v>5.4367235125894944E-3</v>
      </c>
      <c r="AB46" s="82">
        <f t="shared" si="13"/>
        <v>0.10661530165655388</v>
      </c>
      <c r="AC46" s="82">
        <f t="shared" si="14"/>
        <v>0.14924022738485335</v>
      </c>
      <c r="AD46" s="41"/>
      <c r="AE46" s="47"/>
      <c r="AF46" s="47">
        <f t="shared" si="18"/>
        <v>0.43306587765477444</v>
      </c>
      <c r="AG46" s="61">
        <f>(C46-C43)/C43</f>
        <v>0.15191114363278857</v>
      </c>
      <c r="AH46" s="61">
        <f>(D46-D43)/D43</f>
        <v>1.6007803857279238E-2</v>
      </c>
      <c r="AI46" s="61">
        <f t="shared" si="19"/>
        <v>0.1703507112810764</v>
      </c>
      <c r="AJ46" s="61">
        <f>(E46-E43)/E43</f>
        <v>0.26514693016470664</v>
      </c>
      <c r="AK46" s="61"/>
      <c r="AL46" s="82">
        <f t="shared" si="20"/>
        <v>0.15191114363278857</v>
      </c>
      <c r="AM46" s="82">
        <f t="shared" si="21"/>
        <v>1.6007803857279238E-2</v>
      </c>
      <c r="AN46" s="82">
        <f t="shared" si="21"/>
        <v>0.1703507112810764</v>
      </c>
      <c r="AO46" s="82">
        <f t="shared" si="22"/>
        <v>0.26514693016470664</v>
      </c>
      <c r="AP46" s="61"/>
      <c r="AQ46" s="29"/>
      <c r="AR46" s="133">
        <v>104.5</v>
      </c>
      <c r="AS46" s="135"/>
      <c r="AT46" s="134">
        <f>'3'!T46</f>
        <v>79.338767418000003</v>
      </c>
      <c r="AU46" s="136"/>
      <c r="AV46" s="137"/>
      <c r="AW46" s="4"/>
      <c r="AX46" s="54"/>
    </row>
    <row r="47" spans="1:51" x14ac:dyDescent="0.2">
      <c r="A47" s="91">
        <f t="shared" si="1"/>
        <v>1983</v>
      </c>
      <c r="B47" s="37">
        <f>'1'!C54*100</f>
        <v>0.66873715368739683</v>
      </c>
      <c r="C47" s="37">
        <f>'4'!B48</f>
        <v>0.27359698304477703</v>
      </c>
      <c r="D47" s="37">
        <f t="shared" si="2"/>
        <v>0.7717093241529106</v>
      </c>
      <c r="E47" s="29">
        <f t="shared" si="3"/>
        <v>3.1673087506879471</v>
      </c>
      <c r="F47" s="87"/>
      <c r="G47" s="47"/>
      <c r="H47" s="47">
        <f t="shared" si="5"/>
        <v>7.2521598966673192E-2</v>
      </c>
      <c r="I47" s="61">
        <f t="shared" si="6"/>
        <v>-4.2596766883773972E-2</v>
      </c>
      <c r="J47" s="82">
        <f t="shared" si="7"/>
        <v>1.644665021205156E-2</v>
      </c>
      <c r="K47" s="82">
        <f t="shared" si="15"/>
        <v>-2.6850690796824107E-2</v>
      </c>
      <c r="L47" s="82">
        <f t="shared" si="4"/>
        <v>1.3478181870847665E-2</v>
      </c>
      <c r="M47" s="82"/>
      <c r="N47" s="82">
        <f t="shared" si="8"/>
        <v>4.2596766883773972E-2</v>
      </c>
      <c r="O47" s="82">
        <f t="shared" si="9"/>
        <v>1.644665021205156E-2</v>
      </c>
      <c r="P47" s="82">
        <f t="shared" si="10"/>
        <v>2.6850690796824107E-2</v>
      </c>
      <c r="Q47" s="82">
        <f t="shared" si="11"/>
        <v>1.3478181870847665E-2</v>
      </c>
      <c r="R47" s="41"/>
      <c r="S47" s="47"/>
      <c r="T47" s="47">
        <f t="shared" si="16"/>
        <v>0.1479940125069702</v>
      </c>
      <c r="U47" s="61">
        <f>(C47-C45)/C45</f>
        <v>7.3684688303081881E-3</v>
      </c>
      <c r="V47" s="61">
        <f>(D47-D45)/D45</f>
        <v>2.0718248918531138E-2</v>
      </c>
      <c r="W47" s="61">
        <f t="shared" si="17"/>
        <v>2.823937952021411E-2</v>
      </c>
      <c r="X47" s="61">
        <f>(E47-E45)/E45</f>
        <v>0.11990729475813088</v>
      </c>
      <c r="Y47" s="61"/>
      <c r="Z47" s="82">
        <f t="shared" si="12"/>
        <v>7.3684688303081881E-3</v>
      </c>
      <c r="AA47" s="82">
        <f t="shared" si="13"/>
        <v>2.0718248918531138E-2</v>
      </c>
      <c r="AB47" s="82">
        <f t="shared" si="13"/>
        <v>2.823937952021411E-2</v>
      </c>
      <c r="AC47" s="82">
        <f t="shared" si="14"/>
        <v>0.11990729475813088</v>
      </c>
      <c r="AD47" s="41"/>
      <c r="AE47" s="47"/>
      <c r="AF47" s="47">
        <f t="shared" si="18"/>
        <v>0.24091904566938344</v>
      </c>
      <c r="AG47" s="61">
        <f>(C47-C44)/C44</f>
        <v>6.5268638676991828E-2</v>
      </c>
      <c r="AH47" s="61">
        <f>(D47-D44)/D44</f>
        <v>1.092051080955087E-2</v>
      </c>
      <c r="AI47" s="61">
        <f t="shared" si="19"/>
        <v>7.6901916360739508E-2</v>
      </c>
      <c r="AJ47" s="61">
        <f>(E47-E44)/E44</f>
        <v>0.16472989618284073</v>
      </c>
      <c r="AK47" s="61"/>
      <c r="AL47" s="82">
        <f t="shared" si="20"/>
        <v>6.5268638676991828E-2</v>
      </c>
      <c r="AM47" s="82">
        <f t="shared" si="21"/>
        <v>1.092051080955087E-2</v>
      </c>
      <c r="AN47" s="82">
        <f t="shared" si="21"/>
        <v>7.6901916360739508E-2</v>
      </c>
      <c r="AO47" s="82">
        <f t="shared" si="22"/>
        <v>0.16472989618284073</v>
      </c>
      <c r="AP47" s="61"/>
      <c r="AQ47" s="29"/>
      <c r="AR47" s="133">
        <v>115.1</v>
      </c>
      <c r="AS47" s="135"/>
      <c r="AT47" s="134">
        <f>'3'!T47</f>
        <v>88.823743210000004</v>
      </c>
      <c r="AU47" s="136"/>
      <c r="AV47" s="137"/>
      <c r="AW47" s="4"/>
      <c r="AX47" s="54"/>
    </row>
    <row r="48" spans="1:51" x14ac:dyDescent="0.2">
      <c r="A48" s="91">
        <f t="shared" si="1"/>
        <v>1984</v>
      </c>
      <c r="B48" s="37">
        <f>'1'!C55*100</f>
        <v>0.73964975292252821</v>
      </c>
      <c r="C48" s="37">
        <f>'4'!B49</f>
        <v>0.29246714960063191</v>
      </c>
      <c r="D48" s="37">
        <f t="shared" si="2"/>
        <v>0.78667911999999995</v>
      </c>
      <c r="E48" s="29">
        <f t="shared" si="3"/>
        <v>3.2147810580542897</v>
      </c>
      <c r="F48" s="87"/>
      <c r="G48" s="47"/>
      <c r="H48" s="47">
        <f t="shared" si="5"/>
        <v>0.10335711457597693</v>
      </c>
      <c r="I48" s="61">
        <f t="shared" si="6"/>
        <v>6.897066753388352E-2</v>
      </c>
      <c r="J48" s="82">
        <f t="shared" si="7"/>
        <v>1.9398231145543548E-2</v>
      </c>
      <c r="K48" s="82">
        <f t="shared" si="15"/>
        <v>8.9706807630511851E-2</v>
      </c>
      <c r="L48" s="82">
        <f t="shared" si="4"/>
        <v>1.4988215896549858E-2</v>
      </c>
      <c r="M48" s="82"/>
      <c r="N48" s="82">
        <f t="shared" si="8"/>
        <v>6.897066753388352E-2</v>
      </c>
      <c r="O48" s="82">
        <f t="shared" si="9"/>
        <v>1.9398231145543548E-2</v>
      </c>
      <c r="P48" s="82">
        <f t="shared" si="10"/>
        <v>8.9706807630511851E-2</v>
      </c>
      <c r="Q48" s="82">
        <f t="shared" si="11"/>
        <v>1.4988215896549858E-2</v>
      </c>
      <c r="R48" s="41"/>
      <c r="S48" s="47"/>
      <c r="T48" s="47">
        <f t="shared" si="16"/>
        <v>8.8268302150499578E-2</v>
      </c>
      <c r="U48" s="61">
        <f>(C48-C46)/C46</f>
        <v>2.3435973203350436E-2</v>
      </c>
      <c r="V48" s="61">
        <f>(D48-D46)/D46</f>
        <v>3.6163917279978385E-2</v>
      </c>
      <c r="W48" s="61">
        <f t="shared" si="17"/>
        <v>6.0447427079630689E-2</v>
      </c>
      <c r="X48" s="61">
        <f>(E48-E46)/E46</f>
        <v>2.866841166717075E-2</v>
      </c>
      <c r="Y48" s="61"/>
      <c r="Z48" s="82">
        <f t="shared" si="12"/>
        <v>2.3435973203350436E-2</v>
      </c>
      <c r="AA48" s="82">
        <f t="shared" si="13"/>
        <v>3.6163917279978385E-2</v>
      </c>
      <c r="AB48" s="82">
        <f t="shared" si="13"/>
        <v>6.0447427079630689E-2</v>
      </c>
      <c r="AC48" s="82">
        <f t="shared" si="14"/>
        <v>2.866841166717075E-2</v>
      </c>
      <c r="AD48" s="41"/>
      <c r="AE48" s="47"/>
      <c r="AF48" s="47">
        <f t="shared" si="18"/>
        <v>0.25405842909973475</v>
      </c>
      <c r="AG48" s="61">
        <f>(C48-C45)/C45</f>
        <v>7.6847344578120674E-2</v>
      </c>
      <c r="AH48" s="61">
        <f>(D48-D45)/D45</f>
        <v>4.0518377445527255E-2</v>
      </c>
      <c r="AI48" s="61">
        <f t="shared" si="19"/>
        <v>0.12047945173695082</v>
      </c>
      <c r="AJ48" s="61">
        <f>(E48-E45)/E45</f>
        <v>0.13669270707608686</v>
      </c>
      <c r="AK48" s="61"/>
      <c r="AL48" s="82">
        <f t="shared" si="20"/>
        <v>7.6847344578120674E-2</v>
      </c>
      <c r="AM48" s="82">
        <f t="shared" si="21"/>
        <v>4.0518377445527255E-2</v>
      </c>
      <c r="AN48" s="82">
        <f t="shared" si="21"/>
        <v>0.12047945173695082</v>
      </c>
      <c r="AO48" s="82">
        <f t="shared" si="22"/>
        <v>0.13669270707608686</v>
      </c>
      <c r="AP48" s="61"/>
      <c r="AQ48" s="29"/>
      <c r="AR48" s="133">
        <v>129.80000000000001</v>
      </c>
      <c r="AS48" s="135"/>
      <c r="AT48" s="134">
        <f>'3'!T48</f>
        <v>102.110949776</v>
      </c>
      <c r="AU48" s="136"/>
      <c r="AV48" s="137"/>
      <c r="AW48" s="4"/>
      <c r="AX48" s="54"/>
    </row>
    <row r="49" spans="1:50" x14ac:dyDescent="0.2">
      <c r="A49" s="91">
        <f t="shared" si="1"/>
        <v>1985</v>
      </c>
      <c r="B49" s="37">
        <f>'1'!C56*100</f>
        <v>0.83076421025581937</v>
      </c>
      <c r="C49" s="37">
        <f>'4'!B50</f>
        <v>0.31335083206052688</v>
      </c>
      <c r="D49" s="37">
        <f t="shared" si="2"/>
        <v>0.79117429731086653</v>
      </c>
      <c r="E49" s="29">
        <f t="shared" si="3"/>
        <v>3.3510025351463475</v>
      </c>
      <c r="F49" s="87"/>
      <c r="G49" s="47"/>
      <c r="H49" s="47">
        <f t="shared" si="5"/>
        <v>0.11949282747994347</v>
      </c>
      <c r="I49" s="61">
        <f t="shared" si="6"/>
        <v>7.1405224444563903E-2</v>
      </c>
      <c r="J49" s="82">
        <f t="shared" si="7"/>
        <v>5.7141179886235852E-3</v>
      </c>
      <c r="K49" s="82">
        <f t="shared" si="15"/>
        <v>7.7527360310667842E-2</v>
      </c>
      <c r="L49" s="82">
        <f t="shared" si="4"/>
        <v>4.237348504675597E-2</v>
      </c>
      <c r="M49" s="82"/>
      <c r="N49" s="82">
        <f t="shared" si="8"/>
        <v>7.1405224444563903E-2</v>
      </c>
      <c r="O49" s="82">
        <f t="shared" si="9"/>
        <v>5.7141179886235852E-3</v>
      </c>
      <c r="P49" s="82">
        <f t="shared" si="10"/>
        <v>7.7527360310667842E-2</v>
      </c>
      <c r="Q49" s="82">
        <f t="shared" si="11"/>
        <v>4.237348504675597E-2</v>
      </c>
      <c r="R49" s="41"/>
      <c r="S49" s="47"/>
      <c r="T49" s="47">
        <f t="shared" si="16"/>
        <v>0.22852075477497497</v>
      </c>
      <c r="U49" s="61">
        <f>(C49-C47)/C47</f>
        <v>0.14530075797379577</v>
      </c>
      <c r="V49" s="61">
        <f>(D49-D47)/D47</f>
        <v>2.5223192915703359E-2</v>
      </c>
      <c r="W49" s="61">
        <f t="shared" si="17"/>
        <v>0.17418889993867015</v>
      </c>
      <c r="X49" s="61">
        <f>(E49-E47)/E47</f>
        <v>5.7996803885475831E-2</v>
      </c>
      <c r="Y49" s="61"/>
      <c r="Z49" s="82">
        <f t="shared" si="12"/>
        <v>0.14530075797379577</v>
      </c>
      <c r="AA49" s="82">
        <f t="shared" si="13"/>
        <v>2.5223192915703359E-2</v>
      </c>
      <c r="AB49" s="82">
        <f t="shared" si="13"/>
        <v>0.17418889993867015</v>
      </c>
      <c r="AC49" s="82">
        <f t="shared" si="14"/>
        <v>5.7996803885475831E-2</v>
      </c>
      <c r="AD49" s="41"/>
      <c r="AE49" s="47"/>
      <c r="AF49" s="47">
        <f t="shared" si="18"/>
        <v>0.21085600596046677</v>
      </c>
      <c r="AG49" s="61">
        <f>(C49-C46)/C46</f>
        <v>9.6514648574576367E-2</v>
      </c>
      <c r="AH49" s="61">
        <f>(D49-D46)/D46</f>
        <v>4.208468015887059E-2</v>
      </c>
      <c r="AI49" s="61">
        <f t="shared" si="19"/>
        <v>0.14266111684935387</v>
      </c>
      <c r="AJ49" s="61">
        <f>(E49-E46)/E46</f>
        <v>7.2256677227019825E-2</v>
      </c>
      <c r="AK49" s="61"/>
      <c r="AL49" s="82">
        <f t="shared" si="20"/>
        <v>9.6514648574576367E-2</v>
      </c>
      <c r="AM49" s="82">
        <f t="shared" si="21"/>
        <v>4.208468015887059E-2</v>
      </c>
      <c r="AN49" s="82">
        <f t="shared" si="21"/>
        <v>0.14266111684935387</v>
      </c>
      <c r="AO49" s="82">
        <f t="shared" si="22"/>
        <v>7.2256677227019825E-2</v>
      </c>
      <c r="AP49" s="61"/>
      <c r="AQ49" s="29"/>
      <c r="AR49" s="133">
        <v>145.4</v>
      </c>
      <c r="AS49" s="135"/>
      <c r="AT49" s="134">
        <f>'3'!T49</f>
        <v>115.036742829</v>
      </c>
      <c r="AU49" s="136"/>
      <c r="AV49" s="137"/>
      <c r="AW49" s="4"/>
      <c r="AX49" s="54"/>
    </row>
    <row r="50" spans="1:50" x14ac:dyDescent="0.2">
      <c r="A50" s="91">
        <f t="shared" si="1"/>
        <v>1986</v>
      </c>
      <c r="B50" s="37">
        <f>'1'!C57*100</f>
        <v>0.87999922379683804</v>
      </c>
      <c r="C50" s="37">
        <f>'4'!B51</f>
        <v>0.32017012030113651</v>
      </c>
      <c r="D50" s="48">
        <f t="shared" si="2"/>
        <v>0.78424904741433021</v>
      </c>
      <c r="E50" s="29">
        <f t="shared" si="3"/>
        <v>3.5046728971962615</v>
      </c>
      <c r="F50" s="87"/>
      <c r="G50" s="47"/>
      <c r="H50" s="47">
        <f t="shared" si="5"/>
        <v>7.6373624706992216E-2</v>
      </c>
      <c r="I50" s="61">
        <f t="shared" si="6"/>
        <v>2.1762470505559111E-2</v>
      </c>
      <c r="J50" s="82">
        <f t="shared" si="7"/>
        <v>-8.7531280023562964E-3</v>
      </c>
      <c r="K50" s="82">
        <f t="shared" si="15"/>
        <v>1.2818852813220101E-2</v>
      </c>
      <c r="L50" s="82">
        <f t="shared" si="4"/>
        <v>4.5858026199076814E-2</v>
      </c>
      <c r="M50" s="82"/>
      <c r="N50" s="82">
        <f t="shared" si="8"/>
        <v>2.1762470505559111E-2</v>
      </c>
      <c r="O50" s="82">
        <f t="shared" si="9"/>
        <v>8.7531280023562964E-3</v>
      </c>
      <c r="P50" s="82">
        <f t="shared" si="10"/>
        <v>1.2818852813220101E-2</v>
      </c>
      <c r="Q50" s="82">
        <f t="shared" si="11"/>
        <v>4.5858026199076814E-2</v>
      </c>
      <c r="R50" s="41"/>
      <c r="S50" s="47"/>
      <c r="T50" s="47">
        <f t="shared" si="16"/>
        <v>0.18798535109420147</v>
      </c>
      <c r="U50" s="61">
        <f>(C50-C48)/C48</f>
        <v>9.4721649041040662E-2</v>
      </c>
      <c r="V50" s="61">
        <f>(D50-D48)/D48</f>
        <v>-3.0890264199077005E-3</v>
      </c>
      <c r="W50" s="61">
        <f t="shared" si="17"/>
        <v>9.1340024944707873E-2</v>
      </c>
      <c r="X50" s="61">
        <f>(E50-E48)/E48</f>
        <v>9.0174675633253112E-2</v>
      </c>
      <c r="Y50" s="61"/>
      <c r="Z50" s="82">
        <f t="shared" si="12"/>
        <v>9.4721649041040662E-2</v>
      </c>
      <c r="AA50" s="82">
        <f t="shared" si="13"/>
        <v>3.0890264199077005E-3</v>
      </c>
      <c r="AB50" s="82">
        <f t="shared" si="13"/>
        <v>9.1340024944707873E-2</v>
      </c>
      <c r="AC50" s="82">
        <f t="shared" si="14"/>
        <v>9.0174675633253112E-2</v>
      </c>
      <c r="AD50" s="41"/>
      <c r="AE50" s="47"/>
      <c r="AF50" s="47">
        <f t="shared" si="18"/>
        <v>0.2929890640529183</v>
      </c>
      <c r="AG50" s="61">
        <f>(C50-C47)/C47</f>
        <v>0.17022533193919501</v>
      </c>
      <c r="AH50" s="61">
        <f>(D50-D47)/D47</f>
        <v>1.6249283077127787E-2</v>
      </c>
      <c r="AI50" s="61">
        <f t="shared" si="19"/>
        <v>0.18924065462190079</v>
      </c>
      <c r="AJ50" s="61">
        <f>(E50-E47)/E47</f>
        <v>0.10651444903659552</v>
      </c>
      <c r="AK50" s="61"/>
      <c r="AL50" s="82">
        <f t="shared" si="20"/>
        <v>0.17022533193919501</v>
      </c>
      <c r="AM50" s="82">
        <f t="shared" si="21"/>
        <v>1.6249283077127787E-2</v>
      </c>
      <c r="AN50" s="82">
        <f t="shared" si="21"/>
        <v>0.18924065462190079</v>
      </c>
      <c r="AO50" s="82">
        <f t="shared" si="22"/>
        <v>0.10651444903659552</v>
      </c>
      <c r="AP50" s="61"/>
      <c r="AQ50" s="29"/>
      <c r="AR50" s="133">
        <v>160.5</v>
      </c>
      <c r="AS50" s="135"/>
      <c r="AT50" s="134">
        <f>'3'!T50</f>
        <v>125.87197211</v>
      </c>
      <c r="AU50" s="136"/>
      <c r="AV50" s="137"/>
      <c r="AW50" s="4"/>
      <c r="AX50" s="54"/>
    </row>
    <row r="51" spans="1:50" x14ac:dyDescent="0.2">
      <c r="A51" s="24">
        <f t="shared" si="1"/>
        <v>1987</v>
      </c>
      <c r="B51" s="37">
        <f>'1'!C58*100</f>
        <v>0.64455104494150606</v>
      </c>
      <c r="C51" s="37">
        <f>'4'!B52</f>
        <v>0.22874221635570016</v>
      </c>
      <c r="D51" s="48">
        <f t="shared" ref="D51:D80" si="23">AT51/AR51</f>
        <v>0.79726157451048962</v>
      </c>
      <c r="E51" s="29">
        <f t="shared" si="3"/>
        <v>3.534354918437963</v>
      </c>
      <c r="F51" s="87"/>
      <c r="G51" s="47"/>
      <c r="H51" s="47">
        <f t="shared" si="5"/>
        <v>0.310621998907608</v>
      </c>
      <c r="I51" s="61">
        <f t="shared" si="6"/>
        <v>-0.285560388519215</v>
      </c>
      <c r="J51" s="82">
        <f t="shared" si="7"/>
        <v>1.6592340327427523E-2</v>
      </c>
      <c r="K51" s="82">
        <f t="shared" si="15"/>
        <v>-0.27370616334213066</v>
      </c>
      <c r="L51" s="82">
        <f t="shared" si="4"/>
        <v>8.469270060965494E-3</v>
      </c>
      <c r="M51" s="82"/>
      <c r="N51" s="82">
        <f t="shared" si="8"/>
        <v>0.285560388519215</v>
      </c>
      <c r="O51" s="82">
        <f t="shared" si="9"/>
        <v>1.6592340327427523E-2</v>
      </c>
      <c r="P51" s="82">
        <f t="shared" si="10"/>
        <v>0.27370616334213066</v>
      </c>
      <c r="Q51" s="82">
        <f t="shared" si="11"/>
        <v>8.469270060965494E-3</v>
      </c>
      <c r="R51" s="41"/>
      <c r="S51" s="47"/>
      <c r="T51" s="47">
        <f t="shared" si="16"/>
        <v>0.33242207526107304</v>
      </c>
      <c r="U51" s="61">
        <f>(C51-C49)/C49</f>
        <v>-0.27001241754636129</v>
      </c>
      <c r="V51" s="61">
        <f>(D51-D49)/D49</f>
        <v>7.6939774463265932E-3</v>
      </c>
      <c r="W51" s="61">
        <f t="shared" si="17"/>
        <v>-0.26439590955086451</v>
      </c>
      <c r="X51" s="61">
        <f>(E51-E49)/E49</f>
        <v>5.4715680268385122E-2</v>
      </c>
      <c r="Y51" s="61"/>
      <c r="Z51" s="82">
        <f t="shared" si="12"/>
        <v>0.27001241754636129</v>
      </c>
      <c r="AA51" s="82">
        <f t="shared" si="13"/>
        <v>7.6939774463265932E-3</v>
      </c>
      <c r="AB51" s="82">
        <f t="shared" si="13"/>
        <v>0.26439590955086451</v>
      </c>
      <c r="AC51" s="82">
        <f t="shared" si="14"/>
        <v>5.4715680268385122E-2</v>
      </c>
      <c r="AD51" s="41"/>
      <c r="AE51" s="47"/>
      <c r="AF51" s="47">
        <f t="shared" si="18"/>
        <v>0.33074720948421155</v>
      </c>
      <c r="AG51" s="61">
        <f>(C51-C48)/C48</f>
        <v>-0.21788749037951463</v>
      </c>
      <c r="AH51" s="61">
        <f>(D51-D48)/D48</f>
        <v>1.3452059729880297E-2</v>
      </c>
      <c r="AI51" s="61">
        <f t="shared" si="19"/>
        <v>-0.2073664661846133</v>
      </c>
      <c r="AJ51" s="61">
        <f>(E51-E48)/E48</f>
        <v>9.940765937481659E-2</v>
      </c>
      <c r="AK51" s="61"/>
      <c r="AL51" s="82">
        <f t="shared" si="20"/>
        <v>0.21788749037951463</v>
      </c>
      <c r="AM51" s="82">
        <f t="shared" si="21"/>
        <v>1.3452059729880297E-2</v>
      </c>
      <c r="AN51" s="82">
        <f t="shared" si="21"/>
        <v>0.2073664661846133</v>
      </c>
      <c r="AO51" s="82">
        <f t="shared" si="22"/>
        <v>9.940765937481659E-2</v>
      </c>
      <c r="AP51" s="61"/>
      <c r="AQ51" s="29"/>
      <c r="AR51" s="133">
        <v>171.6</v>
      </c>
      <c r="AS51" s="135">
        <v>214.375</v>
      </c>
      <c r="AT51" s="134">
        <f>'3'!T51</f>
        <v>136.81008618600001</v>
      </c>
      <c r="AU51" s="136"/>
      <c r="AV51" s="137"/>
      <c r="AW51" s="30"/>
      <c r="AX51" s="54"/>
    </row>
    <row r="52" spans="1:50" x14ac:dyDescent="0.2">
      <c r="A52" s="24">
        <f t="shared" si="1"/>
        <v>1988</v>
      </c>
      <c r="B52" s="37">
        <f>'1'!C59*100</f>
        <v>0.63291059680314721</v>
      </c>
      <c r="C52" s="37">
        <f>'4'!B53</f>
        <v>0.22218154168524606</v>
      </c>
      <c r="D52" s="48">
        <f t="shared" si="23"/>
        <v>0.81156198983677907</v>
      </c>
      <c r="E52" s="29">
        <f t="shared" si="3"/>
        <v>3.5100450691314649</v>
      </c>
      <c r="F52" s="87"/>
      <c r="G52" s="47"/>
      <c r="H52" s="47">
        <f t="shared" si="5"/>
        <v>5.3496596111771939E-2</v>
      </c>
      <c r="I52" s="61">
        <f t="shared" si="6"/>
        <v>-2.8681520949556928E-2</v>
      </c>
      <c r="J52" s="82">
        <f t="shared" si="7"/>
        <v>1.7936917798991828E-2</v>
      </c>
      <c r="K52" s="82">
        <f t="shared" si="15"/>
        <v>-1.1259061234187457E-2</v>
      </c>
      <c r="L52" s="82">
        <f t="shared" si="4"/>
        <v>-6.8781573632231852E-3</v>
      </c>
      <c r="M52" s="82"/>
      <c r="N52" s="82">
        <f t="shared" si="8"/>
        <v>2.8681520949556928E-2</v>
      </c>
      <c r="O52" s="82">
        <f t="shared" si="9"/>
        <v>1.7936917798991828E-2</v>
      </c>
      <c r="P52" s="82">
        <f t="shared" si="10"/>
        <v>1.1259061234187457E-2</v>
      </c>
      <c r="Q52" s="82">
        <f t="shared" si="11"/>
        <v>6.8781573632231852E-3</v>
      </c>
      <c r="R52" s="41"/>
      <c r="S52" s="47"/>
      <c r="T52" s="47">
        <f t="shared" si="16"/>
        <v>0.34241133649957112</v>
      </c>
      <c r="U52" s="61">
        <f>(C52-C50)/C50</f>
        <v>-0.30605160320309444</v>
      </c>
      <c r="V52" s="61">
        <f>(D52-D50)/D50</f>
        <v>3.4826873570965311E-2</v>
      </c>
      <c r="W52" s="61">
        <f t="shared" si="17"/>
        <v>-0.28188355012307459</v>
      </c>
      <c r="X52" s="61">
        <f>(E52-E50)/E50</f>
        <v>1.5328597255113532E-3</v>
      </c>
      <c r="Y52" s="61"/>
      <c r="Z52" s="82">
        <f t="shared" si="12"/>
        <v>0.30605160320309444</v>
      </c>
      <c r="AA52" s="82">
        <f t="shared" si="13"/>
        <v>3.4826873570965311E-2</v>
      </c>
      <c r="AB52" s="82">
        <f t="shared" si="13"/>
        <v>0.28188355012307459</v>
      </c>
      <c r="AC52" s="82">
        <f t="shared" si="14"/>
        <v>1.5328597255113532E-3</v>
      </c>
      <c r="AD52" s="41"/>
      <c r="AE52" s="47"/>
      <c r="AF52" s="47">
        <f t="shared" si="18"/>
        <v>0.36417965301778243</v>
      </c>
      <c r="AG52" s="61">
        <f>(C52-C49)/C49</f>
        <v>-0.29094957168542174</v>
      </c>
      <c r="AH52" s="61">
        <f>(D52-D49)/D49</f>
        <v>2.5768901486320477E-2</v>
      </c>
      <c r="AI52" s="61">
        <f t="shared" si="19"/>
        <v>-0.27267812104935013</v>
      </c>
      <c r="AJ52" s="61">
        <f>(E52-E49)/E49</f>
        <v>4.7461179846040175E-2</v>
      </c>
      <c r="AK52" s="61"/>
      <c r="AL52" s="82">
        <f t="shared" si="20"/>
        <v>0.29094957168542174</v>
      </c>
      <c r="AM52" s="82">
        <f t="shared" si="21"/>
        <v>2.5768901486320477E-2</v>
      </c>
      <c r="AN52" s="82">
        <f t="shared" si="21"/>
        <v>0.27267812104935013</v>
      </c>
      <c r="AO52" s="82">
        <f t="shared" si="22"/>
        <v>4.7461179846040175E-2</v>
      </c>
      <c r="AP52" s="61"/>
      <c r="AQ52" s="29"/>
      <c r="AR52" s="133">
        <v>183.8</v>
      </c>
      <c r="AS52" s="135">
        <v>230.40799999999999</v>
      </c>
      <c r="AT52" s="134">
        <f>'3'!T52</f>
        <v>149.165093732</v>
      </c>
      <c r="AU52" s="136"/>
      <c r="AV52" s="137"/>
      <c r="AW52" s="4"/>
      <c r="AX52" s="54"/>
    </row>
    <row r="53" spans="1:50" x14ac:dyDescent="0.2">
      <c r="A53" s="24">
        <f t="shared" si="1"/>
        <v>1989</v>
      </c>
      <c r="B53" s="37">
        <f>'1'!C60*100</f>
        <v>0.66948253015102099</v>
      </c>
      <c r="C53" s="37">
        <f>'4'!B54</f>
        <v>0.22287672210099455</v>
      </c>
      <c r="D53" s="48">
        <f t="shared" si="23"/>
        <v>0.84774265062531262</v>
      </c>
      <c r="E53" s="29">
        <f t="shared" si="3"/>
        <v>3.5433210436755527</v>
      </c>
      <c r="F53" s="87"/>
      <c r="G53" s="47"/>
      <c r="H53" s="47">
        <f t="shared" si="5"/>
        <v>5.719060979838126E-2</v>
      </c>
      <c r="I53" s="61">
        <f t="shared" si="6"/>
        <v>3.1288846520531829E-3</v>
      </c>
      <c r="J53" s="82">
        <f t="shared" si="7"/>
        <v>4.4581512246292095E-2</v>
      </c>
      <c r="K53" s="82">
        <f t="shared" si="15"/>
        <v>4.7849887307778068E-2</v>
      </c>
      <c r="L53" s="82">
        <f t="shared" si="4"/>
        <v>9.480212900035985E-3</v>
      </c>
      <c r="M53" s="82"/>
      <c r="N53" s="82">
        <f t="shared" si="8"/>
        <v>3.1288846520531829E-3</v>
      </c>
      <c r="O53" s="82">
        <f t="shared" si="9"/>
        <v>4.4581512246292095E-2</v>
      </c>
      <c r="P53" s="82">
        <f t="shared" si="10"/>
        <v>4.7849887307778068E-2</v>
      </c>
      <c r="Q53" s="82">
        <f t="shared" si="11"/>
        <v>9.480212900035985E-3</v>
      </c>
      <c r="R53" s="41"/>
      <c r="S53" s="47"/>
      <c r="T53" s="47">
        <f t="shared" si="16"/>
        <v>9.149731157465027E-2</v>
      </c>
      <c r="U53" s="61">
        <f>(C53-C51)/C51</f>
        <v>-2.5642377468200354E-2</v>
      </c>
      <c r="V53" s="61">
        <f>(D53-D51)/D51</f>
        <v>6.3318084965800409E-2</v>
      </c>
      <c r="W53" s="61">
        <f t="shared" si="17"/>
        <v>3.6052081262343369E-2</v>
      </c>
      <c r="X53" s="61">
        <f>(E53-E51)/E51</f>
        <v>2.536849140649495E-3</v>
      </c>
      <c r="Y53" s="61"/>
      <c r="Z53" s="82">
        <f t="shared" si="12"/>
        <v>2.5642377468200354E-2</v>
      </c>
      <c r="AA53" s="82">
        <f t="shared" si="13"/>
        <v>6.3318084965800409E-2</v>
      </c>
      <c r="AB53" s="82">
        <f t="shared" si="13"/>
        <v>3.6052081262343369E-2</v>
      </c>
      <c r="AC53" s="82">
        <f t="shared" si="14"/>
        <v>2.536849140649495E-3</v>
      </c>
      <c r="AD53" s="41"/>
      <c r="AE53" s="47"/>
      <c r="AF53" s="47">
        <f t="shared" si="18"/>
        <v>0.3958689436849922</v>
      </c>
      <c r="AG53" s="61">
        <f>(C53-C50)/C50</f>
        <v>-0.30388031871503968</v>
      </c>
      <c r="AH53" s="61">
        <f>(D53-D50)/D50</f>
        <v>8.096102050786147E-2</v>
      </c>
      <c r="AI53" s="61">
        <f t="shared" si="19"/>
        <v>-0.24752175892260203</v>
      </c>
      <c r="AJ53" s="61">
        <f>(E53-E50)/E50</f>
        <v>1.1027604462091077E-2</v>
      </c>
      <c r="AK53" s="61"/>
      <c r="AL53" s="82">
        <f t="shared" si="20"/>
        <v>0.30388031871503968</v>
      </c>
      <c r="AM53" s="82">
        <f t="shared" si="21"/>
        <v>8.096102050786147E-2</v>
      </c>
      <c r="AN53" s="82">
        <f t="shared" si="21"/>
        <v>0.24752175892260203</v>
      </c>
      <c r="AO53" s="82">
        <f t="shared" si="22"/>
        <v>1.1027604462091077E-2</v>
      </c>
      <c r="AP53" s="61"/>
      <c r="AQ53" s="29"/>
      <c r="AR53" s="133">
        <v>199.9</v>
      </c>
      <c r="AS53" s="135">
        <v>251.261</v>
      </c>
      <c r="AT53" s="134">
        <f>'3'!T53</f>
        <v>169.46375585999999</v>
      </c>
      <c r="AU53" s="136"/>
      <c r="AV53" s="137"/>
      <c r="AW53" s="4"/>
      <c r="AX53" s="54"/>
    </row>
    <row r="54" spans="1:50" x14ac:dyDescent="0.2">
      <c r="A54" s="24">
        <f t="shared" si="1"/>
        <v>1990</v>
      </c>
      <c r="B54" s="37">
        <f>'1'!C61*100</f>
        <v>0.71797324143482422</v>
      </c>
      <c r="C54" s="37">
        <f>'4'!B55</f>
        <v>0.2262794599967935</v>
      </c>
      <c r="D54" s="48">
        <f t="shared" si="23"/>
        <v>0.88249130757462679</v>
      </c>
      <c r="E54" s="29">
        <f t="shared" si="3"/>
        <v>3.5954453220640272</v>
      </c>
      <c r="F54" s="87"/>
      <c r="G54" s="47"/>
      <c r="H54" s="47">
        <f t="shared" si="5"/>
        <v>7.0967555348579903E-2</v>
      </c>
      <c r="I54" s="61">
        <f t="shared" si="6"/>
        <v>1.5267354363983477E-2</v>
      </c>
      <c r="J54" s="82">
        <f t="shared" si="7"/>
        <v>4.0989629250908682E-2</v>
      </c>
      <c r="K54" s="82">
        <f t="shared" si="15"/>
        <v>5.6882786809914057E-2</v>
      </c>
      <c r="L54" s="82">
        <f t="shared" si="4"/>
        <v>1.4710571733687748E-2</v>
      </c>
      <c r="M54" s="82"/>
      <c r="N54" s="82">
        <f t="shared" si="8"/>
        <v>1.5267354363983477E-2</v>
      </c>
      <c r="O54" s="82">
        <f t="shared" si="9"/>
        <v>4.0989629250908682E-2</v>
      </c>
      <c r="P54" s="82">
        <f t="shared" si="10"/>
        <v>5.6882786809914057E-2</v>
      </c>
      <c r="Q54" s="82">
        <f t="shared" si="11"/>
        <v>1.4710571733687748E-2</v>
      </c>
      <c r="R54" s="41"/>
      <c r="S54" s="47"/>
      <c r="T54" s="47">
        <f t="shared" si="16"/>
        <v>0.13017277394804505</v>
      </c>
      <c r="U54" s="61">
        <f>(C54-C52)/C52</f>
        <v>1.8444008806783586E-2</v>
      </c>
      <c r="V54" s="61">
        <f>(D54-D52)/D52</f>
        <v>8.7398521155621134E-2</v>
      </c>
      <c r="W54" s="61">
        <f t="shared" si="17"/>
        <v>0.10745450905629889</v>
      </c>
      <c r="X54" s="61">
        <f>(E54-E52)/E52</f>
        <v>2.4330243985640345E-2</v>
      </c>
      <c r="Y54" s="61"/>
      <c r="Z54" s="82">
        <f t="shared" si="12"/>
        <v>1.8444008806783586E-2</v>
      </c>
      <c r="AA54" s="82">
        <f t="shared" si="13"/>
        <v>8.7398521155621134E-2</v>
      </c>
      <c r="AB54" s="82">
        <f t="shared" si="13"/>
        <v>0.10745450905629889</v>
      </c>
      <c r="AC54" s="82">
        <f t="shared" si="14"/>
        <v>2.4330243985640345E-2</v>
      </c>
      <c r="AD54" s="41"/>
      <c r="AE54" s="47"/>
      <c r="AF54" s="47">
        <f t="shared" si="18"/>
        <v>0.13495435278769202</v>
      </c>
      <c r="AG54" s="61">
        <f>(C54-C51)/C51</f>
        <v>-1.0766514367758918E-2</v>
      </c>
      <c r="AH54" s="61">
        <f>(D54-D51)/D51</f>
        <v>0.10690309904433479</v>
      </c>
      <c r="AI54" s="61">
        <f t="shared" si="19"/>
        <v>9.4985610924757005E-2</v>
      </c>
      <c r="AJ54" s="61">
        <f>(E54-E51)/E51</f>
        <v>1.728473937559831E-2</v>
      </c>
      <c r="AK54" s="61"/>
      <c r="AL54" s="82">
        <f t="shared" si="20"/>
        <v>1.0766514367758918E-2</v>
      </c>
      <c r="AM54" s="82">
        <f t="shared" si="21"/>
        <v>0.10690309904433479</v>
      </c>
      <c r="AN54" s="82">
        <f t="shared" si="21"/>
        <v>9.4985610924757005E-2</v>
      </c>
      <c r="AO54" s="82">
        <f t="shared" si="22"/>
        <v>1.728473937559831E-2</v>
      </c>
      <c r="AP54" s="61"/>
      <c r="AQ54" s="29"/>
      <c r="AR54" s="133">
        <v>214.4</v>
      </c>
      <c r="AS54" s="135">
        <v>268.43599999999998</v>
      </c>
      <c r="AT54" s="134">
        <f>'3'!T54</f>
        <v>189.20613634399999</v>
      </c>
      <c r="AU54" s="136"/>
      <c r="AV54" s="137"/>
      <c r="AW54" s="4"/>
      <c r="AX54" s="54"/>
    </row>
    <row r="55" spans="1:50" x14ac:dyDescent="0.2">
      <c r="A55" s="24">
        <f t="shared" si="1"/>
        <v>1991</v>
      </c>
      <c r="B55" s="37">
        <f>'1'!C62*100</f>
        <v>0.68091178542082786</v>
      </c>
      <c r="C55" s="37">
        <f>'4'!B56</f>
        <v>0.218876878754592</v>
      </c>
      <c r="D55" s="48">
        <f t="shared" si="23"/>
        <v>0.87039754758746024</v>
      </c>
      <c r="E55" s="29">
        <f t="shared" si="3"/>
        <v>3.574154365794644</v>
      </c>
      <c r="F55" s="87"/>
      <c r="G55" s="47"/>
      <c r="H55" s="47">
        <f t="shared" si="5"/>
        <v>5.2340090217162766E-2</v>
      </c>
      <c r="I55" s="61">
        <f t="shared" si="6"/>
        <v>-3.2714331394932614E-2</v>
      </c>
      <c r="J55" s="82">
        <f t="shared" si="7"/>
        <v>-1.3704112304974583E-2</v>
      </c>
      <c r="K55" s="82">
        <f t="shared" si="15"/>
        <v>-4.5970122828488863E-2</v>
      </c>
      <c r="L55" s="82">
        <f t="shared" si="4"/>
        <v>-5.9216465172555665E-3</v>
      </c>
      <c r="M55" s="82"/>
      <c r="N55" s="82">
        <f t="shared" si="8"/>
        <v>3.2714331394932614E-2</v>
      </c>
      <c r="O55" s="82">
        <f t="shared" si="9"/>
        <v>1.3704112304974583E-2</v>
      </c>
      <c r="P55" s="82">
        <f t="shared" si="10"/>
        <v>4.5970122828488863E-2</v>
      </c>
      <c r="Q55" s="82">
        <f t="shared" si="11"/>
        <v>5.9216465172555665E-3</v>
      </c>
      <c r="R55" s="41"/>
      <c r="S55" s="47"/>
      <c r="T55" s="47">
        <f t="shared" si="16"/>
        <v>5.3372043195035287E-2</v>
      </c>
      <c r="U55" s="61">
        <f>(C55-C53)/C53</f>
        <v>-1.7946438321136363E-2</v>
      </c>
      <c r="V55" s="61">
        <f>(D55-D53)/D53</f>
        <v>2.6723790463340374E-2</v>
      </c>
      <c r="W55" s="61">
        <f t="shared" si="17"/>
        <v>8.2977552849466986E-3</v>
      </c>
      <c r="X55" s="61">
        <f>(E55-E53)/E53</f>
        <v>8.7018144105585511E-3</v>
      </c>
      <c r="Y55" s="61"/>
      <c r="Z55" s="82">
        <f t="shared" si="12"/>
        <v>1.7946438321136363E-2</v>
      </c>
      <c r="AA55" s="82">
        <f t="shared" si="13"/>
        <v>2.6723790463340374E-2</v>
      </c>
      <c r="AB55" s="82">
        <f t="shared" si="13"/>
        <v>8.2977552849466986E-3</v>
      </c>
      <c r="AC55" s="82">
        <f t="shared" si="14"/>
        <v>8.7018144105585511E-3</v>
      </c>
      <c r="AD55" s="41"/>
      <c r="AE55" s="47"/>
      <c r="AF55" s="47">
        <f t="shared" si="18"/>
        <v>0.10563491806976966</v>
      </c>
      <c r="AG55" s="61">
        <f>(C55-C52)/C52</f>
        <v>-1.4873706004505204E-2</v>
      </c>
      <c r="AH55" s="61">
        <f>(D55-D52)/D52</f>
        <v>7.2496689701441228E-2</v>
      </c>
      <c r="AI55" s="61">
        <f t="shared" si="19"/>
        <v>5.6544689248016984E-2</v>
      </c>
      <c r="AJ55" s="61">
        <f>(E55-E52)/E52</f>
        <v>1.8264522363823234E-2</v>
      </c>
      <c r="AK55" s="61"/>
      <c r="AL55" s="82">
        <f t="shared" si="20"/>
        <v>1.4873706004505204E-2</v>
      </c>
      <c r="AM55" s="82">
        <f t="shared" si="21"/>
        <v>7.2496689701441228E-2</v>
      </c>
      <c r="AN55" s="82">
        <f t="shared" si="21"/>
        <v>5.6544689248016984E-2</v>
      </c>
      <c r="AO55" s="82">
        <f t="shared" si="22"/>
        <v>1.8264522363823234E-2</v>
      </c>
      <c r="AP55" s="61"/>
      <c r="AQ55" s="29"/>
      <c r="AR55" s="133">
        <v>220.1</v>
      </c>
      <c r="AS55" s="135">
        <v>275.96300000000002</v>
      </c>
      <c r="AT55" s="134">
        <f>'3'!T55</f>
        <v>191.57450022399999</v>
      </c>
      <c r="AU55" s="136"/>
      <c r="AV55" s="137"/>
      <c r="AW55" s="4"/>
      <c r="AX55" s="54"/>
    </row>
    <row r="56" spans="1:50" x14ac:dyDescent="0.2">
      <c r="A56" s="24">
        <f t="shared" si="1"/>
        <v>1992</v>
      </c>
      <c r="B56" s="37">
        <f>'1'!C63*100</f>
        <v>0.59259138990537241</v>
      </c>
      <c r="C56" s="37">
        <f>'4'!B57</f>
        <v>0.19618911337498374</v>
      </c>
      <c r="D56" s="48">
        <f t="shared" si="23"/>
        <v>0.88634736128262825</v>
      </c>
      <c r="E56" s="29">
        <f t="shared" si="3"/>
        <v>3.4078186586506756</v>
      </c>
      <c r="F56" s="87"/>
      <c r="G56" s="47"/>
      <c r="H56" s="47">
        <f t="shared" si="5"/>
        <v>0.16851860144463229</v>
      </c>
      <c r="I56" s="61">
        <f t="shared" si="6"/>
        <v>-0.10365537698043528</v>
      </c>
      <c r="J56" s="82">
        <f t="shared" si="7"/>
        <v>1.8324745674407276E-2</v>
      </c>
      <c r="K56" s="82">
        <f t="shared" si="15"/>
        <v>-8.7230089726979279E-2</v>
      </c>
      <c r="L56" s="82">
        <f t="shared" si="4"/>
        <v>-4.6538478789789728E-2</v>
      </c>
      <c r="M56" s="82"/>
      <c r="N56" s="82">
        <f t="shared" si="8"/>
        <v>0.10365537698043528</v>
      </c>
      <c r="O56" s="82">
        <f t="shared" si="9"/>
        <v>1.8324745674407276E-2</v>
      </c>
      <c r="P56" s="82">
        <f t="shared" si="10"/>
        <v>8.7230089726979279E-2</v>
      </c>
      <c r="Q56" s="82">
        <f t="shared" si="11"/>
        <v>4.6538478789789728E-2</v>
      </c>
      <c r="R56" s="41"/>
      <c r="S56" s="47"/>
      <c r="T56" s="47">
        <f t="shared" si="16"/>
        <v>0.18953274190491515</v>
      </c>
      <c r="U56" s="61">
        <f>(C56-C54)/C54</f>
        <v>-0.13297869202196327</v>
      </c>
      <c r="V56" s="61">
        <f>(D56-D54)/D54</f>
        <v>4.3695089967505192E-3</v>
      </c>
      <c r="W56" s="61">
        <f t="shared" si="17"/>
        <v>-0.1291902346163788</v>
      </c>
      <c r="X56" s="61">
        <f>(E56-E54)/E54</f>
        <v>-5.2184540886201364E-2</v>
      </c>
      <c r="Y56" s="61"/>
      <c r="Z56" s="82">
        <f t="shared" si="12"/>
        <v>0.13297869202196327</v>
      </c>
      <c r="AA56" s="82">
        <f t="shared" si="13"/>
        <v>4.3695089967505192E-3</v>
      </c>
      <c r="AB56" s="82">
        <f t="shared" si="13"/>
        <v>0.1291902346163788</v>
      </c>
      <c r="AC56" s="82">
        <f t="shared" si="14"/>
        <v>5.2184540886201364E-2</v>
      </c>
      <c r="AD56" s="41"/>
      <c r="AE56" s="47"/>
      <c r="AF56" s="47">
        <f t="shared" si="18"/>
        <v>0.20352144685799228</v>
      </c>
      <c r="AG56" s="61">
        <f>(C56-C53)/C53</f>
        <v>-0.11974157047193813</v>
      </c>
      <c r="AH56" s="61">
        <f>(D56-D53)/D53</f>
        <v>4.5538242801444515E-2</v>
      </c>
      <c r="AI56" s="61">
        <f t="shared" si="19"/>
        <v>-7.9656148380070999E-2</v>
      </c>
      <c r="AJ56" s="61">
        <f>(E56-E53)/E53</f>
        <v>-3.8241633584609643E-2</v>
      </c>
      <c r="AK56" s="61"/>
      <c r="AL56" s="82">
        <f t="shared" si="20"/>
        <v>0.11974157047193813</v>
      </c>
      <c r="AM56" s="82">
        <f t="shared" si="21"/>
        <v>4.5538242801444515E-2</v>
      </c>
      <c r="AN56" s="82">
        <f t="shared" si="21"/>
        <v>7.9656148380070999E-2</v>
      </c>
      <c r="AO56" s="82">
        <f t="shared" si="22"/>
        <v>3.8241633584609643E-2</v>
      </c>
      <c r="AP56" s="61"/>
      <c r="AQ56" s="29"/>
      <c r="AR56" s="133">
        <v>222.2</v>
      </c>
      <c r="AS56" s="135">
        <v>273.18700000000001</v>
      </c>
      <c r="AT56" s="134">
        <f>'3'!T56</f>
        <v>196.946383677</v>
      </c>
      <c r="AU56" s="136"/>
      <c r="AV56" s="137"/>
      <c r="AW56" s="4"/>
      <c r="AX56" s="54"/>
    </row>
    <row r="57" spans="1:50" x14ac:dyDescent="0.2">
      <c r="A57" s="24">
        <f t="shared" si="1"/>
        <v>1993</v>
      </c>
      <c r="B57" s="37">
        <f>'1'!C64*100</f>
        <v>0.57396442698218297</v>
      </c>
      <c r="C57" s="37">
        <f>'4'!B58</f>
        <v>0.20873483774248411</v>
      </c>
      <c r="D57" s="48">
        <f t="shared" si="23"/>
        <v>0.85958512184594349</v>
      </c>
      <c r="E57" s="29">
        <f t="shared" si="3"/>
        <v>3.1989035663254892</v>
      </c>
      <c r="F57" s="87"/>
      <c r="G57" s="47"/>
      <c r="H57" s="47">
        <f t="shared" si="5"/>
        <v>0.15544558661981725</v>
      </c>
      <c r="I57" s="61">
        <f t="shared" si="6"/>
        <v>6.3947097530948363E-2</v>
      </c>
      <c r="J57" s="82">
        <f t="shared" si="7"/>
        <v>-3.0193850183022241E-2</v>
      </c>
      <c r="K57" s="82">
        <f t="shared" si="15"/>
        <v>3.1822438265437597E-2</v>
      </c>
      <c r="L57" s="82">
        <f t="shared" si="4"/>
        <v>-6.1304638905846649E-2</v>
      </c>
      <c r="M57" s="82"/>
      <c r="N57" s="82">
        <f t="shared" si="8"/>
        <v>6.3947097530948363E-2</v>
      </c>
      <c r="O57" s="82">
        <f t="shared" si="9"/>
        <v>3.0193850183022241E-2</v>
      </c>
      <c r="P57" s="82">
        <f t="shared" si="10"/>
        <v>3.1822438265437597E-2</v>
      </c>
      <c r="Q57" s="82">
        <f t="shared" si="11"/>
        <v>6.1304638905846649E-2</v>
      </c>
      <c r="R57" s="41"/>
      <c r="S57" s="47"/>
      <c r="T57" s="47">
        <f t="shared" si="16"/>
        <v>0.16374923214321296</v>
      </c>
      <c r="U57" s="61">
        <f>(C57-C55)/C55</f>
        <v>-4.6336739950862037E-2</v>
      </c>
      <c r="V57" s="61">
        <f>(D57-D55)/D55</f>
        <v>-1.2422399134150003E-2</v>
      </c>
      <c r="W57" s="61">
        <f t="shared" si="17"/>
        <v>-5.818352560676706E-2</v>
      </c>
      <c r="X57" s="61">
        <f>(E57-E55)/E55</f>
        <v>-0.10499009305820091</v>
      </c>
      <c r="Y57" s="61"/>
      <c r="Z57" s="82">
        <f t="shared" si="12"/>
        <v>4.6336739950862037E-2</v>
      </c>
      <c r="AA57" s="82">
        <f t="shared" si="13"/>
        <v>1.2422399134150003E-2</v>
      </c>
      <c r="AB57" s="82">
        <f t="shared" si="13"/>
        <v>5.818352560676706E-2</v>
      </c>
      <c r="AC57" s="82">
        <f t="shared" si="14"/>
        <v>0.10499009305820091</v>
      </c>
      <c r="AD57" s="41"/>
      <c r="AE57" s="47"/>
      <c r="AF57" s="47">
        <f t="shared" si="18"/>
        <v>0.21378149472212635</v>
      </c>
      <c r="AG57" s="61">
        <f>(C57-C54)/C54</f>
        <v>-7.753519587928133E-2</v>
      </c>
      <c r="AH57" s="61">
        <f>(D57-D54)/D54</f>
        <v>-2.5956273486292973E-2</v>
      </c>
      <c r="AI57" s="61">
        <f t="shared" si="19"/>
        <v>-0.10147894461651831</v>
      </c>
      <c r="AJ57" s="61">
        <f>(E57-E54)/E54</f>
        <v>-0.11029002535655205</v>
      </c>
      <c r="AK57" s="61"/>
      <c r="AL57" s="82">
        <f t="shared" si="20"/>
        <v>7.753519587928133E-2</v>
      </c>
      <c r="AM57" s="82">
        <f t="shared" si="21"/>
        <v>2.5956273486292973E-2</v>
      </c>
      <c r="AN57" s="82">
        <f t="shared" si="21"/>
        <v>0.10147894461651831</v>
      </c>
      <c r="AO57" s="82">
        <f t="shared" si="22"/>
        <v>0.11029002535655205</v>
      </c>
      <c r="AP57" s="61"/>
      <c r="AQ57" s="29"/>
      <c r="AR57" s="133">
        <v>219.4</v>
      </c>
      <c r="AS57" s="135">
        <v>263.39299999999997</v>
      </c>
      <c r="AT57" s="134">
        <f>'3'!T57</f>
        <v>188.592975733</v>
      </c>
      <c r="AU57" s="136"/>
      <c r="AV57" s="137"/>
      <c r="AW57" s="4"/>
      <c r="AX57" s="54"/>
    </row>
    <row r="58" spans="1:50" x14ac:dyDescent="0.2">
      <c r="A58" s="24">
        <f t="shared" si="1"/>
        <v>1994</v>
      </c>
      <c r="B58" s="37">
        <f>'1'!C65*100</f>
        <v>0.53239937874629495</v>
      </c>
      <c r="C58" s="37">
        <f>'4'!B59</f>
        <v>0.20891318378572804</v>
      </c>
      <c r="D58" s="48">
        <f t="shared" si="23"/>
        <v>0.83054005484794269</v>
      </c>
      <c r="E58" s="29">
        <f t="shared" si="3"/>
        <v>3.0683938961466684</v>
      </c>
      <c r="F58" s="87"/>
      <c r="G58" s="47"/>
      <c r="H58" s="47">
        <f t="shared" si="5"/>
        <v>7.5442299617397929E-2</v>
      </c>
      <c r="I58" s="61">
        <f t="shared" si="6"/>
        <v>8.5441436212941788E-4</v>
      </c>
      <c r="J58" s="82">
        <f t="shared" si="7"/>
        <v>-3.3789634394354159E-2</v>
      </c>
      <c r="K58" s="82">
        <f t="shared" si="15"/>
        <v>-3.296409038114248E-2</v>
      </c>
      <c r="L58" s="82">
        <f t="shared" si="4"/>
        <v>-4.0798250860914348E-2</v>
      </c>
      <c r="M58" s="82"/>
      <c r="N58" s="82">
        <f t="shared" si="8"/>
        <v>8.5441436212941788E-4</v>
      </c>
      <c r="O58" s="82">
        <f t="shared" si="9"/>
        <v>3.3789634394354159E-2</v>
      </c>
      <c r="P58" s="82">
        <f t="shared" si="10"/>
        <v>3.296409038114248E-2</v>
      </c>
      <c r="Q58" s="82">
        <f t="shared" si="11"/>
        <v>4.0798250860914348E-2</v>
      </c>
      <c r="R58" s="41"/>
      <c r="S58" s="47"/>
      <c r="T58" s="47">
        <f t="shared" si="16"/>
        <v>0.2274211623601014</v>
      </c>
      <c r="U58" s="61">
        <f>(C58-C56)/C56</f>
        <v>6.485614921162472E-2</v>
      </c>
      <c r="V58" s="61">
        <f>(D58-D56)/D56</f>
        <v>-6.2963245418734173E-2</v>
      </c>
      <c r="W58" s="61">
        <f t="shared" si="17"/>
        <v>-2.1906498468350953E-3</v>
      </c>
      <c r="X58" s="61">
        <f>(E58-E56)/E56</f>
        <v>-9.9601767729742496E-2</v>
      </c>
      <c r="Y58" s="61"/>
      <c r="Z58" s="82">
        <f t="shared" si="12"/>
        <v>6.485614921162472E-2</v>
      </c>
      <c r="AA58" s="82">
        <f t="shared" si="13"/>
        <v>6.2963245418734173E-2</v>
      </c>
      <c r="AB58" s="82">
        <f t="shared" si="13"/>
        <v>2.1906498468350953E-3</v>
      </c>
      <c r="AC58" s="82">
        <f t="shared" si="14"/>
        <v>9.9601767729742496E-2</v>
      </c>
      <c r="AD58" s="41"/>
      <c r="AE58" s="47"/>
      <c r="AF58" s="47">
        <f t="shared" si="18"/>
        <v>0.23281913333291743</v>
      </c>
      <c r="AG58" s="61">
        <f>(C58-C55)/C55</f>
        <v>-4.5521916364840889E-2</v>
      </c>
      <c r="AH58" s="61">
        <f>(D58-D55)/D55</f>
        <v>-4.5792285203460487E-2</v>
      </c>
      <c r="AI58" s="61">
        <f t="shared" si="19"/>
        <v>-8.922964899111456E-2</v>
      </c>
      <c r="AJ58" s="61">
        <f>(E58-E55)/E55</f>
        <v>-0.14150493176461604</v>
      </c>
      <c r="AK58" s="61"/>
      <c r="AL58" s="82">
        <f t="shared" si="20"/>
        <v>4.5521916364840889E-2</v>
      </c>
      <c r="AM58" s="82">
        <f t="shared" si="21"/>
        <v>4.5792285203460487E-2</v>
      </c>
      <c r="AN58" s="82">
        <f t="shared" si="21"/>
        <v>8.922964899111456E-2</v>
      </c>
      <c r="AO58" s="82">
        <f t="shared" si="22"/>
        <v>0.14150493176461604</v>
      </c>
      <c r="AP58" s="61"/>
      <c r="AQ58" s="29"/>
      <c r="AR58" s="133">
        <v>223.6</v>
      </c>
      <c r="AS58" s="135">
        <v>264.101</v>
      </c>
      <c r="AT58" s="134">
        <f>'3'!T58</f>
        <v>185.70875626399999</v>
      </c>
      <c r="AU58" s="136"/>
      <c r="AV58" s="137"/>
      <c r="AW58" s="4"/>
      <c r="AX58" s="54"/>
    </row>
    <row r="59" spans="1:50" x14ac:dyDescent="0.2">
      <c r="A59" s="24">
        <f t="shared" si="1"/>
        <v>1995</v>
      </c>
      <c r="B59" s="37">
        <f>'1'!C66*100</f>
        <v>0.56086336483107979</v>
      </c>
      <c r="C59" s="37">
        <f>'4'!B60</f>
        <v>0.21100209683226168</v>
      </c>
      <c r="D59" s="48">
        <f t="shared" si="23"/>
        <v>0.83259693251742517</v>
      </c>
      <c r="E59" s="29">
        <f t="shared" si="3"/>
        <v>3.1925337382357943</v>
      </c>
      <c r="F59" s="87"/>
      <c r="G59" s="47"/>
      <c r="H59" s="47">
        <f t="shared" si="5"/>
        <v>5.2933103646493951E-2</v>
      </c>
      <c r="I59" s="61">
        <f t="shared" si="6"/>
        <v>9.9989527165319121E-3</v>
      </c>
      <c r="J59" s="82">
        <f t="shared" si="7"/>
        <v>2.4765544508976874E-3</v>
      </c>
      <c r="K59" s="82">
        <f t="shared" si="15"/>
        <v>1.2500270118284185E-2</v>
      </c>
      <c r="L59" s="82">
        <f t="shared" si="4"/>
        <v>4.0457596479064349E-2</v>
      </c>
      <c r="M59" s="82"/>
      <c r="N59" s="82">
        <f t="shared" si="8"/>
        <v>9.9989527165319121E-3</v>
      </c>
      <c r="O59" s="82">
        <f t="shared" si="9"/>
        <v>2.4765544508976874E-3</v>
      </c>
      <c r="P59" s="82">
        <f t="shared" si="10"/>
        <v>1.2500270118284185E-2</v>
      </c>
      <c r="Q59" s="82">
        <f t="shared" si="11"/>
        <v>4.0457596479064349E-2</v>
      </c>
      <c r="R59" s="41"/>
      <c r="S59" s="47"/>
      <c r="T59" s="47">
        <f t="shared" si="16"/>
        <v>4.4249925692611117E-2</v>
      </c>
      <c r="U59" s="61">
        <f>(C59-C57)/C57</f>
        <v>1.0861910327468588E-2</v>
      </c>
      <c r="V59" s="61">
        <f>(D59-D57)/D57</f>
        <v>-3.1396761812910012E-2</v>
      </c>
      <c r="W59" s="61">
        <f t="shared" si="17"/>
        <v>-2.0875880296826108E-2</v>
      </c>
      <c r="X59" s="61">
        <f>(E59-E57)/E57</f>
        <v>-1.9912535522325129E-3</v>
      </c>
      <c r="Y59" s="61"/>
      <c r="Z59" s="82">
        <f t="shared" si="12"/>
        <v>1.0861910327468588E-2</v>
      </c>
      <c r="AA59" s="82">
        <f t="shared" si="13"/>
        <v>3.1396761812910012E-2</v>
      </c>
      <c r="AB59" s="82">
        <f t="shared" si="13"/>
        <v>2.0875880296826108E-2</v>
      </c>
      <c r="AC59" s="82">
        <f t="shared" si="14"/>
        <v>1.9912535522325129E-3</v>
      </c>
      <c r="AD59" s="41"/>
      <c r="AE59" s="47"/>
      <c r="AF59" s="47">
        <f t="shared" si="18"/>
        <v>0.19932003774911078</v>
      </c>
      <c r="AG59" s="61">
        <f>(C59-C56)/C56</f>
        <v>7.5503595497500006E-2</v>
      </c>
      <c r="AH59" s="61">
        <f>(D59-D56)/D56</f>
        <v>-6.0642622873521214E-2</v>
      </c>
      <c r="AI59" s="61">
        <f t="shared" si="19"/>
        <v>1.0282236556629073E-2</v>
      </c>
      <c r="AJ59" s="61">
        <f>(E59-E56)/E56</f>
        <v>-6.3173819378089566E-2</v>
      </c>
      <c r="AK59" s="61"/>
      <c r="AL59" s="82">
        <f t="shared" si="20"/>
        <v>7.5503595497500006E-2</v>
      </c>
      <c r="AM59" s="82">
        <f t="shared" si="21"/>
        <v>6.0642622873521214E-2</v>
      </c>
      <c r="AN59" s="82">
        <f t="shared" si="21"/>
        <v>1.0282236556629073E-2</v>
      </c>
      <c r="AO59" s="82">
        <f t="shared" si="22"/>
        <v>6.3173819378089566E-2</v>
      </c>
      <c r="AP59" s="61"/>
      <c r="AQ59" s="29"/>
      <c r="AR59" s="133">
        <v>243.9</v>
      </c>
      <c r="AS59" s="135">
        <v>283.471</v>
      </c>
      <c r="AT59" s="134">
        <f>'3'!T59</f>
        <v>203.070391841</v>
      </c>
      <c r="AU59" s="136"/>
      <c r="AV59" s="137"/>
      <c r="AW59" s="4"/>
      <c r="AX59" s="54"/>
    </row>
    <row r="60" spans="1:50" x14ac:dyDescent="0.2">
      <c r="A60" s="24">
        <f t="shared" si="1"/>
        <v>1996</v>
      </c>
      <c r="B60" s="37">
        <f>'1'!C67*100</f>
        <v>0.58077585440537094</v>
      </c>
      <c r="C60" s="37">
        <f>'4'!B61</f>
        <v>0.21291732931746149</v>
      </c>
      <c r="D60" s="48">
        <f t="shared" si="23"/>
        <v>0.87074110177540531</v>
      </c>
      <c r="E60" s="29">
        <f t="shared" si="3"/>
        <v>3.132625633275941</v>
      </c>
      <c r="F60" s="87"/>
      <c r="G60" s="47"/>
      <c r="H60" s="47">
        <f t="shared" si="5"/>
        <v>7.3655394203278629E-2</v>
      </c>
      <c r="I60" s="61">
        <f t="shared" si="6"/>
        <v>9.0768410075201655E-3</v>
      </c>
      <c r="J60" s="82">
        <f t="shared" si="7"/>
        <v>4.5813487617169232E-2</v>
      </c>
      <c r="K60" s="82">
        <f t="shared" si="15"/>
        <v>5.5306170367790328E-2</v>
      </c>
      <c r="L60" s="82">
        <f t="shared" si="4"/>
        <v>-1.8765065578589236E-2</v>
      </c>
      <c r="M60" s="82"/>
      <c r="N60" s="82">
        <f t="shared" si="8"/>
        <v>9.0768410075201655E-3</v>
      </c>
      <c r="O60" s="82">
        <f t="shared" si="9"/>
        <v>4.5813487617169232E-2</v>
      </c>
      <c r="P60" s="82">
        <f t="shared" si="10"/>
        <v>5.5306170367790328E-2</v>
      </c>
      <c r="Q60" s="82">
        <f t="shared" si="11"/>
        <v>1.8765065578589236E-2</v>
      </c>
      <c r="R60" s="41"/>
      <c r="S60" s="47"/>
      <c r="T60" s="47">
        <f t="shared" si="16"/>
        <v>8.8503395742231483E-2</v>
      </c>
      <c r="U60" s="61">
        <f>(C60-C58)/C58</f>
        <v>1.9166552628101751E-2</v>
      </c>
      <c r="V60" s="61">
        <f>(D60-D58)/D58</f>
        <v>4.8403501664736365E-2</v>
      </c>
      <c r="W60" s="61">
        <f t="shared" si="17"/>
        <v>6.8497782554879733E-2</v>
      </c>
      <c r="X60" s="61">
        <f>(E60-E58)/E58</f>
        <v>2.0933341449393367E-2</v>
      </c>
      <c r="Y60" s="61"/>
      <c r="Z60" s="82">
        <f t="shared" si="12"/>
        <v>1.9166552628101751E-2</v>
      </c>
      <c r="AA60" s="82">
        <f t="shared" si="13"/>
        <v>4.8403501664736365E-2</v>
      </c>
      <c r="AB60" s="82">
        <f t="shared" si="13"/>
        <v>6.8497782554879733E-2</v>
      </c>
      <c r="AC60" s="82">
        <f t="shared" si="14"/>
        <v>2.0933341449393367E-2</v>
      </c>
      <c r="AD60" s="41"/>
      <c r="AE60" s="47"/>
      <c r="AF60" s="47">
        <f t="shared" si="18"/>
        <v>5.3734626941123881E-2</v>
      </c>
      <c r="AG60" s="61">
        <f>(C60-C57)/C57</f>
        <v>2.0037343168069127E-2</v>
      </c>
      <c r="AH60" s="61">
        <f>(D60-D57)/D57</f>
        <v>1.2978330645724252E-2</v>
      </c>
      <c r="AI60" s="61">
        <f t="shared" si="19"/>
        <v>3.3275725078690359E-2</v>
      </c>
      <c r="AJ60" s="61">
        <f>(E60-E57)/E57</f>
        <v>-2.0718953127330509E-2</v>
      </c>
      <c r="AK60" s="61"/>
      <c r="AL60" s="82">
        <f t="shared" si="20"/>
        <v>2.0037343168069127E-2</v>
      </c>
      <c r="AM60" s="82">
        <f t="shared" si="21"/>
        <v>1.2978330645724252E-2</v>
      </c>
      <c r="AN60" s="82">
        <f t="shared" si="21"/>
        <v>3.3275725078690359E-2</v>
      </c>
      <c r="AO60" s="82">
        <f t="shared" si="22"/>
        <v>2.0718953127330509E-2</v>
      </c>
      <c r="AP60" s="61"/>
      <c r="AQ60" s="29"/>
      <c r="AR60" s="40">
        <v>252.9</v>
      </c>
      <c r="AS60" s="53">
        <v>290.41000000000003</v>
      </c>
      <c r="AT60" s="28">
        <f>'3'!T60</f>
        <v>220.210424639</v>
      </c>
      <c r="AU60" s="49"/>
      <c r="AV60" s="76"/>
      <c r="AW60" s="3"/>
      <c r="AX60" s="54"/>
    </row>
    <row r="61" spans="1:50" x14ac:dyDescent="0.2">
      <c r="A61" s="24">
        <f t="shared" si="1"/>
        <v>1997</v>
      </c>
      <c r="B61" s="37">
        <f>'1'!C68*100</f>
        <v>0.59060107632671144</v>
      </c>
      <c r="C61" s="37">
        <f>'4'!B62</f>
        <v>0.21471919447219959</v>
      </c>
      <c r="D61" s="48">
        <f t="shared" si="23"/>
        <v>0.87805453102344622</v>
      </c>
      <c r="E61" s="29">
        <f t="shared" si="3"/>
        <v>3.132577877261705</v>
      </c>
      <c r="F61" s="87"/>
      <c r="G61" s="47"/>
      <c r="H61" s="47">
        <f t="shared" si="5"/>
        <v>1.6877075978360787E-2</v>
      </c>
      <c r="I61" s="61">
        <f t="shared" si="6"/>
        <v>8.4627454257210841E-3</v>
      </c>
      <c r="J61" s="82">
        <f t="shared" si="7"/>
        <v>8.3990858283008833E-3</v>
      </c>
      <c r="K61" s="82">
        <f t="shared" si="15"/>
        <v>1.6932910579195628E-2</v>
      </c>
      <c r="L61" s="82">
        <f t="shared" si="4"/>
        <v>-1.5244724338819366E-5</v>
      </c>
      <c r="M61" s="82"/>
      <c r="N61" s="82">
        <f t="shared" si="8"/>
        <v>8.4627454257210841E-3</v>
      </c>
      <c r="O61" s="82">
        <f t="shared" si="9"/>
        <v>8.3990858283008833E-3</v>
      </c>
      <c r="P61" s="82">
        <f t="shared" si="10"/>
        <v>1.6932910579195628E-2</v>
      </c>
      <c r="Q61" s="82">
        <f t="shared" si="11"/>
        <v>1.5244724338819366E-5</v>
      </c>
      <c r="R61" s="41"/>
      <c r="S61" s="47"/>
      <c r="T61" s="47">
        <f t="shared" si="16"/>
        <v>9.0993790522694268E-2</v>
      </c>
      <c r="U61" s="61">
        <f>(C61-C59)/C59</f>
        <v>1.7616401427957638E-2</v>
      </c>
      <c r="V61" s="61">
        <f>(D61-D59)/D59</f>
        <v>5.4597364860060518E-2</v>
      </c>
      <c r="W61" s="61">
        <f t="shared" si="17"/>
        <v>7.3175575384301514E-2</v>
      </c>
      <c r="X61" s="61">
        <f>(E61-E59)/E59</f>
        <v>-1.8780024234676111E-2</v>
      </c>
      <c r="Y61" s="61"/>
      <c r="Z61" s="82">
        <f t="shared" si="12"/>
        <v>1.7616401427957638E-2</v>
      </c>
      <c r="AA61" s="82">
        <f t="shared" si="13"/>
        <v>5.4597364860060518E-2</v>
      </c>
      <c r="AB61" s="82">
        <f t="shared" si="13"/>
        <v>7.3175575384301514E-2</v>
      </c>
      <c r="AC61" s="82">
        <f t="shared" si="14"/>
        <v>1.8780024234676111E-2</v>
      </c>
      <c r="AD61" s="41"/>
      <c r="AE61" s="47"/>
      <c r="AF61" s="47">
        <f t="shared" si="18"/>
        <v>0.10591840996934747</v>
      </c>
      <c r="AG61" s="61">
        <f>(C61-C58)/C58</f>
        <v>2.7791499709403145E-2</v>
      </c>
      <c r="AH61" s="61">
        <f>(D61-D58)/D58</f>
        <v>5.7209132657909674E-2</v>
      </c>
      <c r="AI61" s="61">
        <f t="shared" si="19"/>
        <v>8.6590559960950331E-2</v>
      </c>
      <c r="AJ61" s="61">
        <f>(E61-E58)/E58</f>
        <v>2.091777760203466E-2</v>
      </c>
      <c r="AK61" s="61"/>
      <c r="AL61" s="82">
        <f t="shared" si="20"/>
        <v>2.7791499709403145E-2</v>
      </c>
      <c r="AM61" s="82">
        <f t="shared" si="21"/>
        <v>5.7209132657909674E-2</v>
      </c>
      <c r="AN61" s="82">
        <f t="shared" si="21"/>
        <v>8.6590559960950331E-2</v>
      </c>
      <c r="AO61" s="82">
        <f t="shared" si="22"/>
        <v>2.091777760203466E-2</v>
      </c>
      <c r="AP61" s="61"/>
      <c r="AQ61" s="29"/>
      <c r="AR61" s="40">
        <v>268.7</v>
      </c>
      <c r="AS61" s="53">
        <v>305.66000000000003</v>
      </c>
      <c r="AT61" s="28">
        <f>'3'!T61</f>
        <v>235.93325248599999</v>
      </c>
      <c r="AU61" s="49"/>
      <c r="AV61" s="76"/>
      <c r="AW61" s="3"/>
      <c r="AX61" s="54"/>
    </row>
    <row r="62" spans="1:50" x14ac:dyDescent="0.2">
      <c r="A62" s="24">
        <f t="shared" si="1"/>
        <v>1998</v>
      </c>
      <c r="B62" s="37">
        <f>'1'!C69*100</f>
        <v>0.60625176818422566</v>
      </c>
      <c r="C62" s="37">
        <f>'4'!B63</f>
        <v>0.2160264920702728</v>
      </c>
      <c r="D62" s="48">
        <f t="shared" si="23"/>
        <v>0.90543371423638308</v>
      </c>
      <c r="E62" s="29">
        <f t="shared" si="3"/>
        <v>3.0994836033014077</v>
      </c>
      <c r="F62" s="87"/>
      <c r="G62" s="47"/>
      <c r="H62" s="47">
        <f t="shared" si="5"/>
        <v>4.783459864720712E-2</v>
      </c>
      <c r="I62" s="61">
        <f t="shared" si="6"/>
        <v>6.0884058422754333E-3</v>
      </c>
      <c r="J62" s="82">
        <f t="shared" si="7"/>
        <v>3.1181643332589069E-2</v>
      </c>
      <c r="K62" s="82">
        <f t="shared" si="15"/>
        <v>3.7459895674302406E-2</v>
      </c>
      <c r="L62" s="82">
        <f t="shared" si="4"/>
        <v>-1.0564549472342614E-2</v>
      </c>
      <c r="M62" s="82"/>
      <c r="N62" s="82">
        <f t="shared" si="8"/>
        <v>6.0884058422754333E-3</v>
      </c>
      <c r="O62" s="82">
        <f t="shared" si="9"/>
        <v>3.1181643332589069E-2</v>
      </c>
      <c r="P62" s="82">
        <f t="shared" si="10"/>
        <v>3.7459895674302406E-2</v>
      </c>
      <c r="Q62" s="82">
        <f t="shared" si="11"/>
        <v>1.0564549472342614E-2</v>
      </c>
      <c r="R62" s="41"/>
      <c r="S62" s="47"/>
      <c r="T62" s="47">
        <f t="shared" si="16"/>
        <v>6.5024935499232966E-2</v>
      </c>
      <c r="U62" s="61">
        <f>(C62-C60)/C60</f>
        <v>1.4602675896688169E-2</v>
      </c>
      <c r="V62" s="61">
        <f>(D62-D60)/D60</f>
        <v>3.9842626459507834E-2</v>
      </c>
      <c r="W62" s="61">
        <f t="shared" si="17"/>
        <v>5.5027111317256988E-2</v>
      </c>
      <c r="X62" s="61">
        <f>(E62-E60)/E60</f>
        <v>-1.0579633143036964E-2</v>
      </c>
      <c r="Y62" s="61"/>
      <c r="Z62" s="82">
        <f t="shared" si="12"/>
        <v>1.4602675896688169E-2</v>
      </c>
      <c r="AA62" s="82">
        <f t="shared" si="13"/>
        <v>3.9842626459507834E-2</v>
      </c>
      <c r="AB62" s="82">
        <f t="shared" si="13"/>
        <v>5.5027111317256988E-2</v>
      </c>
      <c r="AC62" s="82">
        <f t="shared" si="14"/>
        <v>1.0579633143036964E-2</v>
      </c>
      <c r="AD62" s="41"/>
      <c r="AE62" s="47"/>
      <c r="AF62" s="47">
        <f t="shared" si="18"/>
        <v>0.14043967803412186</v>
      </c>
      <c r="AG62" s="61">
        <f>(C62-C59)/C59</f>
        <v>2.381206307160692E-2</v>
      </c>
      <c r="AH62" s="61">
        <f>(D62-D59)/D59</f>
        <v>8.7481443750615229E-2</v>
      </c>
      <c r="AI62" s="61">
        <f t="shared" si="19"/>
        <v>0.11337662047840689</v>
      </c>
      <c r="AJ62" s="61">
        <f>(E62-E59)/E59</f>
        <v>-2.9146171211899698E-2</v>
      </c>
      <c r="AK62" s="61"/>
      <c r="AL62" s="82">
        <f t="shared" si="20"/>
        <v>2.381206307160692E-2</v>
      </c>
      <c r="AM62" s="82">
        <f t="shared" si="21"/>
        <v>8.7481443750615229E-2</v>
      </c>
      <c r="AN62" s="82">
        <f t="shared" si="21"/>
        <v>0.11337662047840689</v>
      </c>
      <c r="AO62" s="82">
        <f t="shared" si="22"/>
        <v>2.9146171211899698E-2</v>
      </c>
      <c r="AP62" s="61"/>
      <c r="AQ62" s="29"/>
      <c r="AR62" s="40">
        <v>280.89999999999998</v>
      </c>
      <c r="AS62" s="53">
        <v>317.22399999999999</v>
      </c>
      <c r="AT62" s="28">
        <f>'3'!T62</f>
        <v>254.33633032899999</v>
      </c>
      <c r="AU62" s="49"/>
      <c r="AV62" s="76"/>
      <c r="AW62" s="3"/>
      <c r="AX62" s="54"/>
    </row>
    <row r="63" spans="1:50" x14ac:dyDescent="0.2">
      <c r="A63" s="24">
        <f t="shared" si="1"/>
        <v>1999</v>
      </c>
      <c r="B63" s="37">
        <f>'1'!C70*100</f>
        <v>0.59263358091312146</v>
      </c>
      <c r="C63" s="37">
        <f>'4'!B64</f>
        <v>0.20573469521229956</v>
      </c>
      <c r="D63" s="48">
        <f t="shared" si="23"/>
        <v>0.92596541227970608</v>
      </c>
      <c r="E63" s="29">
        <f t="shared" si="3"/>
        <v>3.1108849824000329</v>
      </c>
      <c r="F63" s="87"/>
      <c r="G63" s="47"/>
      <c r="H63" s="47">
        <f t="shared" si="5"/>
        <v>7.3995933342305018E-2</v>
      </c>
      <c r="I63" s="61">
        <f t="shared" ref="I63:I80" si="24">(C63-C62)/C62</f>
        <v>-4.7641364535167048E-2</v>
      </c>
      <c r="J63" s="82">
        <f t="shared" ref="J63:J80" si="25">(D63-D62)/D62</f>
        <v>2.2676091822623201E-2</v>
      </c>
      <c r="K63" s="82">
        <f t="shared" si="15"/>
        <v>-2.6045592669298311E-2</v>
      </c>
      <c r="L63" s="82">
        <f t="shared" ref="L63:L80" si="26">(E63-E62)/E62</f>
        <v>3.6784769845147757E-3</v>
      </c>
      <c r="M63" s="82"/>
      <c r="N63" s="82">
        <f t="shared" si="8"/>
        <v>4.7641364535167048E-2</v>
      </c>
      <c r="O63" s="82">
        <f t="shared" si="9"/>
        <v>2.2676091822623201E-2</v>
      </c>
      <c r="P63" s="82">
        <f t="shared" si="10"/>
        <v>2.6045592669298311E-2</v>
      </c>
      <c r="Q63" s="82">
        <f t="shared" si="11"/>
        <v>3.6784769845147757E-3</v>
      </c>
      <c r="R63" s="41"/>
      <c r="S63" s="47"/>
      <c r="T63" s="47">
        <f t="shared" si="16"/>
        <v>0.10333276555757746</v>
      </c>
      <c r="U63" s="61">
        <f>(C63-C61)/C61</f>
        <v>-4.1843018655061501E-2</v>
      </c>
      <c r="V63" s="61">
        <f>(D63-D61)/D61</f>
        <v>5.4564812962602349E-2</v>
      </c>
      <c r="W63" s="61">
        <f t="shared" si="17"/>
        <v>1.0438637820836804E-2</v>
      </c>
      <c r="X63" s="61">
        <f>(E63-E61)/E61</f>
        <v>-6.9249339399136195E-3</v>
      </c>
      <c r="Y63" s="61"/>
      <c r="Z63" s="82">
        <f t="shared" si="12"/>
        <v>4.1843018655061501E-2</v>
      </c>
      <c r="AA63" s="82">
        <f t="shared" si="13"/>
        <v>5.4564812962602349E-2</v>
      </c>
      <c r="AB63" s="82">
        <f t="shared" si="13"/>
        <v>1.0438637820836804E-2</v>
      </c>
      <c r="AC63" s="82">
        <f t="shared" si="14"/>
        <v>6.9249339399136195E-3</v>
      </c>
      <c r="AD63" s="41"/>
      <c r="AE63" s="47"/>
      <c r="AF63" s="47">
        <f t="shared" si="18"/>
        <v>0.10409664647778666</v>
      </c>
      <c r="AG63" s="61">
        <f>(C63-C60)/C60</f>
        <v>-3.3734380044061894E-2</v>
      </c>
      <c r="AH63" s="61">
        <f>(D63-D60)/D60</f>
        <v>6.3422193338181318E-2</v>
      </c>
      <c r="AI63" s="61">
        <f t="shared" si="19"/>
        <v>2.7548304920821269E-2</v>
      </c>
      <c r="AJ63" s="61">
        <f>(E63-E60)/E60</f>
        <v>-6.94007309554346E-3</v>
      </c>
      <c r="AK63" s="61"/>
      <c r="AL63" s="82">
        <f t="shared" si="20"/>
        <v>3.3734380044061894E-2</v>
      </c>
      <c r="AM63" s="82">
        <f t="shared" si="21"/>
        <v>6.3422193338181318E-2</v>
      </c>
      <c r="AN63" s="82">
        <f t="shared" si="21"/>
        <v>2.7548304920821269E-2</v>
      </c>
      <c r="AO63" s="82">
        <f t="shared" si="22"/>
        <v>6.94007309554346E-3</v>
      </c>
      <c r="AP63" s="61"/>
      <c r="AQ63" s="29"/>
      <c r="AR63" s="40">
        <v>299.60000000000002</v>
      </c>
      <c r="AS63" s="53">
        <v>337.851</v>
      </c>
      <c r="AT63" s="28">
        <f>'3'!T63</f>
        <v>277.41923751899998</v>
      </c>
      <c r="AU63" s="49"/>
      <c r="AV63" s="76"/>
      <c r="AW63" s="3"/>
      <c r="AX63" s="54"/>
    </row>
    <row r="64" spans="1:50" x14ac:dyDescent="0.2">
      <c r="A64" s="24">
        <f t="shared" si="1"/>
        <v>2000</v>
      </c>
      <c r="B64" s="37">
        <f>'1'!C71*100</f>
        <v>0.64878350211172131</v>
      </c>
      <c r="C64" s="37">
        <f>'4'!B65</f>
        <v>0.22028533393934438</v>
      </c>
      <c r="D64" s="48">
        <f t="shared" si="23"/>
        <v>0.91444681333131439</v>
      </c>
      <c r="E64" s="29">
        <f t="shared" si="3"/>
        <v>3.2207407118402704</v>
      </c>
      <c r="F64" s="87"/>
      <c r="G64" s="47"/>
      <c r="H64" s="47">
        <f t="shared" si="5"/>
        <v>0.118478148012582</v>
      </c>
      <c r="I64" s="61">
        <f t="shared" si="24"/>
        <v>7.0725254736591109E-2</v>
      </c>
      <c r="J64" s="82">
        <f t="shared" si="25"/>
        <v>-1.2439556376121173E-2</v>
      </c>
      <c r="K64" s="82">
        <f t="shared" si="15"/>
        <v>5.7405907566958583E-2</v>
      </c>
      <c r="L64" s="82">
        <f t="shared" si="26"/>
        <v>3.53133368998697E-2</v>
      </c>
      <c r="M64" s="82"/>
      <c r="N64" s="82">
        <f t="shared" si="8"/>
        <v>7.0725254736591109E-2</v>
      </c>
      <c r="O64" s="82">
        <f t="shared" si="9"/>
        <v>1.2439556376121173E-2</v>
      </c>
      <c r="P64" s="82">
        <f t="shared" si="10"/>
        <v>5.7405907566958583E-2</v>
      </c>
      <c r="Q64" s="82">
        <f t="shared" si="11"/>
        <v>3.53133368998697E-2</v>
      </c>
      <c r="R64" s="41"/>
      <c r="S64" s="47"/>
      <c r="T64" s="47">
        <f t="shared" si="16"/>
        <v>6.8790610663977042E-2</v>
      </c>
      <c r="U64" s="61">
        <f>(C64-C62)/C62</f>
        <v>1.9714442558675577E-2</v>
      </c>
      <c r="V64" s="61">
        <f>(D64-D62)/D62</f>
        <v>9.9544549238844062E-3</v>
      </c>
      <c r="W64" s="61">
        <f t="shared" si="17"/>
        <v>2.9865144012359884E-2</v>
      </c>
      <c r="X64" s="61">
        <f>(E64-E62)/E62</f>
        <v>3.9121713181417064E-2</v>
      </c>
      <c r="Y64" s="61"/>
      <c r="Z64" s="82">
        <f t="shared" si="12"/>
        <v>1.9714442558675577E-2</v>
      </c>
      <c r="AA64" s="82">
        <f t="shared" si="13"/>
        <v>9.9544549238844062E-3</v>
      </c>
      <c r="AB64" s="82">
        <f t="shared" si="13"/>
        <v>2.9865144012359884E-2</v>
      </c>
      <c r="AC64" s="82">
        <f t="shared" si="14"/>
        <v>3.9121713181417064E-2</v>
      </c>
      <c r="AD64" s="41"/>
      <c r="AE64" s="47"/>
      <c r="AF64" s="47">
        <f t="shared" si="18"/>
        <v>9.5513232882409399E-2</v>
      </c>
      <c r="AG64" s="61">
        <f>(C64-C61)/C61</f>
        <v>2.5922877928202453E-2</v>
      </c>
      <c r="AH64" s="61">
        <f>(D64-D61)/D61</f>
        <v>4.1446494519480376E-2</v>
      </c>
      <c r="AI64" s="61">
        <f t="shared" si="19"/>
        <v>6.8443784865663299E-2</v>
      </c>
      <c r="AJ64" s="61">
        <f>(E64-E61)/E61</f>
        <v>2.814386043472657E-2</v>
      </c>
      <c r="AK64" s="61"/>
      <c r="AL64" s="82">
        <f t="shared" si="20"/>
        <v>2.5922877928202453E-2</v>
      </c>
      <c r="AM64" s="82">
        <f t="shared" si="21"/>
        <v>4.1446494519480376E-2</v>
      </c>
      <c r="AN64" s="82">
        <f t="shared" si="21"/>
        <v>6.8443784865663299E-2</v>
      </c>
      <c r="AO64" s="82">
        <f t="shared" si="22"/>
        <v>2.814386043472657E-2</v>
      </c>
      <c r="AP64" s="61"/>
      <c r="AQ64" s="29"/>
      <c r="AR64" s="40">
        <v>330.2</v>
      </c>
      <c r="AS64" s="53">
        <v>373.21800000000002</v>
      </c>
      <c r="AT64" s="28">
        <f>'3'!T64</f>
        <v>301.950337762</v>
      </c>
      <c r="AU64" s="49"/>
      <c r="AV64" s="76"/>
      <c r="AW64" s="3"/>
      <c r="AX64" s="14"/>
    </row>
    <row r="65" spans="1:50" x14ac:dyDescent="0.2">
      <c r="A65" s="24">
        <f t="shared" si="1"/>
        <v>2001</v>
      </c>
      <c r="B65" s="37">
        <f>'1'!C72*100</f>
        <v>0.6710832079419381</v>
      </c>
      <c r="C65" s="37">
        <f>'4'!B66</f>
        <v>0.21478555978115707</v>
      </c>
      <c r="D65" s="48">
        <f t="shared" si="23"/>
        <v>0.94140463796981777</v>
      </c>
      <c r="E65" s="29">
        <f t="shared" si="3"/>
        <v>3.3189060462303206</v>
      </c>
      <c r="F65" s="87"/>
      <c r="G65" s="47"/>
      <c r="H65" s="47">
        <f t="shared" si="5"/>
        <v>8.4925636174593672E-2</v>
      </c>
      <c r="I65" s="61">
        <f t="shared" si="24"/>
        <v>-2.4966592463671111E-2</v>
      </c>
      <c r="J65" s="82">
        <f t="shared" si="25"/>
        <v>2.9479926274002179E-2</v>
      </c>
      <c r="K65" s="82">
        <f t="shared" si="15"/>
        <v>3.7773205051889382E-3</v>
      </c>
      <c r="L65" s="82">
        <f t="shared" si="26"/>
        <v>3.0479117436920382E-2</v>
      </c>
      <c r="M65" s="82"/>
      <c r="N65" s="82">
        <f t="shared" si="8"/>
        <v>2.4966592463671111E-2</v>
      </c>
      <c r="O65" s="82">
        <f t="shared" si="9"/>
        <v>2.9479926274002179E-2</v>
      </c>
      <c r="P65" s="82">
        <f t="shared" si="10"/>
        <v>3.7773205051889382E-3</v>
      </c>
      <c r="Q65" s="82">
        <f t="shared" si="11"/>
        <v>3.0479117436920382E-2</v>
      </c>
      <c r="R65" s="41"/>
      <c r="S65" s="47"/>
      <c r="T65" s="47">
        <f t="shared" si="16"/>
        <v>0.12753532003330459</v>
      </c>
      <c r="U65" s="61">
        <f>(C65-C63)/C63</f>
        <v>4.39928936610222E-2</v>
      </c>
      <c r="V65" s="61">
        <f>(D65-D63)/D63</f>
        <v>1.6673652693031657E-2</v>
      </c>
      <c r="W65" s="61">
        <f t="shared" si="17"/>
        <v>6.1400068583919179E-2</v>
      </c>
      <c r="X65" s="61">
        <f>(E65-E63)/E63</f>
        <v>6.6868773679250745E-2</v>
      </c>
      <c r="Y65" s="61"/>
      <c r="Z65" s="82">
        <f t="shared" si="12"/>
        <v>4.39928936610222E-2</v>
      </c>
      <c r="AA65" s="82">
        <f t="shared" si="13"/>
        <v>1.6673652693031657E-2</v>
      </c>
      <c r="AB65" s="82">
        <f t="shared" si="13"/>
        <v>6.1400068583919179E-2</v>
      </c>
      <c r="AC65" s="82">
        <f t="shared" si="14"/>
        <v>6.6868773679250745E-2</v>
      </c>
      <c r="AD65" s="41"/>
      <c r="AE65" s="47"/>
      <c r="AF65" s="47">
        <f t="shared" si="18"/>
        <v>0.11626541606187439</v>
      </c>
      <c r="AG65" s="61">
        <f>(C65-C62)/C62</f>
        <v>-5.7443523580064416E-3</v>
      </c>
      <c r="AH65" s="61">
        <f>(D65-D62)/D62</f>
        <v>3.9727837795140573E-2</v>
      </c>
      <c r="AI65" s="61">
        <f t="shared" si="19"/>
        <v>3.3755274738417128E-2</v>
      </c>
      <c r="AJ65" s="61">
        <f>(E65-E62)/E62</f>
        <v>7.0793225908727372E-2</v>
      </c>
      <c r="AK65" s="61"/>
      <c r="AL65" s="82">
        <f t="shared" si="20"/>
        <v>5.7443523580064416E-3</v>
      </c>
      <c r="AM65" s="82">
        <f t="shared" si="21"/>
        <v>3.9727837795140573E-2</v>
      </c>
      <c r="AN65" s="82">
        <f t="shared" si="21"/>
        <v>3.3755274738417128E-2</v>
      </c>
      <c r="AO65" s="82">
        <f t="shared" si="22"/>
        <v>7.0793225908727372E-2</v>
      </c>
      <c r="AP65" s="61"/>
      <c r="AQ65" s="29"/>
      <c r="AR65" s="40">
        <v>351.2</v>
      </c>
      <c r="AS65" s="53">
        <v>397.32100000000003</v>
      </c>
      <c r="AT65" s="28">
        <f>'3'!T65</f>
        <v>330.621308855</v>
      </c>
      <c r="AU65" s="49"/>
      <c r="AV65" s="76"/>
      <c r="AW65" s="3"/>
      <c r="AX65" s="14"/>
    </row>
    <row r="66" spans="1:50" x14ac:dyDescent="0.2">
      <c r="A66" s="24">
        <f t="shared" si="1"/>
        <v>2002</v>
      </c>
      <c r="B66" s="37">
        <f>'1'!C73*100</f>
        <v>0.63533647495519552</v>
      </c>
      <c r="C66" s="37">
        <f>'4'!B67</f>
        <v>0.20645313814069235</v>
      </c>
      <c r="D66" s="48">
        <f t="shared" si="23"/>
        <v>0.94857806005073275</v>
      </c>
      <c r="E66" s="29">
        <f t="shared" si="3"/>
        <v>3.2442119893200685</v>
      </c>
      <c r="F66" s="87"/>
      <c r="G66" s="47"/>
      <c r="H66" s="47">
        <f t="shared" si="5"/>
        <v>6.8919681918881703E-2</v>
      </c>
      <c r="I66" s="61">
        <f t="shared" si="24"/>
        <v>-3.8794142627439847E-2</v>
      </c>
      <c r="J66" s="82">
        <f t="shared" si="25"/>
        <v>7.6199136817349817E-3</v>
      </c>
      <c r="K66" s="82">
        <f t="shared" si="15"/>
        <v>-3.1469836963882884E-2</v>
      </c>
      <c r="L66" s="82">
        <f t="shared" si="26"/>
        <v>-2.250562560970688E-2</v>
      </c>
      <c r="M66" s="82"/>
      <c r="N66" s="82">
        <f t="shared" si="8"/>
        <v>3.8794142627439847E-2</v>
      </c>
      <c r="O66" s="82">
        <f t="shared" si="9"/>
        <v>7.6199136817349817E-3</v>
      </c>
      <c r="P66" s="82">
        <f t="shared" si="10"/>
        <v>3.1469836963882884E-2</v>
      </c>
      <c r="Q66" s="82">
        <f t="shared" si="11"/>
        <v>2.250562560970688E-2</v>
      </c>
      <c r="R66" s="41"/>
      <c r="S66" s="47"/>
      <c r="T66" s="47">
        <f t="shared" si="16"/>
        <v>0.10740419221270699</v>
      </c>
      <c r="U66" s="61">
        <f>(C66-C64)/C64</f>
        <v>-6.2792177542154132E-2</v>
      </c>
      <c r="V66" s="61">
        <f>(D66-D64)/D64</f>
        <v>3.732447444928897E-2</v>
      </c>
      <c r="W66" s="61">
        <f t="shared" si="17"/>
        <v>-2.7811388119152576E-2</v>
      </c>
      <c r="X66" s="61">
        <f>(E66-E64)/E64</f>
        <v>7.2875402212638852E-3</v>
      </c>
      <c r="Y66" s="61"/>
      <c r="Z66" s="82">
        <f t="shared" si="12"/>
        <v>6.2792177542154132E-2</v>
      </c>
      <c r="AA66" s="82">
        <f t="shared" si="13"/>
        <v>3.732447444928897E-2</v>
      </c>
      <c r="AB66" s="82">
        <f t="shared" si="13"/>
        <v>2.7811388119152576E-2</v>
      </c>
      <c r="AC66" s="82">
        <f t="shared" si="14"/>
        <v>7.2875402212638852E-3</v>
      </c>
      <c r="AD66" s="41"/>
      <c r="AE66" s="47"/>
      <c r="AF66" s="47">
        <f t="shared" si="18"/>
        <v>7.0770927095488059E-2</v>
      </c>
      <c r="AG66" s="61">
        <f>(C66-C63)/C63</f>
        <v>3.4920844423028644E-3</v>
      </c>
      <c r="AH66" s="61">
        <f>(D66-D63)/D63</f>
        <v>2.4420618169046768E-2</v>
      </c>
      <c r="AI66" s="61">
        <f t="shared" si="19"/>
        <v>2.7997981472129129E-2</v>
      </c>
      <c r="AJ66" s="61">
        <f>(E66-E63)/E63</f>
        <v>4.2858224484138424E-2</v>
      </c>
      <c r="AK66" s="61"/>
      <c r="AL66" s="82">
        <f t="shared" si="20"/>
        <v>3.4920844423028644E-3</v>
      </c>
      <c r="AM66" s="82">
        <f t="shared" si="21"/>
        <v>2.4420618169046768E-2</v>
      </c>
      <c r="AN66" s="82">
        <f t="shared" si="21"/>
        <v>2.7997981472129129E-2</v>
      </c>
      <c r="AO66" s="82">
        <f t="shared" si="22"/>
        <v>4.2858224484138424E-2</v>
      </c>
      <c r="AP66" s="61"/>
      <c r="AQ66" s="29"/>
      <c r="AR66" s="40">
        <v>354.8</v>
      </c>
      <c r="AS66" s="53">
        <v>402.18200000000002</v>
      </c>
      <c r="AT66" s="28">
        <f>'3'!T66</f>
        <v>336.55549570599999</v>
      </c>
      <c r="AU66" s="49"/>
      <c r="AV66" s="76"/>
      <c r="AW66" s="3"/>
      <c r="AX66" s="14"/>
    </row>
    <row r="67" spans="1:50" x14ac:dyDescent="0.2">
      <c r="A67" s="24">
        <f t="shared" si="1"/>
        <v>2003</v>
      </c>
      <c r="B67" s="37">
        <f>'1'!C74*100</f>
        <v>0.51742394749611631</v>
      </c>
      <c r="C67" s="37">
        <f>'4'!B68</f>
        <v>0.18231950872528505</v>
      </c>
      <c r="D67" s="48">
        <f t="shared" si="23"/>
        <v>0.93256225604244347</v>
      </c>
      <c r="E67" s="29">
        <f t="shared" si="3"/>
        <v>3.0432354121938876</v>
      </c>
      <c r="F67" s="87"/>
      <c r="G67" s="47"/>
      <c r="H67" s="47">
        <f t="shared" si="5"/>
        <v>0.19572969046388999</v>
      </c>
      <c r="I67" s="61">
        <f t="shared" si="24"/>
        <v>-0.11689640386556333</v>
      </c>
      <c r="J67" s="82">
        <f t="shared" si="25"/>
        <v>-1.6884012695204766E-2</v>
      </c>
      <c r="K67" s="82">
        <f t="shared" si="15"/>
        <v>-0.13180673619387814</v>
      </c>
      <c r="L67" s="82">
        <f t="shared" si="26"/>
        <v>-6.1949273903121896E-2</v>
      </c>
      <c r="M67" s="82"/>
      <c r="N67" s="82">
        <f t="shared" si="8"/>
        <v>0.11689640386556333</v>
      </c>
      <c r="O67" s="82">
        <f t="shared" si="9"/>
        <v>1.6884012695204766E-2</v>
      </c>
      <c r="P67" s="82">
        <f t="shared" si="10"/>
        <v>0.13180673619387814</v>
      </c>
      <c r="Q67" s="82">
        <f t="shared" si="11"/>
        <v>6.1949273903121896E-2</v>
      </c>
      <c r="R67" s="41"/>
      <c r="S67" s="47"/>
      <c r="T67" s="47">
        <f t="shared" si="16"/>
        <v>0.24360909680918819</v>
      </c>
      <c r="U67" s="61">
        <f>(C67-C65)/C65</f>
        <v>-0.15115565072880771</v>
      </c>
      <c r="V67" s="61">
        <f>(D67-D65)/D65</f>
        <v>-9.3927537328085623E-3</v>
      </c>
      <c r="W67" s="61">
        <f t="shared" si="17"/>
        <v>-0.15912863665899815</v>
      </c>
      <c r="X67" s="61">
        <f>(E67-E65)/E65</f>
        <v>-8.3060692347571921E-2</v>
      </c>
      <c r="Y67" s="61"/>
      <c r="Z67" s="82">
        <f t="shared" si="12"/>
        <v>0.15115565072880771</v>
      </c>
      <c r="AA67" s="82">
        <f t="shared" si="13"/>
        <v>9.3927537328085623E-3</v>
      </c>
      <c r="AB67" s="82">
        <f t="shared" si="13"/>
        <v>0.15912863665899815</v>
      </c>
      <c r="AC67" s="82">
        <f t="shared" si="14"/>
        <v>8.3060692347571921E-2</v>
      </c>
      <c r="AD67" s="41"/>
      <c r="AE67" s="47"/>
      <c r="AF67" s="47">
        <f t="shared" si="18"/>
        <v>0.24727186802289733</v>
      </c>
      <c r="AG67" s="61">
        <f>(C67-C64)/C64</f>
        <v>-0.17234840166215165</v>
      </c>
      <c r="AH67" s="61">
        <f>(D67-D64)/D64</f>
        <v>1.981027485364056E-2</v>
      </c>
      <c r="AI67" s="61">
        <f t="shared" si="19"/>
        <v>-0.15595239601602401</v>
      </c>
      <c r="AJ67" s="61">
        <f>(E67-E64)/E64</f>
        <v>-5.5113191507105107E-2</v>
      </c>
      <c r="AK67" s="61"/>
      <c r="AL67" s="82">
        <f t="shared" si="20"/>
        <v>0.17234840166215165</v>
      </c>
      <c r="AM67" s="82">
        <f t="shared" si="21"/>
        <v>1.981027485364056E-2</v>
      </c>
      <c r="AN67" s="82">
        <f t="shared" si="21"/>
        <v>0.15595239601602401</v>
      </c>
      <c r="AO67" s="82">
        <f t="shared" si="22"/>
        <v>5.5113191507105107E-2</v>
      </c>
      <c r="AP67" s="61"/>
      <c r="AQ67" s="29"/>
      <c r="AR67" s="40">
        <v>348.7</v>
      </c>
      <c r="AS67" s="53">
        <v>395.58600000000001</v>
      </c>
      <c r="AT67" s="28">
        <f>'3'!T67</f>
        <v>325.18445868200001</v>
      </c>
      <c r="AU67" s="49"/>
      <c r="AV67" s="76"/>
      <c r="AW67" s="3"/>
      <c r="AX67" s="14"/>
    </row>
    <row r="68" spans="1:50" x14ac:dyDescent="0.2">
      <c r="A68" s="24">
        <f t="shared" si="1"/>
        <v>2004</v>
      </c>
      <c r="B68" s="37">
        <f>'1'!C75*100</f>
        <v>0.51729417724358706</v>
      </c>
      <c r="C68" s="37">
        <f>'4'!B69</f>
        <v>0.18557599101753217</v>
      </c>
      <c r="D68" s="48">
        <f t="shared" si="23"/>
        <v>0.96365019238041316</v>
      </c>
      <c r="E68" s="29">
        <f t="shared" si="3"/>
        <v>2.8926533319141616</v>
      </c>
      <c r="F68" s="87"/>
      <c r="G68" s="47"/>
      <c r="H68" s="47">
        <f t="shared" si="5"/>
        <v>0.10067836480135475</v>
      </c>
      <c r="I68" s="61">
        <f t="shared" si="24"/>
        <v>1.7861403395694288E-2</v>
      </c>
      <c r="J68" s="82">
        <f t="shared" si="25"/>
        <v>3.3336043933301536E-2</v>
      </c>
      <c r="K68" s="82">
        <f t="shared" si="15"/>
        <v>5.1792875857305125E-2</v>
      </c>
      <c r="L68" s="82">
        <f t="shared" si="26"/>
        <v>-4.9480917472358936E-2</v>
      </c>
      <c r="M68" s="82"/>
      <c r="N68" s="82">
        <f t="shared" si="8"/>
        <v>1.7861403395694288E-2</v>
      </c>
      <c r="O68" s="82">
        <f t="shared" si="9"/>
        <v>3.3336043933301536E-2</v>
      </c>
      <c r="P68" s="82">
        <f t="shared" si="10"/>
        <v>5.1792875857305125E-2</v>
      </c>
      <c r="Q68" s="82">
        <f t="shared" si="11"/>
        <v>4.9480917472358936E-2</v>
      </c>
      <c r="R68" s="41"/>
      <c r="S68" s="47"/>
      <c r="T68" s="47">
        <f t="shared" si="16"/>
        <v>0.22537700380994474</v>
      </c>
      <c r="U68" s="61">
        <f>(C68-C66)/C66</f>
        <v>-0.10112293429481786</v>
      </c>
      <c r="V68" s="61">
        <f>(D68-D66)/D66</f>
        <v>1.5889185049119001E-2</v>
      </c>
      <c r="W68" s="61">
        <f t="shared" si="17"/>
        <v>-8.6840510261419104E-2</v>
      </c>
      <c r="X68" s="61">
        <f>(E68-E66)/E66</f>
        <v>-0.10836488446600789</v>
      </c>
      <c r="Y68" s="61"/>
      <c r="Z68" s="82">
        <f t="shared" si="12"/>
        <v>0.10112293429481786</v>
      </c>
      <c r="AA68" s="82">
        <f t="shared" si="13"/>
        <v>1.5889185049119001E-2</v>
      </c>
      <c r="AB68" s="82">
        <f t="shared" si="13"/>
        <v>8.6840510261419104E-2</v>
      </c>
      <c r="AC68" s="82">
        <f t="shared" si="14"/>
        <v>0.10836488446600789</v>
      </c>
      <c r="AD68" s="41"/>
      <c r="AE68" s="47"/>
      <c r="AF68" s="47">
        <f t="shared" si="18"/>
        <v>0.28805596289240437</v>
      </c>
      <c r="AG68" s="61">
        <f>(C68-C65)/C65</f>
        <v>-0.13599409938631932</v>
      </c>
      <c r="AH68" s="61">
        <f>(D68-D65)/D65</f>
        <v>2.3630172949401385E-2</v>
      </c>
      <c r="AI68" s="61">
        <f t="shared" si="19"/>
        <v>-0.11557749052551473</v>
      </c>
      <c r="AJ68" s="61">
        <f>(E68-E65)/E65</f>
        <v>-0.12843169055668366</v>
      </c>
      <c r="AK68" s="61"/>
      <c r="AL68" s="82">
        <f t="shared" si="20"/>
        <v>0.13599409938631932</v>
      </c>
      <c r="AM68" s="82">
        <f t="shared" si="21"/>
        <v>2.3630172949401385E-2</v>
      </c>
      <c r="AN68" s="82">
        <f t="shared" si="21"/>
        <v>0.11557749052551473</v>
      </c>
      <c r="AO68" s="82">
        <f t="shared" si="22"/>
        <v>0.12843169055668366</v>
      </c>
      <c r="AP68" s="61"/>
      <c r="AQ68" s="29"/>
      <c r="AR68" s="40">
        <v>353.3</v>
      </c>
      <c r="AS68" s="53">
        <v>401.45499999999998</v>
      </c>
      <c r="AT68" s="28">
        <f>'3'!T68</f>
        <v>340.45761296799998</v>
      </c>
      <c r="AU68" s="49"/>
      <c r="AV68" s="76"/>
      <c r="AW68" s="3"/>
      <c r="AX68" s="14"/>
    </row>
    <row r="69" spans="1:50" x14ac:dyDescent="0.2">
      <c r="A69" s="24">
        <f t="shared" si="1"/>
        <v>2005</v>
      </c>
      <c r="B69" s="37">
        <f>'1'!C76*100</f>
        <v>0.54947914030498746</v>
      </c>
      <c r="C69" s="37">
        <f>'4'!B70</f>
        <v>0.18668641408121237</v>
      </c>
      <c r="D69" s="48">
        <f t="shared" si="23"/>
        <v>0.9523696990940681</v>
      </c>
      <c r="E69" s="29">
        <f t="shared" si="3"/>
        <v>3.0905297393492166</v>
      </c>
      <c r="F69" s="87"/>
      <c r="G69" s="47"/>
      <c r="H69" s="47">
        <f t="shared" si="5"/>
        <v>8.6096201760811605E-2</v>
      </c>
      <c r="I69" s="61">
        <f t="shared" si="24"/>
        <v>5.983656924538761E-3</v>
      </c>
      <c r="J69" s="82">
        <f t="shared" si="25"/>
        <v>-1.1706004290291205E-2</v>
      </c>
      <c r="K69" s="82">
        <f t="shared" si="15"/>
        <v>-5.7923920793827568E-3</v>
      </c>
      <c r="L69" s="82">
        <f t="shared" si="26"/>
        <v>6.8406540545981637E-2</v>
      </c>
      <c r="M69" s="82"/>
      <c r="N69" s="82">
        <f t="shared" si="8"/>
        <v>5.983656924538761E-3</v>
      </c>
      <c r="O69" s="82">
        <f t="shared" si="9"/>
        <v>1.1706004290291205E-2</v>
      </c>
      <c r="P69" s="82">
        <f t="shared" si="10"/>
        <v>5.7923920793827568E-3</v>
      </c>
      <c r="Q69" s="82">
        <f t="shared" si="11"/>
        <v>6.8406540545981637E-2</v>
      </c>
      <c r="R69" s="41"/>
      <c r="S69" s="47"/>
      <c r="T69" s="47">
        <f t="shared" si="16"/>
        <v>6.0732549286346846E-2</v>
      </c>
      <c r="U69" s="61">
        <f>(C69-C67)/C67</f>
        <v>2.3951936830343672E-2</v>
      </c>
      <c r="V69" s="61">
        <f>(D69-D67)/D67</f>
        <v>2.1239807769705767E-2</v>
      </c>
      <c r="W69" s="61">
        <f t="shared" si="17"/>
        <v>4.5700479134038061E-2</v>
      </c>
      <c r="X69" s="61">
        <f>(E69-E67)/E67</f>
        <v>1.554080468629741E-2</v>
      </c>
      <c r="Y69" s="61"/>
      <c r="Z69" s="82">
        <f t="shared" si="12"/>
        <v>2.3951936830343672E-2</v>
      </c>
      <c r="AA69" s="82">
        <f t="shared" si="13"/>
        <v>2.1239807769705767E-2</v>
      </c>
      <c r="AB69" s="82">
        <f t="shared" si="13"/>
        <v>4.5700479134038061E-2</v>
      </c>
      <c r="AC69" s="82">
        <f t="shared" si="14"/>
        <v>1.554080468629741E-2</v>
      </c>
      <c r="AD69" s="41"/>
      <c r="AE69" s="47"/>
      <c r="AF69" s="47">
        <f t="shared" si="18"/>
        <v>0.1471127549897864</v>
      </c>
      <c r="AG69" s="61">
        <f>(C69-C66)/C66</f>
        <v>-9.574436231630197E-2</v>
      </c>
      <c r="AH69" s="61">
        <f>(D69-D66)/D66</f>
        <v>3.9971818904735792E-3</v>
      </c>
      <c r="AI69" s="61">
        <f t="shared" si="19"/>
        <v>-9.2129888056994069E-2</v>
      </c>
      <c r="AJ69" s="61">
        <f>(E69-E66)/E66</f>
        <v>-4.7371210783010848E-2</v>
      </c>
      <c r="AK69" s="61"/>
      <c r="AL69" s="82">
        <f t="shared" si="20"/>
        <v>9.574436231630197E-2</v>
      </c>
      <c r="AM69" s="82">
        <f t="shared" si="21"/>
        <v>3.9971818904735792E-3</v>
      </c>
      <c r="AN69" s="82">
        <f t="shared" si="21"/>
        <v>9.2129888056994069E-2</v>
      </c>
      <c r="AO69" s="82">
        <f t="shared" si="22"/>
        <v>4.7371210783010848E-2</v>
      </c>
      <c r="AP69" s="61"/>
      <c r="AQ69" s="29"/>
      <c r="AR69" s="40">
        <v>402.9</v>
      </c>
      <c r="AS69" s="53">
        <v>454.899</v>
      </c>
      <c r="AT69" s="28">
        <f>'3'!T69</f>
        <v>383.70975176500002</v>
      </c>
      <c r="AU69" s="49"/>
      <c r="AV69" s="76"/>
      <c r="AW69" s="3"/>
      <c r="AX69" s="14"/>
    </row>
    <row r="70" spans="1:50" x14ac:dyDescent="0.2">
      <c r="A70" s="24">
        <f t="shared" si="1"/>
        <v>2006</v>
      </c>
      <c r="B70" s="37">
        <f>'1'!C77*100</f>
        <v>0.60126342366047514</v>
      </c>
      <c r="C70" s="37">
        <f>'4'!B71</f>
        <v>0.18744793078153429</v>
      </c>
      <c r="D70" s="48">
        <f t="shared" si="23"/>
        <v>0.95603262015533985</v>
      </c>
      <c r="E70" s="29">
        <f t="shared" si="3"/>
        <v>3.3551460049512829</v>
      </c>
      <c r="F70" s="87"/>
      <c r="G70" s="47"/>
      <c r="H70" s="47">
        <f t="shared" si="5"/>
        <v>9.354688800020533E-2</v>
      </c>
      <c r="I70" s="61">
        <f t="shared" si="24"/>
        <v>4.0791222225236706E-3</v>
      </c>
      <c r="J70" s="82">
        <f t="shared" si="25"/>
        <v>3.8461125598137648E-3</v>
      </c>
      <c r="K70" s="82">
        <f t="shared" si="15"/>
        <v>7.9409235455505413E-3</v>
      </c>
      <c r="L70" s="82">
        <f t="shared" si="26"/>
        <v>8.5621653217867896E-2</v>
      </c>
      <c r="M70" s="82"/>
      <c r="N70" s="82">
        <f t="shared" si="8"/>
        <v>4.0791222225236706E-3</v>
      </c>
      <c r="O70" s="82">
        <f t="shared" si="9"/>
        <v>3.8461125598137648E-3</v>
      </c>
      <c r="P70" s="82">
        <f t="shared" si="10"/>
        <v>7.9409235455505413E-3</v>
      </c>
      <c r="Q70" s="82">
        <f t="shared" si="11"/>
        <v>8.5621653217867896E-2</v>
      </c>
      <c r="R70" s="41"/>
      <c r="S70" s="47"/>
      <c r="T70" s="47">
        <f t="shared" si="16"/>
        <v>0.17787737641191043</v>
      </c>
      <c r="U70" s="61">
        <f>(C70-C68)/C68</f>
        <v>1.0087187214995274E-2</v>
      </c>
      <c r="V70" s="61">
        <f>(D70-D68)/D68</f>
        <v>-7.9049143406035634E-3</v>
      </c>
      <c r="W70" s="61">
        <f t="shared" si="17"/>
        <v>2.1025345235195529E-3</v>
      </c>
      <c r="X70" s="61">
        <f>(E70-E68)/E68</f>
        <v>0.1598852748563116</v>
      </c>
      <c r="Y70" s="61"/>
      <c r="Z70" s="82">
        <f t="shared" si="12"/>
        <v>1.0087187214995274E-2</v>
      </c>
      <c r="AA70" s="82">
        <f t="shared" si="13"/>
        <v>7.9049143406035634E-3</v>
      </c>
      <c r="AB70" s="82">
        <f t="shared" si="13"/>
        <v>2.1025345235195529E-3</v>
      </c>
      <c r="AC70" s="82">
        <f t="shared" si="14"/>
        <v>0.1598852748563116</v>
      </c>
      <c r="AD70" s="41"/>
      <c r="AE70" s="47"/>
      <c r="AF70" s="47">
        <f t="shared" si="18"/>
        <v>0.1557894602453572</v>
      </c>
      <c r="AG70" s="61">
        <f>(C70-C67)/C67</f>
        <v>2.8128761930664482E-2</v>
      </c>
      <c r="AH70" s="61">
        <f>(D70-D67)/D67</f>
        <v>2.5167611020950626E-2</v>
      </c>
      <c r="AI70" s="61">
        <f t="shared" si="19"/>
        <v>5.4004306690387027E-2</v>
      </c>
      <c r="AJ70" s="61">
        <f>(E70-E67)/E67</f>
        <v>0.10249308729374208</v>
      </c>
      <c r="AK70" s="61"/>
      <c r="AL70" s="82">
        <f t="shared" si="20"/>
        <v>2.8128761930664482E-2</v>
      </c>
      <c r="AM70" s="82">
        <f t="shared" si="21"/>
        <v>2.5167611020950626E-2</v>
      </c>
      <c r="AN70" s="82">
        <f t="shared" si="21"/>
        <v>5.4004306690387027E-2</v>
      </c>
      <c r="AO70" s="82">
        <f t="shared" si="22"/>
        <v>0.10249308729374208</v>
      </c>
      <c r="AP70" s="61"/>
      <c r="AQ70" s="29"/>
      <c r="AR70" s="40">
        <v>463.5</v>
      </c>
      <c r="AS70" s="53">
        <v>519.78399999999999</v>
      </c>
      <c r="AT70" s="28">
        <f>'3'!T70</f>
        <v>443.12111944200001</v>
      </c>
      <c r="AU70" s="49"/>
      <c r="AV70" s="76"/>
      <c r="AW70" s="3"/>
      <c r="AX70" s="14"/>
    </row>
    <row r="71" spans="1:50" x14ac:dyDescent="0.2">
      <c r="A71" s="24">
        <f t="shared" si="1"/>
        <v>2007</v>
      </c>
      <c r="B71" s="37">
        <f>'1'!C78*100</f>
        <v>0.62767248852400037</v>
      </c>
      <c r="C71" s="37">
        <f>'4'!B72</f>
        <v>0.18460906384216186</v>
      </c>
      <c r="D71" s="48">
        <f t="shared" si="23"/>
        <v>0.96176533271285969</v>
      </c>
      <c r="E71" s="29">
        <f t="shared" si="3"/>
        <v>3.5351753056691506</v>
      </c>
      <c r="F71" s="87"/>
      <c r="G71" s="47"/>
      <c r="H71" s="47">
        <f t="shared" si="5"/>
        <v>7.4798851188302456E-2</v>
      </c>
      <c r="I71" s="61">
        <f t="shared" si="24"/>
        <v>-1.5144829433625823E-2</v>
      </c>
      <c r="J71" s="82">
        <f t="shared" si="25"/>
        <v>5.9963566479440461E-3</v>
      </c>
      <c r="K71" s="82">
        <f t="shared" si="15"/>
        <v>-9.2392865843380426E-3</v>
      </c>
      <c r="L71" s="82">
        <f t="shared" si="26"/>
        <v>5.3657665106732595E-2</v>
      </c>
      <c r="M71" s="82"/>
      <c r="N71" s="82">
        <f t="shared" si="8"/>
        <v>1.5144829433625823E-2</v>
      </c>
      <c r="O71" s="82">
        <f t="shared" si="9"/>
        <v>5.9963566479440461E-3</v>
      </c>
      <c r="P71" s="82">
        <f t="shared" si="10"/>
        <v>9.2392865843380426E-3</v>
      </c>
      <c r="Q71" s="82">
        <f t="shared" si="11"/>
        <v>5.3657665106732595E-2</v>
      </c>
      <c r="R71" s="41"/>
      <c r="S71" s="47"/>
      <c r="T71" s="47">
        <f t="shared" si="16"/>
        <v>0.16486659301062542</v>
      </c>
      <c r="U71" s="61">
        <f>(C71-C69)/C69</f>
        <v>-1.1127484821401187E-2</v>
      </c>
      <c r="V71" s="61">
        <f>(D71-D69)/D69</f>
        <v>9.8655318703745904E-3</v>
      </c>
      <c r="W71" s="61">
        <f t="shared" si="17"/>
        <v>-1.3717315071691608E-3</v>
      </c>
      <c r="X71" s="61">
        <f>(E71-E69)/E69</f>
        <v>0.14387357631884964</v>
      </c>
      <c r="Y71" s="61"/>
      <c r="Z71" s="82">
        <f t="shared" si="12"/>
        <v>1.1127484821401187E-2</v>
      </c>
      <c r="AA71" s="82">
        <f t="shared" si="13"/>
        <v>9.8655318703745904E-3</v>
      </c>
      <c r="AB71" s="82">
        <f t="shared" si="13"/>
        <v>1.3717315071691608E-3</v>
      </c>
      <c r="AC71" s="82">
        <f t="shared" si="14"/>
        <v>0.14387357631884964</v>
      </c>
      <c r="AD71" s="41"/>
      <c r="AE71" s="47"/>
      <c r="AF71" s="47">
        <f t="shared" si="18"/>
        <v>0.22928837982356598</v>
      </c>
      <c r="AG71" s="61">
        <f>(C71-C68)/C68</f>
        <v>-5.2104109484667023E-3</v>
      </c>
      <c r="AH71" s="61">
        <f>(D71-D68)/D68</f>
        <v>-1.9559583783172237E-3</v>
      </c>
      <c r="AI71" s="61">
        <f t="shared" si="19"/>
        <v>-7.1561779798347512E-3</v>
      </c>
      <c r="AJ71" s="61">
        <f>(E71-E68)/E68</f>
        <v>0.22212201049678204</v>
      </c>
      <c r="AK71" s="61"/>
      <c r="AL71" s="82">
        <f t="shared" si="20"/>
        <v>5.2104109484667023E-3</v>
      </c>
      <c r="AM71" s="82">
        <f t="shared" si="21"/>
        <v>1.9559583783172237E-3</v>
      </c>
      <c r="AN71" s="82">
        <f t="shared" si="21"/>
        <v>7.1561779798347512E-3</v>
      </c>
      <c r="AO71" s="82">
        <f t="shared" si="22"/>
        <v>0.22212201049678204</v>
      </c>
      <c r="AP71" s="61"/>
      <c r="AQ71" s="29"/>
      <c r="AR71" s="40">
        <v>510.9</v>
      </c>
      <c r="AS71" s="53">
        <v>574.60199999999998</v>
      </c>
      <c r="AT71" s="28">
        <f>'3'!T71</f>
        <v>491.365908483</v>
      </c>
      <c r="AU71" s="49"/>
      <c r="AV71" s="76"/>
      <c r="AW71" s="3"/>
      <c r="AX71" s="14"/>
    </row>
    <row r="72" spans="1:50" x14ac:dyDescent="0.2">
      <c r="A72" s="24">
        <f t="shared" si="1"/>
        <v>2008</v>
      </c>
      <c r="B72" s="37">
        <f>'1'!C79*100</f>
        <v>0.60495666260670988</v>
      </c>
      <c r="C72" s="37">
        <f>'4'!B73</f>
        <v>0.18922400301518591</v>
      </c>
      <c r="D72" s="48">
        <f t="shared" si="23"/>
        <v>0.91548086203581169</v>
      </c>
      <c r="E72" s="29">
        <f t="shared" si="3"/>
        <v>3.4921972704040023</v>
      </c>
      <c r="F72" s="87"/>
      <c r="G72" s="47"/>
      <c r="H72" s="47">
        <f t="shared" si="5"/>
        <v>8.5280194944093196E-2</v>
      </c>
      <c r="I72" s="61">
        <f t="shared" si="24"/>
        <v>2.4998443071948838E-2</v>
      </c>
      <c r="J72" s="82">
        <f t="shared" si="25"/>
        <v>-4.812449472106984E-2</v>
      </c>
      <c r="K72" s="82">
        <f t="shared" si="15"/>
        <v>-2.4329089090771965E-2</v>
      </c>
      <c r="L72" s="82">
        <f t="shared" si="26"/>
        <v>-1.2157257151074515E-2</v>
      </c>
      <c r="M72" s="82"/>
      <c r="N72" s="82">
        <f t="shared" si="8"/>
        <v>2.4998443071948838E-2</v>
      </c>
      <c r="O72" s="82">
        <f t="shared" si="9"/>
        <v>4.812449472106984E-2</v>
      </c>
      <c r="P72" s="82">
        <f t="shared" si="10"/>
        <v>2.4329089090771965E-2</v>
      </c>
      <c r="Q72" s="82">
        <f t="shared" si="11"/>
        <v>1.2157257151074515E-2</v>
      </c>
      <c r="R72" s="41"/>
      <c r="S72" s="47"/>
      <c r="T72" s="47">
        <f t="shared" si="16"/>
        <v>9.2739804111696869E-2</v>
      </c>
      <c r="U72" s="61">
        <f>(C72-C70)/C70</f>
        <v>9.4750164818921453E-3</v>
      </c>
      <c r="V72" s="61">
        <f>(D72-D70)/D70</f>
        <v>-4.2416709706975433E-2</v>
      </c>
      <c r="W72" s="61">
        <f t="shared" si="17"/>
        <v>-3.3343592248664469E-2</v>
      </c>
      <c r="X72" s="61">
        <f>(E72-E70)/E70</f>
        <v>4.0848077922829289E-2</v>
      </c>
      <c r="Y72" s="61"/>
      <c r="Z72" s="82">
        <f t="shared" si="12"/>
        <v>9.4750164818921453E-3</v>
      </c>
      <c r="AA72" s="82">
        <f t="shared" si="13"/>
        <v>4.2416709706975433E-2</v>
      </c>
      <c r="AB72" s="82">
        <f t="shared" si="13"/>
        <v>3.3343592248664469E-2</v>
      </c>
      <c r="AC72" s="82">
        <f t="shared" si="14"/>
        <v>4.0848077922829289E-2</v>
      </c>
      <c r="AD72" s="41"/>
      <c r="AE72" s="47"/>
      <c r="AF72" s="47">
        <f t="shared" si="18"/>
        <v>0.18229373614503963</v>
      </c>
      <c r="AG72" s="61">
        <f>(C72-C69)/C69</f>
        <v>1.359278845470588E-2</v>
      </c>
      <c r="AH72" s="61">
        <f>(D72-D69)/D69</f>
        <v>-3.8733736587111642E-2</v>
      </c>
      <c r="AI72" s="61">
        <f t="shared" si="19"/>
        <v>-2.5667447619894587E-2</v>
      </c>
      <c r="AJ72" s="61">
        <f>(E72-E69)/E69</f>
        <v>0.12996721110322212</v>
      </c>
      <c r="AK72" s="61"/>
      <c r="AL72" s="82">
        <f t="shared" si="20"/>
        <v>1.359278845470588E-2</v>
      </c>
      <c r="AM72" s="82">
        <f t="shared" si="21"/>
        <v>3.8733736587111642E-2</v>
      </c>
      <c r="AN72" s="82">
        <f t="shared" si="21"/>
        <v>2.5667447619894587E-2</v>
      </c>
      <c r="AO72" s="82">
        <f t="shared" si="22"/>
        <v>0.12996721110322212</v>
      </c>
      <c r="AP72" s="61"/>
      <c r="AQ72" s="29"/>
      <c r="AR72" s="40">
        <v>513.79999999999995</v>
      </c>
      <c r="AS72" s="53">
        <v>583.86900000000003</v>
      </c>
      <c r="AT72" s="28">
        <f>'3'!T72</f>
        <v>470.37406691400003</v>
      </c>
      <c r="AU72" s="49"/>
      <c r="AV72" s="76"/>
      <c r="AW72" s="3"/>
      <c r="AX72" s="14"/>
    </row>
    <row r="73" spans="1:50" x14ac:dyDescent="0.2">
      <c r="A73" s="24">
        <f t="shared" si="1"/>
        <v>2009</v>
      </c>
      <c r="B73" s="37">
        <f>'1'!C80*100</f>
        <v>0.54323448401608432</v>
      </c>
      <c r="C73" s="37">
        <f>'4'!B74</f>
        <v>0.18653642976667031</v>
      </c>
      <c r="D73" s="48">
        <f t="shared" si="23"/>
        <v>0.89949393286874724</v>
      </c>
      <c r="E73" s="29">
        <f t="shared" si="3"/>
        <v>3.2376167043858017</v>
      </c>
      <c r="F73" s="87"/>
      <c r="G73" s="47"/>
      <c r="H73" s="47">
        <f t="shared" si="5"/>
        <v>0.10456583103516565</v>
      </c>
      <c r="I73" s="61">
        <f t="shared" si="24"/>
        <v>-1.4203130711170443E-2</v>
      </c>
      <c r="J73" s="82">
        <f t="shared" si="25"/>
        <v>-1.7462876429238869E-2</v>
      </c>
      <c r="K73" s="82">
        <f t="shared" si="15"/>
        <v>-3.1417979623891895E-2</v>
      </c>
      <c r="L73" s="82">
        <f t="shared" si="26"/>
        <v>-7.2899823894756341E-2</v>
      </c>
      <c r="M73" s="82"/>
      <c r="N73" s="82">
        <f t="shared" si="8"/>
        <v>1.4203130711170443E-2</v>
      </c>
      <c r="O73" s="82">
        <f t="shared" si="9"/>
        <v>1.7462876429238869E-2</v>
      </c>
      <c r="P73" s="82">
        <f t="shared" si="10"/>
        <v>3.1417979623891895E-2</v>
      </c>
      <c r="Q73" s="82">
        <f t="shared" si="11"/>
        <v>7.2899823894756341E-2</v>
      </c>
      <c r="R73" s="41"/>
      <c r="S73" s="47"/>
      <c r="T73" s="47">
        <f t="shared" si="16"/>
        <v>0.15935805439250111</v>
      </c>
      <c r="U73" s="61">
        <f>(C73-C71)/C71</f>
        <v>1.0440256206251752E-2</v>
      </c>
      <c r="V73" s="61">
        <f>(D73-D71)/D71</f>
        <v>-6.4746979045775102E-2</v>
      </c>
      <c r="W73" s="61">
        <f t="shared" si="17"/>
        <v>-5.4982697889342139E-2</v>
      </c>
      <c r="X73" s="61">
        <f>(E73-E71)/E71</f>
        <v>-8.4170819140474251E-2</v>
      </c>
      <c r="Y73" s="61"/>
      <c r="Z73" s="82">
        <f t="shared" si="12"/>
        <v>1.0440256206251752E-2</v>
      </c>
      <c r="AA73" s="82">
        <f t="shared" si="13"/>
        <v>6.4746979045775102E-2</v>
      </c>
      <c r="AB73" s="82">
        <f t="shared" si="13"/>
        <v>5.4982697889342139E-2</v>
      </c>
      <c r="AC73" s="82">
        <f t="shared" si="14"/>
        <v>8.4170819140474251E-2</v>
      </c>
      <c r="AD73" s="41"/>
      <c r="AE73" s="47"/>
      <c r="AF73" s="47">
        <f t="shared" si="18"/>
        <v>9.9031121161868185E-2</v>
      </c>
      <c r="AG73" s="61">
        <f>(C73-C70)/C70</f>
        <v>-4.8626891268611066E-3</v>
      </c>
      <c r="AH73" s="61">
        <f>(D73-D70)/D70</f>
        <v>-5.9138868376066488E-2</v>
      </c>
      <c r="AI73" s="61">
        <f t="shared" si="19"/>
        <v>-6.3713983570700461E-2</v>
      </c>
      <c r="AJ73" s="61">
        <f>(E73-E70)/E70</f>
        <v>-3.5029563658940589E-2</v>
      </c>
      <c r="AK73" s="61"/>
      <c r="AL73" s="82">
        <f t="shared" si="20"/>
        <v>4.8626891268611066E-3</v>
      </c>
      <c r="AM73" s="82">
        <f t="shared" si="21"/>
        <v>5.9138868376066488E-2</v>
      </c>
      <c r="AN73" s="82">
        <f t="shared" si="21"/>
        <v>6.3713983570700461E-2</v>
      </c>
      <c r="AO73" s="82">
        <f t="shared" si="22"/>
        <v>3.5029563658940589E-2</v>
      </c>
      <c r="AP73" s="61"/>
      <c r="AQ73" s="29"/>
      <c r="AR73" s="40">
        <v>467.8</v>
      </c>
      <c r="AS73" s="53">
        <v>536.29200000000003</v>
      </c>
      <c r="AT73" s="28">
        <f>'3'!T73</f>
        <v>420.78326179599998</v>
      </c>
      <c r="AU73" s="49"/>
      <c r="AV73" s="76"/>
      <c r="AW73" s="3"/>
      <c r="AX73" s="14"/>
    </row>
    <row r="74" spans="1:50" x14ac:dyDescent="0.2">
      <c r="A74" s="24">
        <f t="shared" si="1"/>
        <v>2010</v>
      </c>
      <c r="B74" s="37">
        <f>'1'!C81*100</f>
        <v>0.49314614079415153</v>
      </c>
      <c r="C74" s="37">
        <f>'4'!B75</f>
        <v>0.18771183894446486</v>
      </c>
      <c r="D74" s="48">
        <f t="shared" si="23"/>
        <v>0.92673915996470591</v>
      </c>
      <c r="E74" s="29">
        <f t="shared" si="3"/>
        <v>2.8348263418733861</v>
      </c>
      <c r="F74" s="87"/>
      <c r="G74" s="47"/>
      <c r="H74" s="47">
        <f t="shared" si="5"/>
        <v>0.16100026439051929</v>
      </c>
      <c r="I74" s="61">
        <f t="shared" si="24"/>
        <v>6.3012312354471965E-3</v>
      </c>
      <c r="J74" s="82">
        <f t="shared" si="25"/>
        <v>3.0289506243878411E-2</v>
      </c>
      <c r="K74" s="82">
        <f t="shared" si="15"/>
        <v>3.6781598662175938E-2</v>
      </c>
      <c r="L74" s="82">
        <f t="shared" si="26"/>
        <v>-0.12440952691119368</v>
      </c>
      <c r="M74" s="82"/>
      <c r="N74" s="82">
        <f t="shared" si="8"/>
        <v>6.3012312354471965E-3</v>
      </c>
      <c r="O74" s="82">
        <f t="shared" si="9"/>
        <v>3.0289506243878411E-2</v>
      </c>
      <c r="P74" s="82">
        <f t="shared" si="10"/>
        <v>3.6781598662175938E-2</v>
      </c>
      <c r="Q74" s="82">
        <f t="shared" si="11"/>
        <v>0.12440952691119368</v>
      </c>
      <c r="R74" s="41"/>
      <c r="S74" s="47"/>
      <c r="T74" s="47">
        <f t="shared" si="16"/>
        <v>0.2085290027998957</v>
      </c>
      <c r="U74" s="61">
        <f>(C74-C72)/C72</f>
        <v>-7.9913966866016137E-3</v>
      </c>
      <c r="V74" s="61">
        <f>(D74-D72)/D72</f>
        <v>1.2297687910000035E-2</v>
      </c>
      <c r="W74" s="61">
        <f t="shared" si="17"/>
        <v>4.2080155209816301E-3</v>
      </c>
      <c r="X74" s="61">
        <f>(E74-E72)/E72</f>
        <v>-0.18823991820329405</v>
      </c>
      <c r="Y74" s="61"/>
      <c r="Z74" s="82">
        <f t="shared" si="12"/>
        <v>7.9913966866016137E-3</v>
      </c>
      <c r="AA74" s="82">
        <f t="shared" si="13"/>
        <v>1.2297687910000035E-2</v>
      </c>
      <c r="AB74" s="82">
        <f t="shared" si="13"/>
        <v>4.2080155209816301E-3</v>
      </c>
      <c r="AC74" s="82">
        <f t="shared" si="14"/>
        <v>0.18823991820329405</v>
      </c>
      <c r="AD74" s="41"/>
      <c r="AE74" s="47"/>
      <c r="AF74" s="47">
        <f t="shared" si="18"/>
        <v>0.25133459500086169</v>
      </c>
      <c r="AG74" s="61">
        <f>(C74-C71)/C71</f>
        <v>1.6807273910211855E-2</v>
      </c>
      <c r="AH74" s="61">
        <f>(D74-D71)/D71</f>
        <v>-3.6418626827975968E-2</v>
      </c>
      <c r="AI74" s="61">
        <f t="shared" si="19"/>
        <v>-2.0223450754295647E-2</v>
      </c>
      <c r="AJ74" s="61">
        <f>(E74-E71)/E71</f>
        <v>-0.19810869426267388</v>
      </c>
      <c r="AK74" s="61"/>
      <c r="AL74" s="82">
        <f t="shared" si="20"/>
        <v>1.6807273910211855E-2</v>
      </c>
      <c r="AM74" s="82">
        <f t="shared" si="21"/>
        <v>3.6418626827975968E-2</v>
      </c>
      <c r="AN74" s="82">
        <f t="shared" si="21"/>
        <v>2.0223450754295647E-2</v>
      </c>
      <c r="AO74" s="82">
        <f t="shared" si="22"/>
        <v>0.19810869426267388</v>
      </c>
      <c r="AP74" s="61"/>
      <c r="AQ74" s="29"/>
      <c r="AR74" s="40">
        <v>425</v>
      </c>
      <c r="AS74" s="53">
        <v>489.375</v>
      </c>
      <c r="AT74" s="28">
        <f>'3'!T74</f>
        <v>393.864142985</v>
      </c>
      <c r="AU74" s="49"/>
      <c r="AV74" s="76"/>
      <c r="AW74" s="3"/>
      <c r="AX74" s="14"/>
    </row>
    <row r="75" spans="1:50" x14ac:dyDescent="0.2">
      <c r="A75" s="24">
        <f t="shared" si="1"/>
        <v>2011</v>
      </c>
      <c r="B75" s="37">
        <f>'1'!C82*100</f>
        <v>0.44917852576788952</v>
      </c>
      <c r="C75" s="37">
        <f>'4'!B76</f>
        <v>0.19174476573342331</v>
      </c>
      <c r="D75" s="48">
        <f t="shared" si="23"/>
        <v>0.93454493942505135</v>
      </c>
      <c r="E75" s="29">
        <f t="shared" si="3"/>
        <v>2.5066591175221644</v>
      </c>
      <c r="F75" s="87"/>
      <c r="G75" s="47"/>
      <c r="H75" s="47">
        <f t="shared" si="5"/>
        <v>0.14567023916948049</v>
      </c>
      <c r="I75" s="61">
        <f t="shared" si="24"/>
        <v>2.1484669329522688E-2</v>
      </c>
      <c r="J75" s="82">
        <f t="shared" si="25"/>
        <v>8.422844094170703E-3</v>
      </c>
      <c r="K75" s="82">
        <f t="shared" si="15"/>
        <v>3.0088475443870701E-2</v>
      </c>
      <c r="L75" s="82">
        <f t="shared" si="26"/>
        <v>-0.1157627257457871</v>
      </c>
      <c r="M75" s="82"/>
      <c r="N75" s="82">
        <f t="shared" si="8"/>
        <v>2.1484669329522688E-2</v>
      </c>
      <c r="O75" s="82">
        <f t="shared" si="9"/>
        <v>8.422844094170703E-3</v>
      </c>
      <c r="P75" s="82">
        <f t="shared" si="10"/>
        <v>3.0088475443870701E-2</v>
      </c>
      <c r="Q75" s="82">
        <f t="shared" si="11"/>
        <v>0.1157627257457871</v>
      </c>
      <c r="R75" s="41"/>
      <c r="S75" s="47"/>
      <c r="T75" s="47">
        <f t="shared" si="16"/>
        <v>0.29265902127426019</v>
      </c>
      <c r="U75" s="61">
        <f>(C75-C73)/C73</f>
        <v>2.7921280434432327E-2</v>
      </c>
      <c r="V75" s="61">
        <f>(D75-D73)/D73</f>
        <v>3.8967474126830715E-2</v>
      </c>
      <c r="W75" s="61">
        <f t="shared" si="17"/>
        <v>6.7976776334179825E-2</v>
      </c>
      <c r="X75" s="61">
        <f>(E75-E73)/E73</f>
        <v>-0.22577026671299716</v>
      </c>
      <c r="Y75" s="61"/>
      <c r="Z75" s="82">
        <f t="shared" si="12"/>
        <v>2.7921280434432327E-2</v>
      </c>
      <c r="AA75" s="82">
        <f t="shared" si="13"/>
        <v>3.8967474126830715E-2</v>
      </c>
      <c r="AB75" s="82">
        <f t="shared" si="13"/>
        <v>6.7976776334179825E-2</v>
      </c>
      <c r="AC75" s="82">
        <f t="shared" si="14"/>
        <v>0.22577026671299716</v>
      </c>
      <c r="AD75" s="41"/>
      <c r="AE75" s="47"/>
      <c r="AF75" s="47">
        <f t="shared" si="18"/>
        <v>0.31635717156348764</v>
      </c>
      <c r="AG75" s="61">
        <f>(C75-C72)/C72</f>
        <v>1.3321580127628393E-2</v>
      </c>
      <c r="AH75" s="61">
        <f>(D75-D72)/D72</f>
        <v>2.0824113512155438E-2</v>
      </c>
      <c r="AI75" s="61">
        <f t="shared" si="19"/>
        <v>3.4423103736522812E-2</v>
      </c>
      <c r="AJ75" s="61">
        <f>(E75-E72)/E72</f>
        <v>-0.28221147792370382</v>
      </c>
      <c r="AK75" s="61"/>
      <c r="AL75" s="82">
        <f t="shared" si="20"/>
        <v>1.3321580127628393E-2</v>
      </c>
      <c r="AM75" s="82">
        <f t="shared" si="21"/>
        <v>2.0824113512155438E-2</v>
      </c>
      <c r="AN75" s="82">
        <f t="shared" si="21"/>
        <v>3.4423103736522812E-2</v>
      </c>
      <c r="AO75" s="82">
        <f t="shared" si="22"/>
        <v>0.28221147792370382</v>
      </c>
      <c r="AP75" s="61"/>
      <c r="AQ75" s="29"/>
      <c r="AR75" s="40">
        <v>389.6</v>
      </c>
      <c r="AS75" s="53">
        <v>451.12900000000002</v>
      </c>
      <c r="AT75" s="28">
        <f>'3'!T75</f>
        <v>364.09870840000002</v>
      </c>
      <c r="AU75" s="49"/>
      <c r="AV75" s="76"/>
      <c r="AW75" s="13"/>
      <c r="AX75" s="14"/>
    </row>
    <row r="76" spans="1:50" x14ac:dyDescent="0.2">
      <c r="A76" s="24">
        <f t="shared" si="1"/>
        <v>2012</v>
      </c>
      <c r="B76" s="37">
        <f>'1'!C83*100</f>
        <v>0.39412509086867936</v>
      </c>
      <c r="C76" s="37">
        <f>'4'!B77</f>
        <v>0.19195862642158695</v>
      </c>
      <c r="D76" s="48">
        <f t="shared" si="23"/>
        <v>0.91688206335539013</v>
      </c>
      <c r="E76" s="29">
        <f t="shared" si="3"/>
        <v>2.2393035747360619</v>
      </c>
      <c r="F76" s="87"/>
      <c r="G76" s="47"/>
      <c r="H76" s="47">
        <f t="shared" si="5"/>
        <v>0.12667343304553436</v>
      </c>
      <c r="I76" s="61">
        <f t="shared" si="24"/>
        <v>1.1153404232216231E-3</v>
      </c>
      <c r="J76" s="82">
        <f t="shared" si="25"/>
        <v>-1.8899975083624905E-2</v>
      </c>
      <c r="K76" s="82">
        <f t="shared" si="15"/>
        <v>-1.7805714566611983E-2</v>
      </c>
      <c r="L76" s="82">
        <f t="shared" si="26"/>
        <v>-0.10665811753868783</v>
      </c>
      <c r="M76" s="82"/>
      <c r="N76" s="82">
        <f t="shared" si="8"/>
        <v>1.1153404232216231E-3</v>
      </c>
      <c r="O76" s="82">
        <f t="shared" si="9"/>
        <v>1.8899975083624905E-2</v>
      </c>
      <c r="P76" s="82">
        <f t="shared" si="10"/>
        <v>1.7805714566611983E-2</v>
      </c>
      <c r="Q76" s="82">
        <f t="shared" si="11"/>
        <v>0.10665811753868783</v>
      </c>
      <c r="R76" s="41"/>
      <c r="S76" s="47"/>
      <c r="T76" s="47">
        <f t="shared" si="16"/>
        <v>0.24333410388117624</v>
      </c>
      <c r="U76" s="61">
        <f>(C76-C74)/C74</f>
        <v>2.2623972472927075E-2</v>
      </c>
      <c r="V76" s="61">
        <f>(D76-D74)/D74</f>
        <v>-1.0636322532967285E-2</v>
      </c>
      <c r="W76" s="61">
        <f t="shared" si="17"/>
        <v>1.1747014071760643E-2</v>
      </c>
      <c r="X76" s="61">
        <f>(E76-E74)/E74</f>
        <v>-0.21007380887528188</v>
      </c>
      <c r="Y76" s="61"/>
      <c r="Z76" s="82">
        <f t="shared" si="12"/>
        <v>2.2623972472927075E-2</v>
      </c>
      <c r="AA76" s="82">
        <f t="shared" si="13"/>
        <v>1.0636322532967285E-2</v>
      </c>
      <c r="AB76" s="82">
        <f t="shared" si="13"/>
        <v>1.1747014071760643E-2</v>
      </c>
      <c r="AC76" s="82">
        <f t="shared" si="14"/>
        <v>0.21007380887528188</v>
      </c>
      <c r="AD76" s="41"/>
      <c r="AE76" s="47"/>
      <c r="AF76" s="47">
        <f t="shared" si="18"/>
        <v>0.35674692995139673</v>
      </c>
      <c r="AG76" s="61">
        <f>(C76-C73)/C73</f>
        <v>2.9067762590390577E-2</v>
      </c>
      <c r="AH76" s="61">
        <f>(D76-D73)/D73</f>
        <v>1.9331014753136911E-2</v>
      </c>
      <c r="AI76" s="61">
        <f t="shared" si="19"/>
        <v>4.8960686691003015E-2</v>
      </c>
      <c r="AJ76" s="61">
        <f>(E76-E73)/E73</f>
        <v>-0.30834815260786924</v>
      </c>
      <c r="AK76" s="61"/>
      <c r="AL76" s="82">
        <f t="shared" si="20"/>
        <v>2.9067762590390577E-2</v>
      </c>
      <c r="AM76" s="82">
        <f t="shared" si="21"/>
        <v>1.9331014753136911E-2</v>
      </c>
      <c r="AN76" s="82">
        <f t="shared" si="21"/>
        <v>4.8960686691003015E-2</v>
      </c>
      <c r="AO76" s="82">
        <f t="shared" si="22"/>
        <v>0.30834815260786924</v>
      </c>
      <c r="AP76" s="61"/>
      <c r="AQ76" s="29"/>
      <c r="AR76" s="40">
        <v>362.7</v>
      </c>
      <c r="AS76" s="53">
        <v>422.78300000000002</v>
      </c>
      <c r="AT76" s="28">
        <f>'3'!T76</f>
        <v>332.553124379</v>
      </c>
      <c r="AU76" s="49"/>
      <c r="AV76" s="76"/>
    </row>
    <row r="77" spans="1:50" x14ac:dyDescent="0.2">
      <c r="A77" s="24">
        <f t="shared" si="1"/>
        <v>2013</v>
      </c>
      <c r="B77" s="37">
        <f>'1'!C84*100</f>
        <v>0.34925448588314495</v>
      </c>
      <c r="C77" s="37">
        <f>'4'!B78</f>
        <v>0.19793960758654411</v>
      </c>
      <c r="D77" s="48">
        <f t="shared" si="23"/>
        <v>0.88724122721989218</v>
      </c>
      <c r="E77" s="29">
        <f t="shared" si="3"/>
        <v>1.9886922174096957</v>
      </c>
      <c r="F77" s="87"/>
      <c r="G77" s="47"/>
      <c r="H77" s="47">
        <f t="shared" si="5"/>
        <v>0.17540038393862489</v>
      </c>
      <c r="I77" s="61">
        <f t="shared" si="24"/>
        <v>3.1157657649734861E-2</v>
      </c>
      <c r="J77" s="82">
        <f t="shared" si="25"/>
        <v>-3.2327861259522694E-2</v>
      </c>
      <c r="K77" s="82">
        <f t="shared" si="15"/>
        <v>-2.1774640434601084E-3</v>
      </c>
      <c r="L77" s="82">
        <f t="shared" si="26"/>
        <v>-0.11191486502936734</v>
      </c>
      <c r="M77" s="82"/>
      <c r="N77" s="82">
        <f t="shared" si="8"/>
        <v>3.1157657649734861E-2</v>
      </c>
      <c r="O77" s="82">
        <f t="shared" si="9"/>
        <v>3.2327861259522694E-2</v>
      </c>
      <c r="P77" s="82">
        <f t="shared" si="10"/>
        <v>2.1774640434601084E-3</v>
      </c>
      <c r="Q77" s="82">
        <f t="shared" si="11"/>
        <v>0.11191486502936734</v>
      </c>
      <c r="R77" s="41"/>
      <c r="S77" s="47"/>
      <c r="T77" s="47">
        <f t="shared" si="16"/>
        <v>0.28956094377828845</v>
      </c>
      <c r="U77" s="61">
        <f>(C77-C75)/C75</f>
        <v>3.2307749468026135E-2</v>
      </c>
      <c r="V77" s="61">
        <f>(D77-D75)/D75</f>
        <v>-5.0616840570835736E-2</v>
      </c>
      <c r="W77" s="61">
        <f t="shared" si="17"/>
        <v>-1.994440730683518E-2</v>
      </c>
      <c r="X77" s="61">
        <f>(E77-E75)/E75</f>
        <v>-0.20663635373942654</v>
      </c>
      <c r="Y77" s="61"/>
      <c r="Z77" s="82">
        <f t="shared" si="12"/>
        <v>3.2307749468026135E-2</v>
      </c>
      <c r="AA77" s="82">
        <f t="shared" si="13"/>
        <v>5.0616840570835736E-2</v>
      </c>
      <c r="AB77" s="82">
        <f t="shared" si="13"/>
        <v>1.994440730683518E-2</v>
      </c>
      <c r="AC77" s="82">
        <f t="shared" si="14"/>
        <v>0.20663635373942654</v>
      </c>
      <c r="AD77" s="41"/>
      <c r="AE77" s="47"/>
      <c r="AF77" s="47">
        <f t="shared" si="18"/>
        <v>0.39558516628315005</v>
      </c>
      <c r="AG77" s="61">
        <f>(C77-C74)/C74</f>
        <v>5.4486540111650425E-2</v>
      </c>
      <c r="AH77" s="61">
        <f>(D77-D74)/D74</f>
        <v>-4.2620334233332675E-2</v>
      </c>
      <c r="AI77" s="61">
        <f t="shared" si="19"/>
        <v>9.5439713275412546E-3</v>
      </c>
      <c r="AJ77" s="61">
        <f>(E77-E74)/E74</f>
        <v>-0.29847829193816694</v>
      </c>
      <c r="AK77" s="61"/>
      <c r="AL77" s="82">
        <f t="shared" si="20"/>
        <v>5.4486540111650425E-2</v>
      </c>
      <c r="AM77" s="82">
        <f t="shared" si="21"/>
        <v>4.2620334233332675E-2</v>
      </c>
      <c r="AN77" s="82">
        <f t="shared" si="21"/>
        <v>9.5439713275412546E-3</v>
      </c>
      <c r="AO77" s="82">
        <f t="shared" si="22"/>
        <v>0.29847829193816694</v>
      </c>
      <c r="AP77" s="61"/>
      <c r="AQ77" s="29"/>
      <c r="AR77" s="40">
        <v>333.8</v>
      </c>
      <c r="AS77" s="53">
        <v>391.916</v>
      </c>
      <c r="AT77" s="28">
        <f>'3'!T77</f>
        <v>296.16112164600003</v>
      </c>
      <c r="AU77" s="49"/>
      <c r="AV77" s="76"/>
    </row>
    <row r="78" spans="1:50" x14ac:dyDescent="0.2">
      <c r="A78" s="24">
        <f t="shared" si="1"/>
        <v>2014</v>
      </c>
      <c r="B78" s="37">
        <f>'1'!C85*100</f>
        <v>0.33067051379146994</v>
      </c>
      <c r="C78" s="37">
        <f>'4'!B79</f>
        <v>0.20207198472273691</v>
      </c>
      <c r="D78" s="48">
        <f t="shared" si="23"/>
        <v>0.8784467760110295</v>
      </c>
      <c r="E78" s="29">
        <f t="shared" si="3"/>
        <v>1.8628329442919347</v>
      </c>
      <c r="F78" s="87"/>
      <c r="G78" s="47"/>
      <c r="H78" s="47">
        <f t="shared" si="5"/>
        <v>9.4076547212815997E-2</v>
      </c>
      <c r="I78" s="61">
        <f t="shared" si="24"/>
        <v>2.0876959323999984E-2</v>
      </c>
      <c r="J78" s="82">
        <f t="shared" si="25"/>
        <v>-9.9121309279320557E-3</v>
      </c>
      <c r="K78" s="82">
        <f t="shared" si="15"/>
        <v>1.0757893241871276E-2</v>
      </c>
      <c r="L78" s="82">
        <f t="shared" si="26"/>
        <v>-6.3287456960883962E-2</v>
      </c>
      <c r="M78" s="82"/>
      <c r="N78" s="82">
        <f t="shared" si="8"/>
        <v>2.0876959323999984E-2</v>
      </c>
      <c r="O78" s="82">
        <f t="shared" si="9"/>
        <v>9.9121309279320557E-3</v>
      </c>
      <c r="P78" s="82">
        <f t="shared" si="10"/>
        <v>1.0757893241871276E-2</v>
      </c>
      <c r="Q78" s="82">
        <f t="shared" si="11"/>
        <v>6.3287456960883962E-2</v>
      </c>
      <c r="R78" s="41"/>
      <c r="S78" s="47"/>
      <c r="T78" s="47">
        <f t="shared" si="16"/>
        <v>0.2627241631055719</v>
      </c>
      <c r="U78" s="61">
        <f>(C78-C76)/C76</f>
        <v>5.2685094125119479E-2</v>
      </c>
      <c r="V78" s="61">
        <f>(D78-D76)/D76</f>
        <v>-4.1919554194030338E-2</v>
      </c>
      <c r="W78" s="61">
        <f t="shared" si="17"/>
        <v>8.557004272693609E-3</v>
      </c>
      <c r="X78" s="61">
        <f>(E78-E76)/E76</f>
        <v>-0.16811951478642209</v>
      </c>
      <c r="Y78" s="61"/>
      <c r="Z78" s="82">
        <f t="shared" si="12"/>
        <v>5.2685094125119479E-2</v>
      </c>
      <c r="AA78" s="82">
        <f t="shared" si="13"/>
        <v>4.1919554194030338E-2</v>
      </c>
      <c r="AB78" s="82">
        <f t="shared" si="13"/>
        <v>8.557004272693609E-3</v>
      </c>
      <c r="AC78" s="82">
        <f t="shared" si="14"/>
        <v>0.16811951478642209</v>
      </c>
      <c r="AD78" s="41"/>
      <c r="AE78" s="47"/>
      <c r="AF78" s="47">
        <f t="shared" si="18"/>
        <v>0.37073276846786407</v>
      </c>
      <c r="AG78" s="61">
        <f>(C78-C75)/C75</f>
        <v>5.385919636352008E-2</v>
      </c>
      <c r="AH78" s="61">
        <f>(D78-D75)/D75</f>
        <v>-6.0027250747871408E-2</v>
      </c>
      <c r="AI78" s="61">
        <f t="shared" si="19"/>
        <v>-9.4010738695432354E-3</v>
      </c>
      <c r="AJ78" s="61">
        <f>(E78-E75)/E75</f>
        <v>-0.25684632135647256</v>
      </c>
      <c r="AK78" s="61"/>
      <c r="AL78" s="82">
        <f t="shared" si="20"/>
        <v>5.385919636352008E-2</v>
      </c>
      <c r="AM78" s="82">
        <f t="shared" si="21"/>
        <v>6.0027250747871408E-2</v>
      </c>
      <c r="AN78" s="82">
        <f t="shared" si="21"/>
        <v>9.4010738695432354E-3</v>
      </c>
      <c r="AO78" s="82">
        <f t="shared" si="22"/>
        <v>0.25684632135647256</v>
      </c>
      <c r="AP78" s="61"/>
      <c r="AQ78" s="29"/>
      <c r="AR78" s="40">
        <v>326.39999999999998</v>
      </c>
      <c r="AS78" s="53">
        <v>386.32</v>
      </c>
      <c r="AT78" s="28">
        <f>'3'!T78</f>
        <v>286.72502768999999</v>
      </c>
      <c r="AU78" s="49"/>
      <c r="AV78" s="76"/>
    </row>
    <row r="79" spans="1:50" x14ac:dyDescent="0.2">
      <c r="A79" s="24">
        <f t="shared" si="1"/>
        <v>2015</v>
      </c>
      <c r="B79" s="37">
        <f>'1'!C86*100</f>
        <v>0.32120673220705515</v>
      </c>
      <c r="C79" s="37">
        <f>'4'!B80</f>
        <v>0.20678930089279388</v>
      </c>
      <c r="D79" s="48">
        <f t="shared" si="23"/>
        <v>0.86996984216723017</v>
      </c>
      <c r="E79" s="29">
        <f t="shared" si="3"/>
        <v>1.7854692551305487</v>
      </c>
      <c r="F79" s="87"/>
      <c r="G79" s="47"/>
      <c r="H79" s="47">
        <f t="shared" si="5"/>
        <v>7.4524770160786374E-2</v>
      </c>
      <c r="I79" s="61">
        <f t="shared" si="24"/>
        <v>2.3344731218083496E-2</v>
      </c>
      <c r="J79" s="82">
        <f t="shared" si="25"/>
        <v>-9.6499117252072351E-3</v>
      </c>
      <c r="K79" s="82">
        <f t="shared" si="15"/>
        <v>1.3469544897373101E-2</v>
      </c>
      <c r="L79" s="82">
        <f t="shared" si="26"/>
        <v>-4.1530127217495647E-2</v>
      </c>
      <c r="M79" s="82"/>
      <c r="N79" s="82">
        <f t="shared" si="8"/>
        <v>2.3344731218083496E-2</v>
      </c>
      <c r="O79" s="82">
        <f t="shared" si="9"/>
        <v>9.6499117252072351E-3</v>
      </c>
      <c r="P79" s="82">
        <f t="shared" si="10"/>
        <v>1.3469544897373101E-2</v>
      </c>
      <c r="Q79" s="82">
        <f t="shared" si="11"/>
        <v>4.1530127217495647E-2</v>
      </c>
      <c r="R79" s="41"/>
      <c r="S79" s="47"/>
      <c r="T79" s="47">
        <f t="shared" si="16"/>
        <v>0.16636469705035151</v>
      </c>
      <c r="U79" s="61">
        <f>(C79-C77)/C77</f>
        <v>4.4709057546153119E-2</v>
      </c>
      <c r="V79" s="61">
        <f>(D79-D77)/D77</f>
        <v>-1.9466391464676051E-2</v>
      </c>
      <c r="W79" s="61">
        <f t="shared" si="17"/>
        <v>2.4372342065266908E-2</v>
      </c>
      <c r="X79" s="61">
        <f>(E79-E77)/E77</f>
        <v>-0.10218924803952233</v>
      </c>
      <c r="Y79" s="61"/>
      <c r="Z79" s="82">
        <f t="shared" si="12"/>
        <v>4.4709057546153119E-2</v>
      </c>
      <c r="AA79" s="82">
        <f t="shared" si="13"/>
        <v>1.9466391464676051E-2</v>
      </c>
      <c r="AB79" s="82">
        <f t="shared" si="13"/>
        <v>2.4372342065266908E-2</v>
      </c>
      <c r="AC79" s="82">
        <f t="shared" si="14"/>
        <v>0.10218924803952233</v>
      </c>
      <c r="AD79" s="41"/>
      <c r="AE79" s="47"/>
      <c r="AF79" s="47">
        <f t="shared" si="18"/>
        <v>0.33109230779355248</v>
      </c>
      <c r="AG79" s="61">
        <f>(C79-C76)/C76</f>
        <v>7.7259744704753316E-2</v>
      </c>
      <c r="AH79" s="61">
        <f>(D79-D76)/D76</f>
        <v>-5.1164945921705139E-2</v>
      </c>
      <c r="AI79" s="61">
        <f t="shared" si="19"/>
        <v>2.2141808123304772E-2</v>
      </c>
      <c r="AJ79" s="61">
        <f>(E79-E76)/E76</f>
        <v>-0.202667617167094</v>
      </c>
      <c r="AK79" s="61"/>
      <c r="AL79" s="82">
        <f t="shared" si="20"/>
        <v>7.7259744704753316E-2</v>
      </c>
      <c r="AM79" s="82">
        <f t="shared" si="21"/>
        <v>5.1164945921705139E-2</v>
      </c>
      <c r="AN79" s="82">
        <f t="shared" si="21"/>
        <v>2.2141808123304772E-2</v>
      </c>
      <c r="AO79" s="82">
        <f t="shared" si="22"/>
        <v>0.202667617167094</v>
      </c>
      <c r="AP79" s="61"/>
      <c r="AQ79" s="29"/>
      <c r="AR79" s="40">
        <v>325.3</v>
      </c>
      <c r="AS79" s="53">
        <v>389.923</v>
      </c>
      <c r="AT79" s="28">
        <f>'3'!T79</f>
        <v>283.001189657</v>
      </c>
      <c r="AU79" s="49"/>
      <c r="AV79" s="76"/>
    </row>
    <row r="80" spans="1:50" x14ac:dyDescent="0.2">
      <c r="A80" s="24">
        <f t="shared" si="1"/>
        <v>2016</v>
      </c>
      <c r="B80" s="37">
        <f>'1'!C87*100</f>
        <v>0.31496587548644372</v>
      </c>
      <c r="C80" s="37">
        <f>'4'!B81</f>
        <v>0.20824782280599638</v>
      </c>
      <c r="D80" s="48">
        <f t="shared" si="23"/>
        <v>0.86104185709373093</v>
      </c>
      <c r="E80" s="29">
        <f t="shared" si="3"/>
        <v>1.7565429353404036</v>
      </c>
      <c r="F80" s="87"/>
      <c r="G80" s="47"/>
      <c r="H80" s="47">
        <f t="shared" si="5"/>
        <v>3.3516548478855157E-2</v>
      </c>
      <c r="I80" s="61">
        <f t="shared" si="24"/>
        <v>7.053178800380238E-3</v>
      </c>
      <c r="J80" s="82">
        <f t="shared" si="25"/>
        <v>-1.0262407546517055E-2</v>
      </c>
      <c r="K80" s="82">
        <f t="shared" si="15"/>
        <v>-3.2816113414847895E-3</v>
      </c>
      <c r="L80" s="82">
        <f t="shared" si="26"/>
        <v>-1.6200962131957868E-2</v>
      </c>
      <c r="M80" s="82"/>
      <c r="N80" s="82">
        <f t="shared" si="8"/>
        <v>7.053178800380238E-3</v>
      </c>
      <c r="O80" s="82">
        <f t="shared" si="9"/>
        <v>1.0262407546517055E-2</v>
      </c>
      <c r="P80" s="82">
        <f t="shared" si="10"/>
        <v>3.2816113414847895E-3</v>
      </c>
      <c r="Q80" s="82">
        <f t="shared" si="11"/>
        <v>1.6200962131957868E-2</v>
      </c>
      <c r="R80" s="41"/>
      <c r="S80" s="47"/>
      <c r="T80" s="47">
        <f t="shared" si="16"/>
        <v>0.10743411385767146</v>
      </c>
      <c r="U80" s="61">
        <f>(C80-C78)/C78</f>
        <v>3.0562564581791695E-2</v>
      </c>
      <c r="V80" s="61">
        <f>(D80-D78)/D78</f>
        <v>-1.98132879448123E-2</v>
      </c>
      <c r="W80" s="61">
        <f t="shared" si="17"/>
        <v>1.0143731744588453E-2</v>
      </c>
      <c r="X80" s="61">
        <f>(E80-E78)/E78</f>
        <v>-5.7058261331067471E-2</v>
      </c>
      <c r="Y80" s="61"/>
      <c r="Z80" s="82">
        <f t="shared" si="12"/>
        <v>3.0562564581791695E-2</v>
      </c>
      <c r="AA80" s="82">
        <f t="shared" si="13"/>
        <v>1.98132879448123E-2</v>
      </c>
      <c r="AB80" s="82">
        <f t="shared" si="13"/>
        <v>1.0143731744588453E-2</v>
      </c>
      <c r="AC80" s="82">
        <f t="shared" si="14"/>
        <v>5.7058261331067471E-2</v>
      </c>
      <c r="AD80" s="41"/>
      <c r="AE80" s="47"/>
      <c r="AF80" s="47">
        <f t="shared" si="18"/>
        <v>0.19834125032562405</v>
      </c>
      <c r="AG80" s="61">
        <f>(C80-C77)/C77</f>
        <v>5.2077577323402867E-2</v>
      </c>
      <c r="AH80" s="61">
        <f>(D80-D77)/D77</f>
        <v>-2.9529026968522561E-2</v>
      </c>
      <c r="AI80" s="61">
        <f t="shared" si="19"/>
        <v>2.1010750169642191E-2</v>
      </c>
      <c r="AJ80" s="61">
        <f>(E80-E77)/E77</f>
        <v>-0.11673464603369864</v>
      </c>
      <c r="AK80" s="61"/>
      <c r="AL80" s="82">
        <f t="shared" si="20"/>
        <v>5.2077577323402867E-2</v>
      </c>
      <c r="AM80" s="82">
        <f t="shared" si="21"/>
        <v>2.9529026968522561E-2</v>
      </c>
      <c r="AN80" s="82">
        <f t="shared" si="21"/>
        <v>2.1010750169642191E-2</v>
      </c>
      <c r="AO80" s="82">
        <f t="shared" si="22"/>
        <v>0.11673464603369864</v>
      </c>
      <c r="AP80" s="61"/>
      <c r="AQ80" s="29"/>
      <c r="AR80" s="40">
        <v>328.6</v>
      </c>
      <c r="AS80" s="53">
        <v>398.99099999999999</v>
      </c>
      <c r="AT80" s="28">
        <f>'3'!T80</f>
        <v>282.93835424100001</v>
      </c>
      <c r="AU80" s="49"/>
      <c r="AV80" s="76"/>
    </row>
    <row r="81" spans="1:70" x14ac:dyDescent="0.2">
      <c r="A81" s="3" t="s">
        <v>183</v>
      </c>
      <c r="H81" s="63">
        <f>AVERAGE(H31:H80)</f>
        <v>0.11311953515994871</v>
      </c>
      <c r="I81" s="3" t="s">
        <v>28</v>
      </c>
      <c r="N81" s="171">
        <f>AVERAGE(N31:N80)</f>
        <v>4.4487162645373862E-2</v>
      </c>
      <c r="O81" s="171">
        <f>AVERAGE(O31:O80)</f>
        <v>2.3725587610535039E-2</v>
      </c>
      <c r="P81" s="171">
        <f>AVERAGE(P31:P80)</f>
        <v>5.0526235592344884E-2</v>
      </c>
      <c r="Q81" s="171">
        <f>AVERAGE(Q31:Q80)</f>
        <v>4.4906784904039834E-2</v>
      </c>
      <c r="T81" s="63">
        <f>AVERAGE(T30:T80)</f>
        <v>0.17866184355335146</v>
      </c>
      <c r="U81" s="3" t="s">
        <v>28</v>
      </c>
      <c r="Z81" s="171">
        <f>AVERAGE(Z31:Z80)</f>
        <v>6.2656015066044929E-2</v>
      </c>
      <c r="AA81" s="171">
        <f>AVERAGE(AA31:AA80)</f>
        <v>3.5652745751088594E-2</v>
      </c>
      <c r="AB81" s="171">
        <f>AVERAGE(AB31:AB80)</f>
        <v>6.7221049772429473E-2</v>
      </c>
      <c r="AC81" s="171">
        <f>AVERAGE(AC31:AC80)</f>
        <v>8.3561560350293815E-2</v>
      </c>
      <c r="AE81" s="4"/>
      <c r="AF81" s="63">
        <f>AVERAGE(AF30:AF80)</f>
        <v>0.24086650095642947</v>
      </c>
      <c r="AG81" s="3" t="s">
        <v>28</v>
      </c>
      <c r="AH81" s="4"/>
      <c r="AI81" s="4"/>
      <c r="AJ81" s="4"/>
      <c r="AK81" s="4"/>
      <c r="AL81" s="171">
        <f>AVERAGE(AL31:AL80)</f>
        <v>7.7773327271898188E-2</v>
      </c>
      <c r="AM81" s="171">
        <f>AVERAGE(AM31:AM80)</f>
        <v>4.4839708808939074E-2</v>
      </c>
      <c r="AN81" s="171">
        <f>AVERAGE(AN31:AN80)</f>
        <v>9.3144652645379966E-2</v>
      </c>
      <c r="AO81" s="171">
        <f>AVERAGE(AO31:AO80)</f>
        <v>0.11825346487559223</v>
      </c>
      <c r="AP81" s="4"/>
      <c r="AQ81" s="4"/>
    </row>
    <row r="82" spans="1:70" x14ac:dyDescent="0.2">
      <c r="H82" s="63"/>
      <c r="I82" s="26"/>
      <c r="T82" s="63"/>
      <c r="U82" s="26"/>
      <c r="AF82" s="63"/>
      <c r="AG82" s="26"/>
    </row>
    <row r="83" spans="1:70" x14ac:dyDescent="0.2">
      <c r="A83" s="179" t="s">
        <v>204</v>
      </c>
    </row>
    <row r="84" spans="1:70" x14ac:dyDescent="0.2">
      <c r="A84" s="8" t="s">
        <v>95</v>
      </c>
    </row>
    <row r="87" spans="1:70" x14ac:dyDescent="0.2">
      <c r="H87" s="3" t="s">
        <v>37</v>
      </c>
    </row>
    <row r="88" spans="1:70" x14ac:dyDescent="0.2">
      <c r="H88" s="93">
        <f>ABS(C10)/100+ABS(D10)/100+ABS(E10)/100</f>
        <v>2.2180307968367554</v>
      </c>
      <c r="I88" s="111" t="s">
        <v>15</v>
      </c>
    </row>
    <row r="89" spans="1:70" x14ac:dyDescent="0.2">
      <c r="A89" s="51"/>
      <c r="B89" s="51"/>
      <c r="C89" s="51"/>
      <c r="D89" s="51"/>
      <c r="E89" s="51"/>
      <c r="F89" s="51"/>
      <c r="H89" s="93">
        <f>ABS(C11)/100+ABS(D11)/100+ABS(E11)/100</f>
        <v>0.94628999477626596</v>
      </c>
      <c r="I89" s="111" t="s">
        <v>19</v>
      </c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</row>
    <row r="91" spans="1:70" x14ac:dyDescent="0.2">
      <c r="G91" s="55"/>
    </row>
  </sheetData>
  <mergeCells count="8">
    <mergeCell ref="AG25:AJ26"/>
    <mergeCell ref="N25:Q26"/>
    <mergeCell ref="Z25:AC26"/>
    <mergeCell ref="AL25:AO26"/>
    <mergeCell ref="A1:AQ1"/>
    <mergeCell ref="C3:D3"/>
    <mergeCell ref="I25:L26"/>
    <mergeCell ref="U25:X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H44" sqref="H44"/>
    </sheetView>
  </sheetViews>
  <sheetFormatPr defaultRowHeight="12.75" x14ac:dyDescent="0.2"/>
  <cols>
    <col min="1" max="1" width="8" customWidth="1"/>
    <col min="3" max="3" width="8.5703125" customWidth="1"/>
    <col min="4" max="4" width="3.28515625" customWidth="1"/>
    <col min="5" max="5" width="6.42578125" customWidth="1"/>
    <col min="6" max="6" width="9.42578125" customWidth="1"/>
    <col min="7" max="7" width="7.5703125" customWidth="1"/>
  </cols>
  <sheetData>
    <row r="1" spans="1:7" ht="15" x14ac:dyDescent="0.25">
      <c r="A1" s="117" t="s">
        <v>179</v>
      </c>
    </row>
    <row r="2" spans="1:7" ht="13.5" thickBot="1" x14ac:dyDescent="0.25">
      <c r="A2" s="16"/>
    </row>
    <row r="3" spans="1:7" ht="26.25" thickTop="1" x14ac:dyDescent="0.2">
      <c r="A3" s="168"/>
      <c r="B3" s="167" t="s">
        <v>177</v>
      </c>
      <c r="C3" s="167" t="s">
        <v>178</v>
      </c>
      <c r="D3" s="169"/>
      <c r="E3" s="169"/>
      <c r="F3" s="167" t="s">
        <v>177</v>
      </c>
      <c r="G3" s="167" t="s">
        <v>178</v>
      </c>
    </row>
    <row r="4" spans="1:7" x14ac:dyDescent="0.2">
      <c r="A4" s="10">
        <v>1964</v>
      </c>
      <c r="B4" s="143">
        <f>'1'!$B35</f>
        <v>1.2831430687000001</v>
      </c>
      <c r="C4" s="42">
        <f>'1'!$C35*100</f>
        <v>0.18745698593133675</v>
      </c>
      <c r="E4" s="10">
        <f>A30+1</f>
        <v>1991</v>
      </c>
      <c r="F4" s="143">
        <f>'1'!$B62</f>
        <v>41.931228658000002</v>
      </c>
      <c r="G4" s="42">
        <f>'1'!$C62*100</f>
        <v>0.68091178542082786</v>
      </c>
    </row>
    <row r="5" spans="1:7" x14ac:dyDescent="0.2">
      <c r="A5" s="10">
        <f>A4+1</f>
        <v>1965</v>
      </c>
      <c r="B5" s="165" t="s">
        <v>20</v>
      </c>
      <c r="C5" s="42">
        <f>'1'!C36*100</f>
        <v>0.1888571075587345</v>
      </c>
      <c r="E5" s="10">
        <f>E4+1</f>
        <v>1992</v>
      </c>
      <c r="F5" s="143">
        <f>'1'!$B63</f>
        <v>38.638736395999999</v>
      </c>
      <c r="G5" s="42">
        <f>'1'!$C63*100</f>
        <v>0.59259138990537241</v>
      </c>
    </row>
    <row r="6" spans="1:7" x14ac:dyDescent="0.2">
      <c r="A6" s="10">
        <f t="shared" ref="A6:A24" si="0">A5+1</f>
        <v>1966</v>
      </c>
      <c r="B6" s="143">
        <f>'1'!B37</f>
        <v>1.5475523022</v>
      </c>
      <c r="C6" s="42">
        <f>'1'!C37*100</f>
        <v>0.19025722918613228</v>
      </c>
      <c r="E6" s="10">
        <f t="shared" ref="E6:E29" si="1">E5+1</f>
        <v>1993</v>
      </c>
      <c r="F6" s="143">
        <f>'1'!$B64</f>
        <v>39.365924188999998</v>
      </c>
      <c r="G6" s="42">
        <f>'1'!$C64*100</f>
        <v>0.57396442698218297</v>
      </c>
    </row>
    <row r="7" spans="1:7" x14ac:dyDescent="0.2">
      <c r="A7" s="10">
        <f t="shared" si="0"/>
        <v>1967</v>
      </c>
      <c r="B7" s="143">
        <f>'1'!B38</f>
        <v>1.8919583545999998</v>
      </c>
      <c r="C7" s="42">
        <f>'1'!C38*100</f>
        <v>0.21999515751162788</v>
      </c>
      <c r="E7" s="10">
        <f t="shared" si="1"/>
        <v>1994</v>
      </c>
      <c r="F7" s="143">
        <f>'1'!$B65</f>
        <v>38.797007528000002</v>
      </c>
      <c r="G7" s="42">
        <f>'1'!$C65*100</f>
        <v>0.53239937874629495</v>
      </c>
    </row>
    <row r="8" spans="1:7" x14ac:dyDescent="0.2">
      <c r="A8" s="10">
        <f t="shared" si="0"/>
        <v>1968</v>
      </c>
      <c r="B8" s="143">
        <f>'1'!B39</f>
        <v>2.0495251380999999</v>
      </c>
      <c r="C8" s="42">
        <f>'1'!C39*100</f>
        <v>0.21787234379717232</v>
      </c>
      <c r="E8" s="10">
        <f t="shared" si="1"/>
        <v>1995</v>
      </c>
      <c r="F8" s="143">
        <f>'1'!$B66</f>
        <v>42.848278483000001</v>
      </c>
      <c r="G8" s="42">
        <f>'1'!$C66*100</f>
        <v>0.56086336483107979</v>
      </c>
    </row>
    <row r="9" spans="1:7" x14ac:dyDescent="0.2">
      <c r="A9" s="10">
        <f t="shared" si="0"/>
        <v>1969</v>
      </c>
      <c r="B9" s="143">
        <f>'1'!B40</f>
        <v>2.6095910704</v>
      </c>
      <c r="C9" s="42">
        <f>'1'!C40*100</f>
        <v>0.25644566336477986</v>
      </c>
      <c r="E9" s="10">
        <f t="shared" si="1"/>
        <v>1996</v>
      </c>
      <c r="F9" s="143">
        <f>'1'!$B67</f>
        <v>46.886615501999998</v>
      </c>
      <c r="G9" s="42">
        <f>'1'!$C67*100</f>
        <v>0.58077585440537094</v>
      </c>
    </row>
    <row r="10" spans="1:7" x14ac:dyDescent="0.2">
      <c r="A10" s="10">
        <f t="shared" si="0"/>
        <v>1970</v>
      </c>
      <c r="B10" s="143">
        <f>'1'!B41</f>
        <v>2.858781172</v>
      </c>
      <c r="C10" s="42">
        <f>'1'!C41*100</f>
        <v>0.26635434379949691</v>
      </c>
      <c r="E10" s="10">
        <f t="shared" si="1"/>
        <v>1997</v>
      </c>
      <c r="F10" s="143">
        <f>'1'!$B68</f>
        <v>50.659397923</v>
      </c>
      <c r="G10" s="42">
        <f>'1'!$C68*100</f>
        <v>0.59060107632671144</v>
      </c>
    </row>
    <row r="11" spans="1:7" x14ac:dyDescent="0.2">
      <c r="A11" s="10">
        <f t="shared" si="0"/>
        <v>1971</v>
      </c>
      <c r="B11" s="143">
        <f>'1'!B42</f>
        <v>3.2124174106000001</v>
      </c>
      <c r="C11" s="42">
        <f>'1'!C42*100</f>
        <v>0.27576765478581849</v>
      </c>
      <c r="E11" s="10">
        <f t="shared" si="1"/>
        <v>1998</v>
      </c>
      <c r="F11" s="143">
        <f>'1'!$B69</f>
        <v>54.943385247000002</v>
      </c>
      <c r="G11" s="42">
        <f>'1'!$C69*100</f>
        <v>0.60625176818422566</v>
      </c>
    </row>
    <row r="12" spans="1:7" x14ac:dyDescent="0.2">
      <c r="A12" s="10">
        <f t="shared" si="0"/>
        <v>1972</v>
      </c>
      <c r="B12" s="143">
        <f>'1'!B43</f>
        <v>3.7580384004000003</v>
      </c>
      <c r="C12" s="42">
        <f>'1'!C43*100</f>
        <v>0.29380333049800644</v>
      </c>
      <c r="E12" s="10">
        <f t="shared" si="1"/>
        <v>1999</v>
      </c>
      <c r="F12" s="143">
        <f>'1'!$B70</f>
        <v>57.074762276999998</v>
      </c>
      <c r="G12" s="42">
        <f>'1'!$C70*100</f>
        <v>0.59263358091312146</v>
      </c>
    </row>
    <row r="13" spans="1:7" x14ac:dyDescent="0.2">
      <c r="A13" s="10">
        <f t="shared" si="0"/>
        <v>1973</v>
      </c>
      <c r="B13" s="143">
        <f>'1'!B44</f>
        <v>4.5751191143999996</v>
      </c>
      <c r="C13" s="42">
        <f>'1'!C44*100</f>
        <v>0.32097089339132867</v>
      </c>
      <c r="E13" s="10">
        <f t="shared" si="1"/>
        <v>2000</v>
      </c>
      <c r="F13" s="143">
        <f>'1'!$B71</f>
        <v>66.515230986999995</v>
      </c>
      <c r="G13" s="42">
        <f>'1'!$C71*100</f>
        <v>0.64878350211172131</v>
      </c>
    </row>
    <row r="14" spans="1:7" x14ac:dyDescent="0.2">
      <c r="A14" s="10">
        <f t="shared" si="0"/>
        <v>1974</v>
      </c>
      <c r="B14" s="143">
        <f>'1'!B45</f>
        <v>5.9734021628000002</v>
      </c>
      <c r="C14" s="42">
        <f>'1'!C45*100</f>
        <v>0.38657792925187678</v>
      </c>
      <c r="E14" s="10">
        <f t="shared" si="1"/>
        <v>2001</v>
      </c>
      <c r="F14" s="143">
        <f>'1'!$B72</f>
        <v>71.012682897999994</v>
      </c>
      <c r="G14" s="42">
        <f>'1'!$C72*100</f>
        <v>0.6710832079419381</v>
      </c>
    </row>
    <row r="15" spans="1:7" x14ac:dyDescent="0.2">
      <c r="A15" s="10">
        <f t="shared" si="0"/>
        <v>1975</v>
      </c>
      <c r="B15" s="143">
        <f>'1'!B46</f>
        <v>6.0872620685000003</v>
      </c>
      <c r="C15" s="42">
        <f>'1'!C46*100</f>
        <v>0.36128328497240192</v>
      </c>
      <c r="E15" s="10">
        <f t="shared" si="1"/>
        <v>2002</v>
      </c>
      <c r="F15" s="143">
        <f>'1'!$B73</f>
        <v>69.482938247000007</v>
      </c>
      <c r="G15" s="42">
        <f>'1'!$C73*100</f>
        <v>0.63533647495519552</v>
      </c>
    </row>
    <row r="16" spans="1:7" x14ac:dyDescent="0.2">
      <c r="A16" s="10">
        <f t="shared" si="0"/>
        <v>1976</v>
      </c>
      <c r="B16" s="143">
        <f>'1'!B47</f>
        <v>7.3446822893000006</v>
      </c>
      <c r="C16" s="42">
        <f>'1'!C47*100</f>
        <v>0.39205093889719234</v>
      </c>
      <c r="E16" s="10">
        <f t="shared" si="1"/>
        <v>2003</v>
      </c>
      <c r="F16" s="143">
        <f>'1'!$B74</f>
        <v>59.287470751999997</v>
      </c>
      <c r="G16" s="42">
        <f>'1'!$C74*100</f>
        <v>0.51742394749611631</v>
      </c>
    </row>
    <row r="17" spans="1:7" x14ac:dyDescent="0.2">
      <c r="A17" s="10">
        <f t="shared" si="0"/>
        <v>1977</v>
      </c>
      <c r="B17" s="143">
        <f>'1'!B48</f>
        <v>8.0864184299000001</v>
      </c>
      <c r="C17" s="42">
        <f>'1'!C48*100</f>
        <v>0.3884339720386204</v>
      </c>
      <c r="E17" s="10">
        <f t="shared" si="1"/>
        <v>2004</v>
      </c>
      <c r="F17" s="143">
        <f>'1'!$B75</f>
        <v>63.180758926000003</v>
      </c>
      <c r="G17" s="42">
        <f>'1'!$C75*100</f>
        <v>0.51729417724358706</v>
      </c>
    </row>
    <row r="18" spans="1:7" x14ac:dyDescent="0.2">
      <c r="A18" s="10">
        <f t="shared" si="0"/>
        <v>1978</v>
      </c>
      <c r="B18" s="143">
        <f>'1'!B49</f>
        <v>10.897662008999999</v>
      </c>
      <c r="C18" s="42">
        <f>'1'!C49*100</f>
        <v>0.46341478180813067</v>
      </c>
      <c r="E18" s="10">
        <f t="shared" si="1"/>
        <v>2005</v>
      </c>
      <c r="F18" s="143">
        <f>'1'!$B76</f>
        <v>71.633397604999999</v>
      </c>
      <c r="G18" s="42">
        <f>'1'!$C76*100</f>
        <v>0.54947914030498746</v>
      </c>
    </row>
    <row r="19" spans="1:7" x14ac:dyDescent="0.2">
      <c r="A19" s="10">
        <f t="shared" si="0"/>
        <v>1979</v>
      </c>
      <c r="B19" s="143">
        <f>'1'!B50</f>
        <v>12.031346829</v>
      </c>
      <c r="C19" s="42">
        <f>'1'!C50*100</f>
        <v>0.45793578308529664</v>
      </c>
      <c r="E19" s="10">
        <f t="shared" si="1"/>
        <v>2006</v>
      </c>
      <c r="F19" s="143">
        <f>'1'!$B77</f>
        <v>83.062136925000004</v>
      </c>
      <c r="G19" s="42">
        <f>'1'!$C77*100</f>
        <v>0.60126342366047514</v>
      </c>
    </row>
    <row r="20" spans="1:7" x14ac:dyDescent="0.2">
      <c r="A20" s="10">
        <f t="shared" si="0"/>
        <v>1980</v>
      </c>
      <c r="B20" s="143">
        <f>'1'!B51</f>
        <v>15.233858619999999</v>
      </c>
      <c r="C20" s="42">
        <f>'1'!C51*100</f>
        <v>0.53315572813495249</v>
      </c>
      <c r="E20" s="10">
        <f t="shared" si="1"/>
        <v>2007</v>
      </c>
      <c r="F20" s="143">
        <f>'1'!$B78</f>
        <v>90.710600369000005</v>
      </c>
      <c r="G20" s="42">
        <f>'1'!$C78*100</f>
        <v>0.62767248852400037</v>
      </c>
    </row>
    <row r="21" spans="1:7" x14ac:dyDescent="0.2">
      <c r="A21" s="10">
        <f t="shared" si="0"/>
        <v>1981</v>
      </c>
      <c r="B21" s="143">
        <f>'1'!B52</f>
        <v>18.624220566000002</v>
      </c>
      <c r="C21" s="42">
        <f>'1'!C52*100</f>
        <v>0.58073653152478955</v>
      </c>
      <c r="E21" s="10">
        <f t="shared" si="1"/>
        <v>2008</v>
      </c>
      <c r="F21" s="143">
        <f>'1'!$B79</f>
        <v>89.006063855999997</v>
      </c>
      <c r="G21" s="42">
        <f>'1'!$C79*100</f>
        <v>0.60495666260670988</v>
      </c>
    </row>
    <row r="22" spans="1:7" x14ac:dyDescent="0.2">
      <c r="A22" s="10">
        <f t="shared" si="0"/>
        <v>1982</v>
      </c>
      <c r="B22" s="143">
        <f>'1'!B53</f>
        <v>22.672628056000001</v>
      </c>
      <c r="C22" s="42">
        <f>'1'!C53*100</f>
        <v>0.6780497654165919</v>
      </c>
      <c r="E22" s="10">
        <f t="shared" si="1"/>
        <v>2009</v>
      </c>
      <c r="F22" s="143">
        <f>'1'!$B80</f>
        <v>78.491407361</v>
      </c>
      <c r="G22" s="42">
        <f>'1'!$C80*100</f>
        <v>0.54323448401608432</v>
      </c>
    </row>
    <row r="23" spans="1:7" x14ac:dyDescent="0.2">
      <c r="A23" s="10">
        <f t="shared" si="0"/>
        <v>1983</v>
      </c>
      <c r="B23" s="143">
        <f>'1'!B54</f>
        <v>24.301908165</v>
      </c>
      <c r="C23" s="42">
        <f>'1'!C54*100</f>
        <v>0.66873715368739683</v>
      </c>
      <c r="E23" s="10">
        <f t="shared" si="1"/>
        <v>2010</v>
      </c>
      <c r="F23" s="143">
        <f>'1'!$B81</f>
        <v>73.932962574000001</v>
      </c>
      <c r="G23" s="42">
        <f>'1'!$C81*100</f>
        <v>0.49314614079415153</v>
      </c>
    </row>
    <row r="24" spans="1:7" x14ac:dyDescent="0.2">
      <c r="A24" s="10">
        <f t="shared" si="0"/>
        <v>1984</v>
      </c>
      <c r="B24" s="143">
        <f>'1'!B55</f>
        <v>29.864098424000002</v>
      </c>
      <c r="C24" s="42">
        <f>'1'!C55*100</f>
        <v>0.73964975292252821</v>
      </c>
      <c r="E24" s="10">
        <f t="shared" si="1"/>
        <v>2011</v>
      </c>
      <c r="F24" s="143">
        <f>'1'!$B82</f>
        <v>69.814021546000006</v>
      </c>
      <c r="G24" s="42">
        <f>'1'!$C82*100</f>
        <v>0.44917852576788952</v>
      </c>
    </row>
    <row r="25" spans="1:7" x14ac:dyDescent="0.2">
      <c r="A25" s="10">
        <f t="shared" ref="A25:A30" si="2">A24+1</f>
        <v>1985</v>
      </c>
      <c r="B25" s="143">
        <f>'1'!B56</f>
        <v>36.046859083000001</v>
      </c>
      <c r="C25" s="42">
        <f>'1'!C56*100</f>
        <v>0.83076421025581937</v>
      </c>
      <c r="E25" s="10">
        <f t="shared" si="1"/>
        <v>2012</v>
      </c>
      <c r="F25" s="143">
        <f>'1'!$B83</f>
        <v>63.836440967999998</v>
      </c>
      <c r="G25" s="42">
        <f>'1'!$C83*100</f>
        <v>0.39412509086867936</v>
      </c>
    </row>
    <row r="26" spans="1:7" x14ac:dyDescent="0.2">
      <c r="A26" s="10">
        <f t="shared" si="2"/>
        <v>1986</v>
      </c>
      <c r="B26" s="143">
        <f>'1'!B57</f>
        <v>40.300444452999997</v>
      </c>
      <c r="C26" s="42">
        <f>'1'!C57*100</f>
        <v>0.87999922379683804</v>
      </c>
      <c r="E26" s="10">
        <f t="shared" si="1"/>
        <v>2013</v>
      </c>
      <c r="F26" s="143">
        <f>'1'!$B84</f>
        <v>58.622016201000001</v>
      </c>
      <c r="G26" s="42">
        <f>'1'!$C84*100</f>
        <v>0.34925448588314495</v>
      </c>
    </row>
    <row r="27" spans="1:7" x14ac:dyDescent="0.2">
      <c r="A27" s="10">
        <f t="shared" si="2"/>
        <v>1987</v>
      </c>
      <c r="B27" s="143">
        <f>'1'!B58</f>
        <v>31.294242334</v>
      </c>
      <c r="C27" s="42">
        <f>'1'!C58*100</f>
        <v>0.64455104494150606</v>
      </c>
      <c r="E27" s="10">
        <f t="shared" si="1"/>
        <v>2014</v>
      </c>
      <c r="F27" s="143">
        <f>'1'!$B85</f>
        <v>57.939095414999997</v>
      </c>
      <c r="G27" s="42">
        <f>'1'!$C85*100</f>
        <v>0.33067051379146994</v>
      </c>
    </row>
    <row r="28" spans="1:7" x14ac:dyDescent="0.2">
      <c r="A28" s="10">
        <f t="shared" si="2"/>
        <v>1988</v>
      </c>
      <c r="B28" s="143">
        <f>'1'!B59</f>
        <v>33.141730490999997</v>
      </c>
      <c r="C28" s="42">
        <f>'1'!C59*100</f>
        <v>0.63291059680314721</v>
      </c>
      <c r="E28" s="10">
        <f t="shared" si="1"/>
        <v>2015</v>
      </c>
      <c r="F28" s="143">
        <f>'1'!$B86</f>
        <v>58.521618160999999</v>
      </c>
      <c r="G28" s="42">
        <f>'1'!$C86*100</f>
        <v>0.32120673220705515</v>
      </c>
    </row>
    <row r="29" spans="1:7" x14ac:dyDescent="0.2">
      <c r="A29" s="10">
        <f t="shared" si="2"/>
        <v>1989</v>
      </c>
      <c r="B29" s="143">
        <f>'1'!B60</f>
        <v>37.769526421000002</v>
      </c>
      <c r="C29" s="42">
        <f>'1'!C60*100</f>
        <v>0.66948253015102099</v>
      </c>
      <c r="E29" s="10">
        <f t="shared" si="1"/>
        <v>2016</v>
      </c>
      <c r="F29" s="143">
        <f>'1'!$B87</f>
        <v>58.921296259000002</v>
      </c>
      <c r="G29" s="42">
        <f>'1'!$C87*100</f>
        <v>0.31496587548644372</v>
      </c>
    </row>
    <row r="30" spans="1:7" x14ac:dyDescent="0.2">
      <c r="A30" s="31">
        <f t="shared" si="2"/>
        <v>1990</v>
      </c>
      <c r="B30" s="166">
        <f>'1'!B61</f>
        <v>42.813462360000003</v>
      </c>
      <c r="C30" s="122">
        <f>'1'!C61*100</f>
        <v>0.71797324143482422</v>
      </c>
      <c r="D30" s="102"/>
      <c r="E30" s="31"/>
      <c r="F30" s="102"/>
      <c r="G30" s="10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workbookViewId="0">
      <selection activeCell="K67" sqref="K67"/>
    </sheetView>
  </sheetViews>
  <sheetFormatPr defaultRowHeight="12.75" x14ac:dyDescent="0.2"/>
  <cols>
    <col min="3" max="4" width="7.85546875" customWidth="1"/>
    <col min="5" max="5" width="17.42578125" customWidth="1"/>
    <col min="6" max="6" width="10" customWidth="1"/>
    <col min="7" max="7" width="10.28515625" customWidth="1"/>
    <col min="8" max="8" width="11.85546875" customWidth="1"/>
  </cols>
  <sheetData>
    <row r="1" spans="1:1" x14ac:dyDescent="0.2">
      <c r="A1" s="11" t="s">
        <v>224</v>
      </c>
    </row>
    <row r="24" spans="1:14" x14ac:dyDescent="0.2">
      <c r="A24" s="32" t="s">
        <v>98</v>
      </c>
      <c r="N24" s="3"/>
    </row>
    <row r="26" spans="1:14" x14ac:dyDescent="0.2">
      <c r="A26" s="102"/>
      <c r="B26" s="102"/>
      <c r="C26" s="102"/>
      <c r="D26" s="102"/>
      <c r="E26" s="102"/>
      <c r="F26" s="102"/>
      <c r="G26" s="102"/>
      <c r="H26" s="102"/>
    </row>
    <row r="27" spans="1:14" ht="39" customHeight="1" x14ac:dyDescent="0.2">
      <c r="A27" s="118" t="s">
        <v>0</v>
      </c>
      <c r="B27" s="92" t="s">
        <v>13</v>
      </c>
      <c r="C27" s="92" t="s">
        <v>76</v>
      </c>
      <c r="D27" s="92" t="s">
        <v>78</v>
      </c>
      <c r="E27" s="92" t="s">
        <v>6</v>
      </c>
      <c r="F27" s="23" t="s">
        <v>77</v>
      </c>
      <c r="G27" s="23" t="s">
        <v>8</v>
      </c>
      <c r="H27" s="92" t="s">
        <v>10</v>
      </c>
    </row>
    <row r="28" spans="1:14" ht="11.25" customHeight="1" x14ac:dyDescent="0.2">
      <c r="A28" s="24">
        <v>1964</v>
      </c>
      <c r="B28" s="18">
        <f>'1'!C35</f>
        <v>1.8745698593133674E-3</v>
      </c>
      <c r="C28" s="37">
        <f>'4'!B29</f>
        <v>0.18714210572042225</v>
      </c>
      <c r="D28" s="37">
        <f>'3'!H28</f>
        <v>9.9978378690580363E-3</v>
      </c>
      <c r="E28" s="42">
        <f>'5'!C30</f>
        <v>0.66568128258252435</v>
      </c>
      <c r="F28" s="52">
        <v>202.33500000000001</v>
      </c>
      <c r="G28" s="105">
        <f>F28/'1'!I35</f>
        <v>0.29559532505478453</v>
      </c>
      <c r="H28" s="37">
        <f>'1'!B35/E28/F28/'4'!B29</f>
        <v>5.0905676230014574E-2</v>
      </c>
      <c r="J28" s="74"/>
    </row>
    <row r="29" spans="1:14" ht="11.25" customHeight="1" x14ac:dyDescent="0.2">
      <c r="A29" s="24">
        <f t="shared" ref="A29:A80" si="0">A28+1</f>
        <v>1965</v>
      </c>
      <c r="B29" s="18">
        <f>'1'!C36</f>
        <v>1.8885710755873451E-3</v>
      </c>
      <c r="C29" s="37">
        <f>'4'!B30</f>
        <v>0.18728038000381828</v>
      </c>
      <c r="D29" s="37">
        <f>'3'!H29</f>
        <v>1.0064682499621044E-2</v>
      </c>
      <c r="E29" s="42">
        <f>'5'!C31</f>
        <v>0.6712502565002787</v>
      </c>
      <c r="F29" s="52">
        <v>219.44900000000001</v>
      </c>
      <c r="G29" s="105">
        <f>F29/'1'!I36</f>
        <v>0.29563384076518934</v>
      </c>
      <c r="H29" s="77">
        <f>AVERAGE(H28,H30)</f>
        <v>5.1662117059074107E-2</v>
      </c>
      <c r="J29" s="74"/>
    </row>
    <row r="30" spans="1:14" ht="11.25" customHeight="1" x14ac:dyDescent="0.2">
      <c r="A30" s="24">
        <f t="shared" si="0"/>
        <v>1966</v>
      </c>
      <c r="B30" s="18">
        <f>'1'!C37</f>
        <v>1.9025722918613228E-3</v>
      </c>
      <c r="C30" s="37">
        <f>'4'!B31</f>
        <v>0.1874186542872143</v>
      </c>
      <c r="D30" s="37">
        <f>'3'!H30</f>
        <v>1.0131527130184051E-2</v>
      </c>
      <c r="E30" s="42">
        <f>'5'!C32</f>
        <v>0.67681923041803294</v>
      </c>
      <c r="F30" s="52">
        <v>232.74199999999999</v>
      </c>
      <c r="G30" s="105">
        <f>F30/'1'!I37</f>
        <v>0.28613474305384806</v>
      </c>
      <c r="H30" s="37">
        <f>'1'!B37/E30/F30/'4'!B31</f>
        <v>5.2418557888133641E-2</v>
      </c>
      <c r="J30" s="74"/>
    </row>
    <row r="31" spans="1:14" ht="11.25" customHeight="1" x14ac:dyDescent="0.2">
      <c r="A31" s="24">
        <f t="shared" si="0"/>
        <v>1967</v>
      </c>
      <c r="B31" s="18">
        <f>'1'!C38</f>
        <v>2.1999515751162787E-3</v>
      </c>
      <c r="C31" s="37">
        <f>'4'!B32</f>
        <v>0.20936423105349791</v>
      </c>
      <c r="D31" s="37">
        <f>'3'!H31</f>
        <v>1.0487041659278169E-2</v>
      </c>
      <c r="E31" s="42">
        <f>'5'!C33</f>
        <v>0.70051812386046497</v>
      </c>
      <c r="F31" s="52">
        <v>245.97399999999999</v>
      </c>
      <c r="G31" s="105">
        <f>F31/'1'!I38</f>
        <v>0.28601627906976745</v>
      </c>
      <c r="H31" s="37">
        <f>'1'!B38/E31/F31/'4'!B32</f>
        <v>5.2444567311992318E-2</v>
      </c>
      <c r="J31" s="74"/>
    </row>
    <row r="32" spans="1:14" ht="11.25" customHeight="1" x14ac:dyDescent="0.2">
      <c r="A32" s="24">
        <f t="shared" si="0"/>
        <v>1968</v>
      </c>
      <c r="B32" s="18">
        <f>'1'!C39</f>
        <v>2.1787234379717232E-3</v>
      </c>
      <c r="C32" s="37">
        <f>'4'!B33</f>
        <v>0.20755030888690548</v>
      </c>
      <c r="D32" s="37">
        <f>'3'!H32</f>
        <v>1.0477278942175067E-2</v>
      </c>
      <c r="E32" s="42">
        <f>'5'!C34</f>
        <v>0.71041981316546765</v>
      </c>
      <c r="F32" s="52">
        <v>262.93400000000003</v>
      </c>
      <c r="G32" s="105">
        <f>F32/'1'!I39</f>
        <v>0.27950887636866167</v>
      </c>
      <c r="H32" s="37">
        <f>'1'!B39/E32/F32/'4'!B33</f>
        <v>5.2864977522876458E-2</v>
      </c>
      <c r="J32" s="74"/>
    </row>
    <row r="33" spans="1:10" ht="11.25" customHeight="1" x14ac:dyDescent="0.2">
      <c r="A33" s="24">
        <f t="shared" si="0"/>
        <v>1969</v>
      </c>
      <c r="B33" s="18">
        <f>'1'!C40</f>
        <v>2.5644566336477988E-3</v>
      </c>
      <c r="C33" s="37">
        <f>'4'!B34</f>
        <v>0.22290444652983932</v>
      </c>
      <c r="D33" s="37">
        <f>'3'!H33</f>
        <v>1.1478790612805177E-2</v>
      </c>
      <c r="E33" s="42">
        <f>'5'!C35</f>
        <v>0.76020899649350648</v>
      </c>
      <c r="F33" s="52">
        <v>278.68900000000002</v>
      </c>
      <c r="G33" s="105">
        <f>F33/'1'!I40</f>
        <v>0.27386890723270441</v>
      </c>
      <c r="H33" s="37">
        <f>'1'!B40/E33/F33/'4'!B34</f>
        <v>5.5258729264520662E-2</v>
      </c>
      <c r="J33" s="74"/>
    </row>
    <row r="34" spans="1:10" ht="11.25" customHeight="1" x14ac:dyDescent="0.2">
      <c r="A34" s="24">
        <f t="shared" si="0"/>
        <v>1970</v>
      </c>
      <c r="B34" s="18">
        <f>'1'!C41</f>
        <v>2.6635434379949688E-3</v>
      </c>
      <c r="C34" s="37">
        <f>'4'!B35</f>
        <v>0.21716469739042613</v>
      </c>
      <c r="D34" s="37">
        <f>'3'!H34</f>
        <v>1.2235445264429779E-2</v>
      </c>
      <c r="E34" s="42">
        <f>'5'!C36</f>
        <v>0.78827039281437139</v>
      </c>
      <c r="F34" s="52">
        <v>286.01499999999999</v>
      </c>
      <c r="G34" s="105">
        <f>F34/'1'!I41</f>
        <v>0.26648187831920245</v>
      </c>
      <c r="H34" s="37">
        <f>'1'!B41/E34/F34/'4'!B35</f>
        <v>5.8388546055276817E-2</v>
      </c>
      <c r="J34" s="74"/>
    </row>
    <row r="35" spans="1:10" ht="11.25" customHeight="1" x14ac:dyDescent="0.2">
      <c r="A35" s="24">
        <f t="shared" si="0"/>
        <v>1971</v>
      </c>
      <c r="B35" s="18">
        <f>'1'!C42</f>
        <v>2.7576765478581852E-3</v>
      </c>
      <c r="C35" s="37">
        <f>'4'!B36</f>
        <v>0.2083177749578225</v>
      </c>
      <c r="D35" s="37">
        <f>'3'!H35</f>
        <v>1.3204962490152425E-2</v>
      </c>
      <c r="E35" s="42">
        <f>'5'!C37</f>
        <v>0.82025293595744675</v>
      </c>
      <c r="F35" s="52">
        <v>309.45400000000001</v>
      </c>
      <c r="G35" s="105">
        <f>F35/'1'!I42</f>
        <v>0.26564855352390759</v>
      </c>
      <c r="H35" s="37">
        <f>'1'!B42/E35/F35/'4'!B36</f>
        <v>6.0752163487949748E-2</v>
      </c>
      <c r="J35" s="74"/>
    </row>
    <row r="36" spans="1:10" ht="11.25" customHeight="1" x14ac:dyDescent="0.2">
      <c r="A36" s="24">
        <f t="shared" si="0"/>
        <v>1972</v>
      </c>
      <c r="B36" s="18">
        <f>'1'!C43</f>
        <v>2.9380333049800647E-3</v>
      </c>
      <c r="C36" s="37">
        <f>'4'!B37</f>
        <v>0.22914340544326034</v>
      </c>
      <c r="D36" s="37">
        <f>'3'!H36</f>
        <v>1.2788816060511542E-2</v>
      </c>
      <c r="E36" s="42">
        <f>'5'!C38</f>
        <v>0.75577777493087561</v>
      </c>
      <c r="F36" s="52">
        <v>343.55200000000002</v>
      </c>
      <c r="G36" s="105">
        <f>F36/'1'!I43</f>
        <v>0.26858885153623646</v>
      </c>
      <c r="H36" s="37">
        <f>'1'!B43/E36/F36/'4'!B37</f>
        <v>6.3163654992548432E-2</v>
      </c>
      <c r="J36" s="74"/>
    </row>
    <row r="37" spans="1:10" ht="11.25" customHeight="1" x14ac:dyDescent="0.2">
      <c r="A37" s="24">
        <f t="shared" si="0"/>
        <v>1973</v>
      </c>
      <c r="B37" s="18">
        <f>'1'!C44</f>
        <v>3.2097089339132869E-3</v>
      </c>
      <c r="C37" s="37">
        <f>'4'!B38</f>
        <v>0.23892331402961481</v>
      </c>
      <c r="D37" s="37">
        <f>'3'!H37</f>
        <v>1.3404901611480573E-2</v>
      </c>
      <c r="E37" s="42">
        <f>'5'!C39</f>
        <v>0.75687359494071138</v>
      </c>
      <c r="F37" s="52">
        <v>382.21800000000002</v>
      </c>
      <c r="G37" s="105">
        <f>F37/'1'!I44</f>
        <v>0.26814788831205277</v>
      </c>
      <c r="H37" s="37">
        <f>'1'!B44/E37/F37/'4'!B38</f>
        <v>6.6192591662349753E-2</v>
      </c>
      <c r="J37" s="74"/>
    </row>
    <row r="38" spans="1:10" ht="11.25" customHeight="1" x14ac:dyDescent="0.2">
      <c r="A38" s="24">
        <f t="shared" si="0"/>
        <v>1974</v>
      </c>
      <c r="B38" s="18">
        <f>'1'!C45</f>
        <v>3.8657792925187676E-3</v>
      </c>
      <c r="C38" s="37">
        <f>'4'!B39</f>
        <v>0.268763537284535</v>
      </c>
      <c r="D38" s="37">
        <f>'3'!H38</f>
        <v>1.4350137636880166E-2</v>
      </c>
      <c r="E38" s="42">
        <f>'5'!C40</f>
        <v>0.76639631627586202</v>
      </c>
      <c r="F38" s="52">
        <v>419.339</v>
      </c>
      <c r="G38" s="105">
        <f>F38/'1'!I45</f>
        <v>0.27138169816205021</v>
      </c>
      <c r="H38" s="37">
        <f>'1'!B45/E38/F38/'4'!B39</f>
        <v>6.9156458140072846E-2</v>
      </c>
      <c r="J38" s="74"/>
    </row>
    <row r="39" spans="1:10" ht="11.25" customHeight="1" x14ac:dyDescent="0.2">
      <c r="A39" s="24">
        <f t="shared" si="0"/>
        <v>1975</v>
      </c>
      <c r="B39" s="18">
        <f>'1'!C46</f>
        <v>3.6128328497240193E-3</v>
      </c>
      <c r="C39" s="37">
        <f>'4'!B40</f>
        <v>0.2531209082882025</v>
      </c>
      <c r="D39" s="37">
        <f>'3'!H39</f>
        <v>1.4239346014565694E-2</v>
      </c>
      <c r="E39" s="42">
        <f>'5'!C41</f>
        <v>0.73769421730061346</v>
      </c>
      <c r="F39" s="52">
        <v>459.08699999999999</v>
      </c>
      <c r="G39" s="105">
        <f>F39/'1'!I46</f>
        <v>0.27247136328565491</v>
      </c>
      <c r="H39" s="37">
        <f>'1'!B46/E39/F39/'4'!B40</f>
        <v>7.1010505634008361E-2</v>
      </c>
      <c r="J39" s="74"/>
    </row>
    <row r="40" spans="1:10" ht="11.25" customHeight="1" x14ac:dyDescent="0.2">
      <c r="A40" s="24">
        <f t="shared" si="0"/>
        <v>1976</v>
      </c>
      <c r="B40" s="18">
        <f>'1'!C47</f>
        <v>3.9205093889719232E-3</v>
      </c>
      <c r="C40" s="37">
        <f>'4'!B41</f>
        <v>0.26407327120829144</v>
      </c>
      <c r="D40" s="37">
        <f>'3'!H40</f>
        <v>1.4813084227737538E-2</v>
      </c>
      <c r="E40" s="42">
        <f>'5'!C42</f>
        <v>0.74168125189333334</v>
      </c>
      <c r="F40" s="52">
        <v>517.07299999999998</v>
      </c>
      <c r="G40" s="105">
        <f>F40/'1'!I47</f>
        <v>0.27600779331696379</v>
      </c>
      <c r="H40" s="37">
        <f>'1'!B47/E40/F40/'4'!B41</f>
        <v>7.2523608852135005E-2</v>
      </c>
      <c r="J40" s="74"/>
    </row>
    <row r="41" spans="1:10" ht="11.25" customHeight="1" x14ac:dyDescent="0.2">
      <c r="A41" s="24">
        <f t="shared" si="0"/>
        <v>1977</v>
      </c>
      <c r="B41" s="18">
        <f>'1'!C48</f>
        <v>3.8843397203862039E-3</v>
      </c>
      <c r="C41" s="37">
        <f>'4'!B42</f>
        <v>0.26117462498845589</v>
      </c>
      <c r="D41" s="37">
        <f>'3'!H41</f>
        <v>1.4842632213326943E-2</v>
      </c>
      <c r="E41" s="42">
        <f>'5'!C43</f>
        <v>0.69576923139325841</v>
      </c>
      <c r="F41" s="52">
        <v>602.99699999999996</v>
      </c>
      <c r="G41" s="105">
        <f>F41/'1'!I48</f>
        <v>0.28965174368335089</v>
      </c>
      <c r="H41" s="37">
        <f>'1'!B48/E41/F41/'4'!B42</f>
        <v>7.3798045429745093E-2</v>
      </c>
      <c r="J41" s="74"/>
    </row>
    <row r="42" spans="1:10" ht="11.25" customHeight="1" x14ac:dyDescent="0.2">
      <c r="A42" s="24">
        <f t="shared" si="0"/>
        <v>1978</v>
      </c>
      <c r="B42" s="18">
        <f>'1'!C49</f>
        <v>4.6341478180813066E-3</v>
      </c>
      <c r="C42" s="37">
        <f>'4'!B43</f>
        <v>0.27748436983325092</v>
      </c>
      <c r="D42" s="37">
        <f>'3'!H42</f>
        <v>1.6665138818212681E-2</v>
      </c>
      <c r="E42" s="42">
        <f>'5'!C44</f>
        <v>0.73683050917448412</v>
      </c>
      <c r="F42" s="52">
        <v>708.64099999999996</v>
      </c>
      <c r="G42" s="105">
        <f>F42/'1'!I49</f>
        <v>0.30134419118897771</v>
      </c>
      <c r="H42" s="37">
        <f>'1'!B49/E42/F42/'4'!B43</f>
        <v>7.521438923234755E-2</v>
      </c>
      <c r="J42" s="74"/>
    </row>
    <row r="43" spans="1:10" ht="11.25" customHeight="1" x14ac:dyDescent="0.2">
      <c r="A43" s="24">
        <f t="shared" si="0"/>
        <v>1979</v>
      </c>
      <c r="B43" s="18">
        <f>'1'!C50</f>
        <v>4.5793578308529663E-3</v>
      </c>
      <c r="C43" s="37">
        <f>'4'!B44</f>
        <v>0.24808324541140048</v>
      </c>
      <c r="D43" s="37">
        <f>'3'!H43</f>
        <v>1.8425294010106001E-2</v>
      </c>
      <c r="E43" s="42">
        <f>'5'!C45</f>
        <v>0.74726065275808939</v>
      </c>
      <c r="F43" s="52">
        <v>826.72400000000005</v>
      </c>
      <c r="G43" s="105">
        <f>F43/'1'!I50</f>
        <v>0.31466676816503636</v>
      </c>
      <c r="H43" s="37">
        <f>'1'!B50/E43/F43/'4'!B44</f>
        <v>7.850261997958205E-2</v>
      </c>
      <c r="J43" s="74"/>
    </row>
    <row r="44" spans="1:10" ht="11.25" customHeight="1" x14ac:dyDescent="0.2">
      <c r="A44" s="24">
        <f t="shared" si="0"/>
        <v>1980</v>
      </c>
      <c r="B44" s="18">
        <f>'1'!C51</f>
        <v>5.3315572813495251E-3</v>
      </c>
      <c r="C44" s="37">
        <f>'4'!B45</f>
        <v>0.25683379113138094</v>
      </c>
      <c r="D44" s="37">
        <f>'3'!H44</f>
        <v>2.0721074059388646E-2</v>
      </c>
      <c r="E44" s="42">
        <f>'5'!C46</f>
        <v>0.76337290212355213</v>
      </c>
      <c r="F44" s="52">
        <v>928.52599999999995</v>
      </c>
      <c r="G44" s="105">
        <f>F44/'1'!I51</f>
        <v>0.3249662268575228</v>
      </c>
      <c r="H44" s="37">
        <f>'1'!B51/E44/F44/'4'!B45</f>
        <v>8.3681017009755262E-2</v>
      </c>
      <c r="J44" s="74"/>
    </row>
    <row r="45" spans="1:10" ht="11.25" customHeight="1" x14ac:dyDescent="0.2">
      <c r="A45" s="24">
        <f t="shared" si="0"/>
        <v>1981</v>
      </c>
      <c r="B45" s="18">
        <f>'1'!C52</f>
        <v>5.8073653152478956E-3</v>
      </c>
      <c r="C45" s="37">
        <f>'4'!B46</f>
        <v>0.27159573831257627</v>
      </c>
      <c r="D45" s="37">
        <f>'3'!H45</f>
        <v>2.1355751061040176E-2</v>
      </c>
      <c r="E45" s="42">
        <f>'5'!C47</f>
        <v>0.75604538761852269</v>
      </c>
      <c r="F45" s="52">
        <v>1002.261</v>
      </c>
      <c r="G45" s="105">
        <f>F45/'1'!I52</f>
        <v>0.3125229186155285</v>
      </c>
      <c r="H45" s="37">
        <f>'1'!B52/E45/F45/'4'!B46</f>
        <v>9.049538992338324E-2</v>
      </c>
      <c r="J45" s="74"/>
    </row>
    <row r="46" spans="1:10" ht="11.25" customHeight="1" x14ac:dyDescent="0.2">
      <c r="A46" s="24">
        <f t="shared" si="0"/>
        <v>1982</v>
      </c>
      <c r="B46" s="18">
        <f>'1'!C53</f>
        <v>6.7804976541659193E-3</v>
      </c>
      <c r="C46" s="37">
        <f>'4'!B47</f>
        <v>0.28576985493798007</v>
      </c>
      <c r="D46" s="37">
        <f>'3'!H46</f>
        <v>2.3718615072645742E-2</v>
      </c>
      <c r="E46" s="42">
        <f>'5'!C48</f>
        <v>0.75922265471770334</v>
      </c>
      <c r="F46" s="52">
        <v>1041.175</v>
      </c>
      <c r="G46" s="105">
        <f>F46/'1'!I53</f>
        <v>0.31137478318081224</v>
      </c>
      <c r="H46" s="37">
        <f>'1'!B53/E46/F46/'4'!B47</f>
        <v>0.10036737340024493</v>
      </c>
      <c r="J46" s="74"/>
    </row>
    <row r="47" spans="1:10" ht="11.25" customHeight="1" x14ac:dyDescent="0.2">
      <c r="A47" s="24">
        <f t="shared" si="0"/>
        <v>1983</v>
      </c>
      <c r="B47" s="18">
        <f>'1'!C54</f>
        <v>6.6873715368739681E-3</v>
      </c>
      <c r="C47" s="37">
        <f>'4'!B48</f>
        <v>0.27359698304477703</v>
      </c>
      <c r="D47" s="37">
        <f>'3'!H47</f>
        <v>2.4414871281712984E-2</v>
      </c>
      <c r="E47" s="42">
        <f>'5'!C49</f>
        <v>0.7717093241529106</v>
      </c>
      <c r="F47" s="52">
        <v>1150.384</v>
      </c>
      <c r="G47" s="105">
        <f>F47/'1'!I54</f>
        <v>0.31656136488717668</v>
      </c>
      <c r="H47" s="37">
        <f>'1'!B54/E47/F47/'4'!B48</f>
        <v>0.10005354733723695</v>
      </c>
      <c r="J47" s="74"/>
    </row>
    <row r="48" spans="1:10" ht="11.25" customHeight="1" x14ac:dyDescent="0.2">
      <c r="A48" s="24">
        <f t="shared" si="0"/>
        <v>1984</v>
      </c>
      <c r="B48" s="18">
        <f>'1'!C55</f>
        <v>7.3964975292252827E-3</v>
      </c>
      <c r="C48" s="37">
        <f>'4'!B49</f>
        <v>0.29246714960063191</v>
      </c>
      <c r="D48" s="37">
        <f>'3'!H48</f>
        <v>2.5270608997450938E-2</v>
      </c>
      <c r="E48" s="42">
        <f>'5'!C50</f>
        <v>0.78667911999999995</v>
      </c>
      <c r="F48" s="52">
        <v>1279.2940000000001</v>
      </c>
      <c r="G48" s="105">
        <f>F48/'1'!I55</f>
        <v>0.31684515553794335</v>
      </c>
      <c r="H48" s="37">
        <f>'1'!B55/E48/F48/'4'!B49</f>
        <v>0.10146221275172088</v>
      </c>
      <c r="J48" s="74"/>
    </row>
    <row r="49" spans="1:10" ht="11.25" customHeight="1" x14ac:dyDescent="0.2">
      <c r="A49" s="24">
        <f t="shared" si="0"/>
        <v>1985</v>
      </c>
      <c r="B49" s="18">
        <f>'1'!C56</f>
        <v>8.3076421025581933E-3</v>
      </c>
      <c r="C49" s="37">
        <f>'4'!B50</f>
        <v>0.31335083206052688</v>
      </c>
      <c r="D49" s="37">
        <f>'3'!H49</f>
        <v>2.6465305364759474E-2</v>
      </c>
      <c r="E49" s="42">
        <f>'5'!C51</f>
        <v>0.79117429731086653</v>
      </c>
      <c r="F49" s="52">
        <v>1490.249</v>
      </c>
      <c r="G49" s="105">
        <f>F49/'1'!I56</f>
        <v>0.34345448259967737</v>
      </c>
      <c r="H49" s="37">
        <f>'1'!B56/E49/F49/'4'!B50</f>
        <v>9.7567587698431615E-2</v>
      </c>
      <c r="J49" s="74"/>
    </row>
    <row r="50" spans="1:10" ht="11.25" customHeight="1" x14ac:dyDescent="0.2">
      <c r="A50" s="24">
        <f t="shared" si="0"/>
        <v>1986</v>
      </c>
      <c r="B50" s="18">
        <f>'1'!C57</f>
        <v>8.7999922379683806E-3</v>
      </c>
      <c r="C50" s="37">
        <f>'4'!B51</f>
        <v>0.32017012030113651</v>
      </c>
      <c r="D50" s="37">
        <f>'3'!H50</f>
        <v>2.7421892751949808E-2</v>
      </c>
      <c r="E50" s="42">
        <f>'5'!C52</f>
        <v>0.78424904741433021</v>
      </c>
      <c r="F50" s="52">
        <v>1693.47</v>
      </c>
      <c r="G50" s="105">
        <f>F50/'1'!I57</f>
        <v>0.36978557079220892</v>
      </c>
      <c r="H50" s="37">
        <f>'1'!B57/E50/F50/'4'!B51</f>
        <v>9.4775815337738489E-2</v>
      </c>
      <c r="J50" s="74"/>
    </row>
    <row r="51" spans="1:10" ht="11.25" customHeight="1" x14ac:dyDescent="0.2">
      <c r="A51" s="24">
        <f t="shared" si="0"/>
        <v>1987</v>
      </c>
      <c r="B51" s="18">
        <f>'1'!C58</f>
        <v>6.4455104494150605E-3</v>
      </c>
      <c r="C51" s="37">
        <f>'4'!B52</f>
        <v>0.22874221635570016</v>
      </c>
      <c r="D51" s="37">
        <f>'3'!H51</f>
        <v>2.8091266515954172E-2</v>
      </c>
      <c r="E51" s="42">
        <f>'5'!C53</f>
        <v>0.79726157451048962</v>
      </c>
      <c r="F51" s="52">
        <v>1886.136</v>
      </c>
      <c r="G51" s="105">
        <f>F51/'1'!I58</f>
        <v>0.38847750865051905</v>
      </c>
      <c r="H51" s="37">
        <f>'1'!B58/E51/F51/'4'!B52</f>
        <v>9.097965364109481E-2</v>
      </c>
      <c r="J51" s="74"/>
    </row>
    <row r="52" spans="1:10" ht="11.25" customHeight="1" x14ac:dyDescent="0.2">
      <c r="A52" s="24">
        <f t="shared" si="0"/>
        <v>1988</v>
      </c>
      <c r="B52" s="18">
        <f>'1'!C59</f>
        <v>6.3291059680314716E-3</v>
      </c>
      <c r="C52" s="37">
        <f>'4'!B53</f>
        <v>0.22218154168524606</v>
      </c>
      <c r="D52" s="37">
        <f>'3'!H52</f>
        <v>2.8398334868826865E-2</v>
      </c>
      <c r="E52" s="42">
        <f>'5'!C54</f>
        <v>0.81156198983677907</v>
      </c>
      <c r="F52" s="52">
        <v>2114.7600000000002</v>
      </c>
      <c r="G52" s="105">
        <f>F52/'1'!I59</f>
        <v>0.40385761209991605</v>
      </c>
      <c r="H52" s="37">
        <f>'1'!B59/E52/F52/'4'!B53</f>
        <v>8.6912935746845971E-2</v>
      </c>
      <c r="J52" s="74"/>
    </row>
    <row r="53" spans="1:10" ht="11.25" customHeight="1" x14ac:dyDescent="0.2">
      <c r="A53" s="24">
        <f t="shared" si="0"/>
        <v>1989</v>
      </c>
      <c r="B53" s="18">
        <f>'1'!C60</f>
        <v>6.6948253015102098E-3</v>
      </c>
      <c r="C53" s="37">
        <f>'4'!B54</f>
        <v>0.22287672210099455</v>
      </c>
      <c r="D53" s="37">
        <f>'3'!H53</f>
        <v>2.9952764526220903E-2</v>
      </c>
      <c r="E53" s="42">
        <f>'5'!C55</f>
        <v>0.84774265062531262</v>
      </c>
      <c r="F53" s="52">
        <v>2322.4430000000002</v>
      </c>
      <c r="G53" s="105">
        <f>F53/'1'!I60</f>
        <v>0.41166388967668749</v>
      </c>
      <c r="H53" s="37">
        <f>'1'!B60/E53/F53/'4'!B54</f>
        <v>8.607315658554375E-2</v>
      </c>
      <c r="J53" s="74"/>
    </row>
    <row r="54" spans="1:10" ht="11.25" customHeight="1" x14ac:dyDescent="0.2">
      <c r="A54" s="24">
        <f t="shared" si="0"/>
        <v>1990</v>
      </c>
      <c r="B54" s="18">
        <f>'1'!C61</f>
        <v>7.1797324143482418E-3</v>
      </c>
      <c r="C54" s="37">
        <f>'4'!B55</f>
        <v>0.2262794599967935</v>
      </c>
      <c r="D54" s="37">
        <f>'3'!H54</f>
        <v>3.1641938648739043E-2</v>
      </c>
      <c r="E54" s="42">
        <f>'5'!C56</f>
        <v>0.88249130757462679</v>
      </c>
      <c r="F54" s="52">
        <v>2553.9830000000002</v>
      </c>
      <c r="G54" s="105">
        <f>F54/'1'!I61</f>
        <v>0.42829786520434004</v>
      </c>
      <c r="H54" s="37">
        <f>'1'!B61/E54/F54/'4'!B55</f>
        <v>8.3947308967992337E-2</v>
      </c>
      <c r="J54" s="74"/>
    </row>
    <row r="55" spans="1:10" ht="11.25" customHeight="1" x14ac:dyDescent="0.2">
      <c r="A55" s="24">
        <f t="shared" si="0"/>
        <v>1991</v>
      </c>
      <c r="B55" s="18">
        <f>'1'!C62</f>
        <v>6.8091178542082787E-3</v>
      </c>
      <c r="C55" s="37">
        <f>'4'!B56</f>
        <v>0.218876878754592</v>
      </c>
      <c r="D55" s="37">
        <f>'3'!H55</f>
        <v>3.1029235540006476E-2</v>
      </c>
      <c r="E55" s="42">
        <f>'5'!C57</f>
        <v>0.87039754758746024</v>
      </c>
      <c r="F55" s="52">
        <v>2734.4839999999999</v>
      </c>
      <c r="G55" s="105">
        <f>F55/'1'!I62</f>
        <v>0.44404670271674701</v>
      </c>
      <c r="H55" s="37">
        <f>'1'!B62/E55/F55/'4'!B56</f>
        <v>8.0490505704184034E-2</v>
      </c>
      <c r="J55" s="74"/>
    </row>
    <row r="56" spans="1:10" ht="11.25" customHeight="1" x14ac:dyDescent="0.2">
      <c r="A56" s="24">
        <f t="shared" si="0"/>
        <v>1992</v>
      </c>
      <c r="B56" s="18">
        <f>'1'!C63</f>
        <v>5.9259138990537244E-3</v>
      </c>
      <c r="C56" s="37">
        <f>'4'!B57</f>
        <v>0.19618911337498374</v>
      </c>
      <c r="D56" s="37">
        <f>'3'!H56</f>
        <v>3.0117349514015259E-2</v>
      </c>
      <c r="E56" s="42">
        <f>'5'!C58</f>
        <v>0.88634736128262825</v>
      </c>
      <c r="F56" s="52">
        <v>2909.8809999999999</v>
      </c>
      <c r="G56" s="105">
        <f>F56/'1'!I63</f>
        <v>0.44628023250463933</v>
      </c>
      <c r="H56" s="37">
        <f>'1'!B63/E56/F56/'4'!B57</f>
        <v>7.6360510962475786E-2</v>
      </c>
      <c r="J56" s="74"/>
    </row>
    <row r="57" spans="1:10" ht="11.25" customHeight="1" x14ac:dyDescent="0.2">
      <c r="A57" s="24">
        <f t="shared" si="0"/>
        <v>1993</v>
      </c>
      <c r="B57" s="18">
        <f>'1'!C64</f>
        <v>5.7396442698218293E-3</v>
      </c>
      <c r="C57" s="37">
        <f>'4'!B58</f>
        <v>0.20873483774248411</v>
      </c>
      <c r="D57" s="37">
        <f>'3'!H57</f>
        <v>2.741695025702531E-2</v>
      </c>
      <c r="E57" s="42">
        <f>'5'!C59</f>
        <v>0.85958512184594349</v>
      </c>
      <c r="F57" s="52">
        <v>3070.99</v>
      </c>
      <c r="G57" s="105">
        <f>F57/'1'!I64</f>
        <v>0.44775755985186477</v>
      </c>
      <c r="H57" s="37">
        <f>'1'!B64/E57/F57/'4'!B58</f>
        <v>7.1442759501007813E-2</v>
      </c>
      <c r="J57" s="74"/>
    </row>
    <row r="58" spans="1:10" ht="11.25" customHeight="1" x14ac:dyDescent="0.2">
      <c r="A58" s="24">
        <f t="shared" si="0"/>
        <v>1994</v>
      </c>
      <c r="B58" s="18">
        <f>'1'!C65</f>
        <v>5.323993787462949E-3</v>
      </c>
      <c r="C58" s="37">
        <f>'4'!B59</f>
        <v>0.20891318378572804</v>
      </c>
      <c r="D58" s="37">
        <f>'3'!H58</f>
        <v>2.5408925714754813E-2</v>
      </c>
      <c r="E58" s="42">
        <f>'5'!C60</f>
        <v>0.83054005484794269</v>
      </c>
      <c r="F58" s="52">
        <v>3241.7849999999999</v>
      </c>
      <c r="G58" s="105">
        <f>F58/'1'!I65</f>
        <v>0.44486016577011744</v>
      </c>
      <c r="H58" s="37">
        <f>'1'!B65/E58/F58/'4'!B59</f>
        <v>6.8974345923619243E-2</v>
      </c>
      <c r="J58" s="74"/>
    </row>
    <row r="59" spans="1:10" ht="11.25" customHeight="1" x14ac:dyDescent="0.2">
      <c r="A59" s="24">
        <f t="shared" si="0"/>
        <v>1995</v>
      </c>
      <c r="B59" s="18">
        <f>'1'!C66</f>
        <v>5.6086336483107983E-3</v>
      </c>
      <c r="C59" s="37">
        <f>'4'!B60</f>
        <v>0.21100209683226168</v>
      </c>
      <c r="D59" s="37">
        <f>'3'!H59</f>
        <v>2.649631291880325E-2</v>
      </c>
      <c r="E59" s="42">
        <f>'5'!C61</f>
        <v>0.83259693251742517</v>
      </c>
      <c r="F59" s="52">
        <v>3409.8159999999998</v>
      </c>
      <c r="G59" s="105">
        <f>F59/'1'!I66</f>
        <v>0.44632852075343271</v>
      </c>
      <c r="H59" s="37">
        <f>'1'!B66/E59/F59/'4'!B60</f>
        <v>7.1528786304011716E-2</v>
      </c>
      <c r="J59" s="74"/>
    </row>
    <row r="60" spans="1:10" ht="11.25" customHeight="1" x14ac:dyDescent="0.2">
      <c r="A60" s="24">
        <f t="shared" si="0"/>
        <v>1996</v>
      </c>
      <c r="B60" s="18">
        <f>'1'!C67</f>
        <v>5.8077585440537089E-3</v>
      </c>
      <c r="C60" s="37">
        <f>'4'!B61</f>
        <v>0.21291732931746149</v>
      </c>
      <c r="D60" s="37">
        <f>'3'!H60</f>
        <v>2.7185800923310535E-2</v>
      </c>
      <c r="E60" s="42">
        <f>'5'!C62</f>
        <v>0.87074110177540531</v>
      </c>
      <c r="F60" s="52">
        <v>3640.5039999999999</v>
      </c>
      <c r="G60" s="105">
        <f>F60/'1'!I67</f>
        <v>0.45094251278938696</v>
      </c>
      <c r="H60" s="37">
        <f>'1'!B67/E60/F60/'4'!B61</f>
        <v>6.9468403276029905E-2</v>
      </c>
      <c r="J60" s="74"/>
    </row>
    <row r="61" spans="1:10" ht="11.25" customHeight="1" x14ac:dyDescent="0.2">
      <c r="A61" s="24">
        <f t="shared" si="0"/>
        <v>1997</v>
      </c>
      <c r="B61" s="18">
        <f>'1'!C68</f>
        <v>5.9060107632671142E-3</v>
      </c>
      <c r="C61" s="37">
        <f>'4'!B62</f>
        <v>0.21471919447219959</v>
      </c>
      <c r="D61" s="37">
        <f>'3'!H61</f>
        <v>2.740701080164953E-2</v>
      </c>
      <c r="E61" s="42">
        <f>'5'!C63</f>
        <v>0.87805453102344622</v>
      </c>
      <c r="F61" s="52">
        <v>3873.54</v>
      </c>
      <c r="G61" s="105">
        <f>F61/'1'!I68</f>
        <v>0.45158785674314489</v>
      </c>
      <c r="H61" s="37">
        <f>'1'!B68/E61/F61/'4'!B62</f>
        <v>6.9368071583099697E-2</v>
      </c>
      <c r="J61" s="74"/>
    </row>
    <row r="62" spans="1:10" ht="11.25" customHeight="1" x14ac:dyDescent="0.2">
      <c r="A62" s="24">
        <f t="shared" si="0"/>
        <v>1998</v>
      </c>
      <c r="B62" s="18">
        <f>'1'!C69</f>
        <v>6.062517681842257E-3</v>
      </c>
      <c r="C62" s="37">
        <f>'4'!B63</f>
        <v>0.2160264920702728</v>
      </c>
      <c r="D62" s="37">
        <f>'3'!H62</f>
        <v>2.7982257000506092E-2</v>
      </c>
      <c r="E62" s="42">
        <f>'5'!C64</f>
        <v>0.90543371423638308</v>
      </c>
      <c r="F62" s="52">
        <v>4223.2240000000002</v>
      </c>
      <c r="G62" s="105">
        <f>F62/'1'!I69</f>
        <v>0.46599549808006363</v>
      </c>
      <c r="H62" s="37">
        <f>'1'!B69/E62/F62/'4'!B63</f>
        <v>6.651316624455629E-2</v>
      </c>
      <c r="J62" s="74"/>
    </row>
    <row r="63" spans="1:10" ht="11.25" customHeight="1" x14ac:dyDescent="0.2">
      <c r="A63" s="24">
        <f t="shared" si="0"/>
        <v>1999</v>
      </c>
      <c r="B63" s="18">
        <f>'1'!C70</f>
        <v>5.9263358091312147E-3</v>
      </c>
      <c r="C63" s="37">
        <f>'4'!B64</f>
        <v>0.20573469521229956</v>
      </c>
      <c r="D63" s="37">
        <f>'3'!H63</f>
        <v>2.8716563931743367E-2</v>
      </c>
      <c r="E63" s="42">
        <f>'5'!C65</f>
        <v>0.92596541227970608</v>
      </c>
      <c r="F63" s="52">
        <v>4637.7610000000004</v>
      </c>
      <c r="G63" s="105">
        <f>F63/'1'!I70</f>
        <v>0.48156011504875035</v>
      </c>
      <c r="H63" s="37">
        <f>'1'!B70/E63/F63/'4'!B64</f>
        <v>6.4600137868251514E-2</v>
      </c>
      <c r="J63" s="74"/>
    </row>
    <row r="64" spans="1:10" ht="11.25" customHeight="1" x14ac:dyDescent="0.2">
      <c r="A64" s="24">
        <f t="shared" si="0"/>
        <v>2000</v>
      </c>
      <c r="B64" s="18">
        <f>'1'!C71</f>
        <v>6.487835021117213E-3</v>
      </c>
      <c r="C64" s="37">
        <f>'4'!B65</f>
        <v>0.22028533393934438</v>
      </c>
      <c r="D64" s="37">
        <f>'3'!H64</f>
        <v>2.9359035247526678E-2</v>
      </c>
      <c r="E64" s="42">
        <f>'5'!C66</f>
        <v>0.91444681333131439</v>
      </c>
      <c r="F64" s="52">
        <v>5051.6710000000003</v>
      </c>
      <c r="G64" s="105">
        <f>F64/'1'!I71</f>
        <v>0.49273538620602214</v>
      </c>
      <c r="H64" s="37">
        <f>'1'!B71/E64/F64/'4'!B65</f>
        <v>6.5364510079931964E-2</v>
      </c>
      <c r="J64" s="74"/>
    </row>
    <row r="65" spans="1:10" ht="11.25" customHeight="1" x14ac:dyDescent="0.2">
      <c r="A65" s="24">
        <f t="shared" si="0"/>
        <v>2001</v>
      </c>
      <c r="B65" s="18">
        <f>'1'!C72</f>
        <v>6.7108320794193807E-3</v>
      </c>
      <c r="C65" s="37">
        <f>'4'!B66</f>
        <v>0.21478555978115707</v>
      </c>
      <c r="D65" s="37">
        <f>'3'!H65</f>
        <v>3.1126601017715881E-2</v>
      </c>
      <c r="E65" s="42">
        <f>'5'!C67</f>
        <v>0.94140463796981777</v>
      </c>
      <c r="F65" s="52">
        <v>5594.2430000000004</v>
      </c>
      <c r="G65" s="105">
        <f>F65/'1'!I72</f>
        <v>0.52866648396303095</v>
      </c>
      <c r="H65" s="37">
        <f>'1'!B72/E65/F65/'4'!B66</f>
        <v>6.2778824588063109E-2</v>
      </c>
      <c r="J65" s="74"/>
    </row>
    <row r="66" spans="1:10" ht="11.25" customHeight="1" x14ac:dyDescent="0.2">
      <c r="A66" s="24">
        <f t="shared" si="0"/>
        <v>2002</v>
      </c>
      <c r="B66" s="18">
        <f>'1'!C73</f>
        <v>6.3533647495519555E-3</v>
      </c>
      <c r="C66" s="37">
        <f>'4'!B67</f>
        <v>0.20645313814069235</v>
      </c>
      <c r="D66" s="37">
        <f>'3'!H66</f>
        <v>3.0658595239455161E-2</v>
      </c>
      <c r="E66" s="42">
        <f>'5'!C68</f>
        <v>0.94857806005073275</v>
      </c>
      <c r="F66" s="52">
        <v>6347.2280000000001</v>
      </c>
      <c r="G66" s="105">
        <f>F66/'1'!I73</f>
        <v>0.58037635785084674</v>
      </c>
      <c r="H66" s="37">
        <f>'1'!B73/E66/F66/'4'!B67</f>
        <v>5.5898417387873885E-2</v>
      </c>
      <c r="J66" s="74"/>
    </row>
    <row r="67" spans="1:10" ht="11.25" customHeight="1" x14ac:dyDescent="0.2">
      <c r="A67" s="24">
        <f t="shared" si="0"/>
        <v>2003</v>
      </c>
      <c r="B67" s="18">
        <f>'1'!C74</f>
        <v>5.174239474961163E-3</v>
      </c>
      <c r="C67" s="37">
        <f>'4'!B68</f>
        <v>0.18231950872528505</v>
      </c>
      <c r="D67" s="37">
        <f>'3'!H67</f>
        <v>2.8250685444771922E-2</v>
      </c>
      <c r="E67" s="42">
        <f>'5'!C69</f>
        <v>0.93256225604244347</v>
      </c>
      <c r="F67" s="52">
        <v>7164.3590000000004</v>
      </c>
      <c r="G67" s="105">
        <f>F67/'1'!I74</f>
        <v>0.62526042484858002</v>
      </c>
      <c r="H67" s="37">
        <f>'1'!B74/E67/F67/'4'!B68</f>
        <v>4.8671486172035761E-2</v>
      </c>
      <c r="J67" s="74"/>
    </row>
    <row r="68" spans="1:10" ht="11.25" customHeight="1" x14ac:dyDescent="0.2">
      <c r="A68" s="24">
        <f t="shared" si="0"/>
        <v>2004</v>
      </c>
      <c r="B68" s="18">
        <f>'1'!C75</f>
        <v>5.1729417724358708E-3</v>
      </c>
      <c r="C68" s="37">
        <f>'4'!B69</f>
        <v>0.18557599101753217</v>
      </c>
      <c r="D68" s="37">
        <f>'3'!H68</f>
        <v>2.773602388348605E-2</v>
      </c>
      <c r="E68" s="42">
        <f>'5'!C70</f>
        <v>0.96365019238041316</v>
      </c>
      <c r="F68" s="52">
        <v>8171.9889999999996</v>
      </c>
      <c r="G68" s="105">
        <f>F68/'1'!I75</f>
        <v>0.66908381571513953</v>
      </c>
      <c r="H68" s="37">
        <f>'1'!B75/E68/F68/'4'!B69</f>
        <v>4.3233048894216572E-2</v>
      </c>
      <c r="J68" s="74"/>
    </row>
    <row r="69" spans="1:10" ht="11.25" customHeight="1" x14ac:dyDescent="0.2">
      <c r="A69" s="24">
        <f t="shared" si="0"/>
        <v>2005</v>
      </c>
      <c r="B69" s="18">
        <f>'1'!C76</f>
        <v>5.4947914030498745E-3</v>
      </c>
      <c r="C69" s="37">
        <f>'4'!B70</f>
        <v>0.18668641408121237</v>
      </c>
      <c r="D69" s="37">
        <f>'3'!H69</f>
        <v>2.9304913948311018E-2</v>
      </c>
      <c r="E69" s="42">
        <f>'5'!C71</f>
        <v>0.9523696990940681</v>
      </c>
      <c r="F69" s="52">
        <v>9289.0810000000001</v>
      </c>
      <c r="G69" s="105">
        <f>F69/'1'!I76</f>
        <v>0.71253862203335228</v>
      </c>
      <c r="H69" s="37">
        <f>'1'!B76/E69/F69/'4'!B70</f>
        <v>4.337350487093395E-2</v>
      </c>
      <c r="J69" s="74"/>
    </row>
    <row r="70" spans="1:10" ht="11.25" customHeight="1" x14ac:dyDescent="0.2">
      <c r="A70" s="24">
        <f t="shared" si="0"/>
        <v>2006</v>
      </c>
      <c r="B70" s="18">
        <f>'1'!C77</f>
        <v>6.0126342366047516E-3</v>
      </c>
      <c r="C70" s="37">
        <f>'4'!B71</f>
        <v>0.18744793078153429</v>
      </c>
      <c r="D70" s="37">
        <f>'3'!H70</f>
        <v>3.1980681113605039E-2</v>
      </c>
      <c r="E70" s="42">
        <f>'5'!C72</f>
        <v>0.95603262015533985</v>
      </c>
      <c r="F70" s="52">
        <v>10329.286</v>
      </c>
      <c r="G70" s="105">
        <f>F70/'1'!I77</f>
        <v>0.7477079321876855</v>
      </c>
      <c r="H70" s="37">
        <f>'1'!B77/E70/F70/'4'!B71</f>
        <v>4.4872414221079751E-2</v>
      </c>
      <c r="J70" s="74"/>
    </row>
    <row r="71" spans="1:10" ht="11.25" customHeight="1" x14ac:dyDescent="0.2">
      <c r="A71" s="24">
        <f t="shared" si="0"/>
        <v>2007</v>
      </c>
      <c r="B71" s="18">
        <f>'1'!C78</f>
        <v>6.2767248852400037E-3</v>
      </c>
      <c r="C71" s="37">
        <f>'4'!B72</f>
        <v>0.18460906384216186</v>
      </c>
      <c r="D71" s="37">
        <f>'3'!H71</f>
        <v>3.3939676465097005E-2</v>
      </c>
      <c r="E71" s="42">
        <f>'5'!C73</f>
        <v>0.96176533271285969</v>
      </c>
      <c r="F71" s="52">
        <v>11054.144</v>
      </c>
      <c r="G71" s="105">
        <f>F71/'1'!I78</f>
        <v>0.76489209031338445</v>
      </c>
      <c r="H71" s="37">
        <f>'1'!B78/E71/F71/'4'!B72</f>
        <v>4.6217961336490636E-2</v>
      </c>
      <c r="J71" s="74"/>
    </row>
    <row r="72" spans="1:10" ht="11.25" customHeight="1" x14ac:dyDescent="0.2">
      <c r="A72" s="24">
        <f t="shared" si="0"/>
        <v>2008</v>
      </c>
      <c r="B72" s="18">
        <f>'1'!C79</f>
        <v>6.0495666260670985E-3</v>
      </c>
      <c r="C72" s="37">
        <f>'4'!B73</f>
        <v>0.18922400301518591</v>
      </c>
      <c r="D72" s="37">
        <f>'3'!H72</f>
        <v>3.1957853726600573E-2</v>
      </c>
      <c r="E72" s="42">
        <f>'5'!C74</f>
        <v>0.91548086203581169</v>
      </c>
      <c r="F72" s="52">
        <v>11018.023999999999</v>
      </c>
      <c r="G72" s="105">
        <f>F72/'1'!I79</f>
        <v>0.74887336197052912</v>
      </c>
      <c r="H72" s="37">
        <f>'1'!B79/E72/F72/'4'!B73</f>
        <v>4.6632681141373443E-2</v>
      </c>
      <c r="J72" s="74"/>
    </row>
    <row r="73" spans="1:10" ht="11.25" customHeight="1" x14ac:dyDescent="0.2">
      <c r="A73" s="24">
        <f t="shared" si="0"/>
        <v>2009</v>
      </c>
      <c r="B73" s="18">
        <f>'1'!C80</f>
        <v>5.4323448401608432E-3</v>
      </c>
      <c r="C73" s="37">
        <f>'4'!B74</f>
        <v>0.18653642976667031</v>
      </c>
      <c r="D73" s="37">
        <f>'3'!H73</f>
        <v>2.9183111668750181E-2</v>
      </c>
      <c r="E73" s="42">
        <f>'5'!C75</f>
        <v>0.89949393286874724</v>
      </c>
      <c r="F73" s="52">
        <v>10886.315000000001</v>
      </c>
      <c r="G73" s="105">
        <f>F73/'1'!I80</f>
        <v>0.75343555564783482</v>
      </c>
      <c r="H73" s="37">
        <f>'1'!B80/E73/F73/'4'!B74</f>
        <v>4.2971381959827547E-2</v>
      </c>
      <c r="J73" s="74"/>
    </row>
    <row r="74" spans="1:10" ht="11.25" customHeight="1" x14ac:dyDescent="0.2">
      <c r="A74" s="24">
        <f t="shared" si="0"/>
        <v>2010</v>
      </c>
      <c r="B74" s="18">
        <f>'1'!C81</f>
        <v>4.9314614079415155E-3</v>
      </c>
      <c r="C74" s="37">
        <f>'4'!B75</f>
        <v>0.18771183894446486</v>
      </c>
      <c r="D74" s="37">
        <f>'3'!H74</f>
        <v>2.6320075845673731E-2</v>
      </c>
      <c r="E74" s="42">
        <f>'5'!C76</f>
        <v>0.92673915996470591</v>
      </c>
      <c r="F74" s="52">
        <v>10448.706</v>
      </c>
      <c r="G74" s="105">
        <f>F74/'1'!I81</f>
        <v>0.69694745899507071</v>
      </c>
      <c r="H74" s="37">
        <f>'1'!B81/E74/F74/'4'!B75</f>
        <v>4.06748931398778E-2</v>
      </c>
      <c r="J74" s="74"/>
    </row>
    <row r="75" spans="1:10" ht="11.25" customHeight="1" x14ac:dyDescent="0.2">
      <c r="A75" s="24">
        <f t="shared" si="0"/>
        <v>2011</v>
      </c>
      <c r="B75" s="18">
        <f>'1'!C82</f>
        <v>4.4917852576788955E-3</v>
      </c>
      <c r="C75" s="37">
        <f>'4'!B76</f>
        <v>0.19174476573342331</v>
      </c>
      <c r="D75" s="37">
        <f>'3'!H75</f>
        <v>2.3463105305638481E-2</v>
      </c>
      <c r="E75" s="42">
        <f>'5'!C77</f>
        <v>0.93454493942505135</v>
      </c>
      <c r="F75" s="52">
        <v>10223.481</v>
      </c>
      <c r="G75" s="105">
        <f>F75/'1'!I82</f>
        <v>0.65777160835381465</v>
      </c>
      <c r="H75" s="37">
        <f>'1'!B82/E75/F75/'4'!B76</f>
        <v>3.8108350766240973E-2</v>
      </c>
      <c r="J75" s="74"/>
    </row>
    <row r="76" spans="1:10" ht="11.25" customHeight="1" x14ac:dyDescent="0.2">
      <c r="A76" s="24">
        <f t="shared" si="0"/>
        <v>2012</v>
      </c>
      <c r="B76" s="18">
        <f>'1'!C83</f>
        <v>3.9412509086867937E-3</v>
      </c>
      <c r="C76" s="37">
        <f>'4'!B77</f>
        <v>0.19195862642158695</v>
      </c>
      <c r="D76" s="37">
        <f>'3'!H76</f>
        <v>2.0584833065350274E-2</v>
      </c>
      <c r="E76" s="42">
        <f>'5'!C78</f>
        <v>0.91688206335539013</v>
      </c>
      <c r="F76" s="52">
        <v>9995.634</v>
      </c>
      <c r="G76" s="105">
        <f>F76/'1'!I83</f>
        <v>0.61712872754213743</v>
      </c>
      <c r="H76" s="37">
        <f>'1'!B83/E76/F76/'4'!B77</f>
        <v>3.6285842398791304E-2</v>
      </c>
      <c r="J76" s="74"/>
    </row>
    <row r="77" spans="1:10" ht="11.25" customHeight="1" x14ac:dyDescent="0.2">
      <c r="A77" s="24">
        <f t="shared" si="0"/>
        <v>2013</v>
      </c>
      <c r="B77" s="18">
        <f>'1'!C84</f>
        <v>3.4925448588314493E-3</v>
      </c>
      <c r="C77" s="37">
        <f>'4'!B78</f>
        <v>0.19793960758654411</v>
      </c>
      <c r="D77" s="37">
        <f>'3'!H77</f>
        <v>1.774322988622952E-2</v>
      </c>
      <c r="E77" s="42">
        <f>'5'!C79</f>
        <v>0.88724122721989218</v>
      </c>
      <c r="F77" s="52">
        <v>9903.3089999999993</v>
      </c>
      <c r="G77" s="105">
        <f>F77/'1'!I84</f>
        <v>0.59001298786409206</v>
      </c>
      <c r="H77" s="37">
        <f>'1'!B84/E77/F77/'4'!B78</f>
        <v>3.3705905773514698E-2</v>
      </c>
      <c r="J77" s="74"/>
    </row>
    <row r="78" spans="1:10" ht="11.25" customHeight="1" x14ac:dyDescent="0.2">
      <c r="A78" s="24">
        <f t="shared" si="0"/>
        <v>2014</v>
      </c>
      <c r="B78" s="18">
        <f>'1'!C85</f>
        <v>3.3067051379146997E-3</v>
      </c>
      <c r="C78" s="37">
        <f>'4'!B79</f>
        <v>0.20207198472273691</v>
      </c>
      <c r="D78" s="37">
        <f>'3'!H78</f>
        <v>1.6452353031398474E-2</v>
      </c>
      <c r="E78" s="42">
        <f>'5'!C80</f>
        <v>0.8784467760110295</v>
      </c>
      <c r="F78" s="52">
        <v>9881.8590000000004</v>
      </c>
      <c r="G78" s="105">
        <f>F78/'1'!I85</f>
        <v>0.56397832402107106</v>
      </c>
      <c r="H78" s="37">
        <f>'1'!B85/E78/F78/'4'!B79</f>
        <v>3.3030222349863525E-2</v>
      </c>
      <c r="J78" s="74"/>
    </row>
    <row r="79" spans="1:10" ht="11.25" customHeight="1" x14ac:dyDescent="0.2">
      <c r="A79" s="24">
        <f t="shared" si="0"/>
        <v>2015</v>
      </c>
      <c r="B79" s="18">
        <f>'1'!C86</f>
        <v>3.2120673220705515E-3</v>
      </c>
      <c r="C79" s="37">
        <f>'4'!B80</f>
        <v>0.20678930089279388</v>
      </c>
      <c r="D79" s="37">
        <f>'3'!H79</f>
        <v>1.5617563872091034E-2</v>
      </c>
      <c r="E79" s="42">
        <f>'5'!C81</f>
        <v>0.86996984216723017</v>
      </c>
      <c r="F79" s="52">
        <v>10003.138999999999</v>
      </c>
      <c r="G79" s="105">
        <f>F79/'1'!I86</f>
        <v>0.54904079739616773</v>
      </c>
      <c r="H79" s="37">
        <f>'1'!B86/E79/F79/'4'!B80</f>
        <v>3.2519792037279505E-2</v>
      </c>
      <c r="J79" s="74"/>
    </row>
    <row r="80" spans="1:10" ht="11.25" customHeight="1" x14ac:dyDescent="0.2">
      <c r="A80" s="119">
        <f t="shared" si="0"/>
        <v>2016</v>
      </c>
      <c r="B80" s="120">
        <f>'1'!C87</f>
        <v>3.1496587548644371E-3</v>
      </c>
      <c r="C80" s="121">
        <f>'4'!B81</f>
        <v>0.20824782280599638</v>
      </c>
      <c r="D80" s="121">
        <f>'3'!H80</f>
        <v>1.5191769649090308E-2</v>
      </c>
      <c r="E80" s="122">
        <f>'5'!C82</f>
        <v>0.86104185709373093</v>
      </c>
      <c r="F80" s="123">
        <v>10214.977000000001</v>
      </c>
      <c r="G80" s="124">
        <f>F80/'1'!I87</f>
        <v>0.54604521253848792</v>
      </c>
      <c r="H80" s="121">
        <f>'1'!B87/E80/F80/'4'!B81</f>
        <v>3.2168452263769173E-2</v>
      </c>
      <c r="J80" s="74"/>
    </row>
    <row r="81" spans="1:8" ht="12" customHeight="1" x14ac:dyDescent="0.2">
      <c r="A81" s="24"/>
      <c r="E81" s="69"/>
      <c r="F81" s="50"/>
      <c r="G81" s="105"/>
      <c r="H81" s="69"/>
    </row>
    <row r="82" spans="1:8" ht="15" x14ac:dyDescent="0.2">
      <c r="A82" s="8" t="s">
        <v>88</v>
      </c>
      <c r="E82" s="69"/>
      <c r="F82" s="69"/>
      <c r="G82" s="69"/>
      <c r="H82" s="69"/>
    </row>
    <row r="83" spans="1:8" ht="15" x14ac:dyDescent="0.2">
      <c r="A83" s="8"/>
      <c r="E83" s="69"/>
      <c r="F83" s="69"/>
      <c r="G83" s="69"/>
      <c r="H83" s="69"/>
    </row>
    <row r="84" spans="1:8" ht="15" x14ac:dyDescent="0.2">
      <c r="A84" s="24"/>
      <c r="E84" s="69"/>
      <c r="F84" s="69"/>
      <c r="G84" s="69"/>
      <c r="H84" s="69"/>
    </row>
    <row r="85" spans="1:8" ht="15" x14ac:dyDescent="0.2">
      <c r="A85" s="24"/>
      <c r="E85" s="69"/>
      <c r="F85" s="69"/>
      <c r="G85" s="69"/>
      <c r="H85" s="69"/>
    </row>
    <row r="86" spans="1:8" ht="15" x14ac:dyDescent="0.2">
      <c r="A86" s="24"/>
      <c r="E86" s="69"/>
      <c r="F86" s="69"/>
      <c r="G86" s="69"/>
      <c r="H86" s="69"/>
    </row>
    <row r="87" spans="1:8" ht="15" x14ac:dyDescent="0.2">
      <c r="A87" s="24"/>
      <c r="E87" s="69"/>
      <c r="F87" s="69"/>
      <c r="G87" s="69"/>
      <c r="H87" s="69"/>
    </row>
    <row r="88" spans="1:8" ht="15" x14ac:dyDescent="0.2">
      <c r="A88" s="24"/>
      <c r="E88" s="69"/>
      <c r="F88" s="69"/>
      <c r="G88" s="69"/>
      <c r="H88" s="69"/>
    </row>
    <row r="89" spans="1:8" ht="15" x14ac:dyDescent="0.2">
      <c r="A89" s="24"/>
      <c r="E89" s="69"/>
      <c r="F89" s="69"/>
      <c r="G89" s="69"/>
      <c r="H89" s="69"/>
    </row>
    <row r="90" spans="1:8" ht="15" x14ac:dyDescent="0.2">
      <c r="A90" s="24"/>
      <c r="E90" s="69"/>
      <c r="F90" s="69"/>
      <c r="G90" s="69"/>
      <c r="H90" s="69"/>
    </row>
    <row r="91" spans="1:8" ht="15" x14ac:dyDescent="0.2">
      <c r="A91" s="24"/>
      <c r="E91" s="69"/>
      <c r="F91" s="69"/>
      <c r="G91" s="69"/>
      <c r="H91" s="69"/>
    </row>
    <row r="92" spans="1:8" ht="15" x14ac:dyDescent="0.2">
      <c r="A92" s="24"/>
      <c r="E92" s="69"/>
      <c r="F92" s="69"/>
      <c r="G92" s="69"/>
      <c r="H92" s="69"/>
    </row>
    <row r="93" spans="1:8" ht="15" x14ac:dyDescent="0.2">
      <c r="A93" s="24"/>
      <c r="E93" s="69"/>
      <c r="F93" s="69"/>
      <c r="G93" s="69"/>
      <c r="H93" s="69"/>
    </row>
    <row r="94" spans="1:8" ht="15" x14ac:dyDescent="0.2">
      <c r="A94" s="24"/>
      <c r="E94" s="69"/>
      <c r="F94" s="69"/>
      <c r="G94" s="69"/>
      <c r="H94" s="69"/>
    </row>
    <row r="95" spans="1:8" ht="15" x14ac:dyDescent="0.2">
      <c r="A95" s="24"/>
      <c r="E95" s="69"/>
      <c r="F95" s="69"/>
      <c r="G95" s="69"/>
      <c r="H95" s="69"/>
    </row>
    <row r="96" spans="1:8" ht="15" x14ac:dyDescent="0.2">
      <c r="A96" s="24"/>
      <c r="E96" s="69"/>
      <c r="F96" s="69"/>
      <c r="G96" s="69"/>
      <c r="H96" s="69"/>
    </row>
    <row r="97" spans="1:8" ht="15" x14ac:dyDescent="0.2">
      <c r="A97" s="24"/>
      <c r="E97" s="69"/>
      <c r="F97" s="69"/>
      <c r="G97" s="69"/>
      <c r="H97" s="69"/>
    </row>
    <row r="98" spans="1:8" ht="15" x14ac:dyDescent="0.2">
      <c r="A98" s="24"/>
      <c r="E98" s="69"/>
      <c r="F98" s="69"/>
      <c r="G98" s="69"/>
      <c r="H98" s="69"/>
    </row>
    <row r="99" spans="1:8" ht="15" x14ac:dyDescent="0.2">
      <c r="A99" s="24"/>
      <c r="E99" s="69"/>
      <c r="F99" s="69"/>
      <c r="G99" s="69"/>
      <c r="H99" s="69"/>
    </row>
    <row r="100" spans="1:8" ht="15" x14ac:dyDescent="0.2">
      <c r="A100" s="24"/>
      <c r="E100" s="69"/>
      <c r="F100" s="69"/>
      <c r="G100" s="69"/>
      <c r="H100" s="69"/>
    </row>
    <row r="101" spans="1:8" ht="15" x14ac:dyDescent="0.2">
      <c r="A101" s="24"/>
      <c r="E101" s="69"/>
      <c r="F101" s="69"/>
      <c r="G101" s="69"/>
      <c r="H101" s="69"/>
    </row>
    <row r="102" spans="1:8" ht="15" x14ac:dyDescent="0.2">
      <c r="A102" s="24"/>
      <c r="E102" s="69"/>
      <c r="F102" s="69"/>
      <c r="G102" s="69"/>
      <c r="H102" s="69"/>
    </row>
    <row r="103" spans="1:8" ht="15" x14ac:dyDescent="0.2">
      <c r="A103" s="24"/>
      <c r="E103" s="69"/>
      <c r="F103" s="69"/>
      <c r="G103" s="69"/>
      <c r="H103" s="69"/>
    </row>
    <row r="104" spans="1:8" ht="15" x14ac:dyDescent="0.2">
      <c r="A104" s="24"/>
      <c r="E104" s="69"/>
      <c r="F104" s="69"/>
      <c r="G104" s="69"/>
      <c r="H104" s="69"/>
    </row>
    <row r="105" spans="1:8" ht="15" x14ac:dyDescent="0.2">
      <c r="A105" s="24"/>
      <c r="E105" s="69"/>
      <c r="F105" s="69"/>
      <c r="G105" s="69"/>
      <c r="H105" s="69"/>
    </row>
    <row r="106" spans="1:8" ht="15" x14ac:dyDescent="0.2">
      <c r="A106" s="24"/>
      <c r="E106" s="69"/>
      <c r="F106" s="69"/>
      <c r="G106" s="69"/>
      <c r="H106" s="69"/>
    </row>
    <row r="107" spans="1:8" ht="15" x14ac:dyDescent="0.2">
      <c r="A107" s="24"/>
      <c r="E107" s="69"/>
      <c r="F107" s="69"/>
      <c r="G107" s="69"/>
      <c r="H107" s="69"/>
    </row>
    <row r="108" spans="1:8" ht="15" x14ac:dyDescent="0.2">
      <c r="A108" s="24"/>
      <c r="E108" s="69"/>
      <c r="F108" s="69"/>
      <c r="G108" s="69"/>
      <c r="H108" s="69"/>
    </row>
    <row r="109" spans="1:8" ht="15" x14ac:dyDescent="0.2">
      <c r="A109" s="24"/>
      <c r="E109" s="69"/>
      <c r="F109" s="69"/>
      <c r="G109" s="69"/>
      <c r="H109" s="69"/>
    </row>
    <row r="110" spans="1:8" ht="15" x14ac:dyDescent="0.2">
      <c r="E110" s="69"/>
      <c r="F110" s="69"/>
      <c r="G110" s="69"/>
      <c r="H110" s="69"/>
    </row>
    <row r="111" spans="1:8" ht="15" x14ac:dyDescent="0.2">
      <c r="E111" s="69"/>
      <c r="F111" s="69"/>
      <c r="G111" s="69"/>
      <c r="H111" s="69"/>
    </row>
    <row r="112" spans="1:8" ht="15" x14ac:dyDescent="0.2">
      <c r="E112" s="69"/>
      <c r="F112" s="69"/>
      <c r="G112" s="69"/>
      <c r="H112" s="69"/>
    </row>
  </sheetData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T1</vt:lpstr>
      <vt:lpstr>TA1</vt:lpstr>
      <vt:lpstr>A1</vt:lpstr>
      <vt:lpstr>ProCyc</vt:lpstr>
      <vt:lpstr>TCJA-2018</vt:lpstr>
      <vt:lpstr>Behavior-consist</vt:lpstr>
    </vt:vector>
  </TitlesOfParts>
  <Company>Rice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</dc:creator>
  <cp:lastModifiedBy>david.splinter</cp:lastModifiedBy>
  <cp:lastPrinted>2013-07-12T19:11:11Z</cp:lastPrinted>
  <dcterms:created xsi:type="dcterms:W3CDTF">2011-04-13T23:35:52Z</dcterms:created>
  <dcterms:modified xsi:type="dcterms:W3CDTF">2019-01-25T15:51:19Z</dcterms:modified>
</cp:coreProperties>
</file>