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Splinter.David\Private\Child Double Claiming\"/>
    </mc:Choice>
  </mc:AlternateContent>
  <xr:revisionPtr revIDLastSave="0" documentId="13_ncr:1_{CD59AB28-896E-41D1-BB89-0639BFCB311F}" xr6:coauthVersionLast="47" xr6:coauthVersionMax="47" xr10:uidLastSave="{00000000-0000-0000-0000-000000000000}"/>
  <bookViews>
    <workbookView xWindow="5325" yWindow="1800" windowWidth="22590" windowHeight="13545" tabRatio="754" xr2:uid="{00000000-000D-0000-FFFF-FFFF00000000}"/>
  </bookViews>
  <sheets>
    <sheet name="F1-double" sheetId="2" r:id="rId1"/>
    <sheet name="F2-divorceEfile" sheetId="6" r:id="rId2"/>
    <sheet name="F3-Repeats" sheetId="9" r:id="rId3"/>
    <sheet name="F4-audits" sheetId="21" r:id="rId4"/>
    <sheet name="A1-Amend" sheetId="11" r:id="rId5"/>
    <sheet name="Parents" sheetId="23" r:id="rId6"/>
    <sheet name="FilerAddress" sheetId="22" r:id="rId7"/>
    <sheet name="Audits" sheetId="19" r:id="rId8"/>
    <sheet name="Audits-NxYr" sheetId="20" r:id="rId9"/>
    <sheet name="Divorce" sheetId="12" r:id="rId10"/>
    <sheet name="Credits" sheetId="10" r:id="rId11"/>
    <sheet name="Income" sheetId="13" r:id="rId12"/>
    <sheet name="Timing" sheetId="16" r:id="rId13"/>
    <sheet name="Age" sheetId="14" r:id="rId14"/>
  </sheets>
  <externalReferences>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0" l="1"/>
  <c r="G33" i="10"/>
  <c r="F33" i="10"/>
  <c r="B33" i="10"/>
  <c r="H4" i="10" l="1"/>
  <c r="K4" i="10"/>
  <c r="G5" i="13"/>
  <c r="J7" i="14"/>
  <c r="K7" i="14"/>
  <c r="L7" i="14"/>
  <c r="M7" i="14"/>
  <c r="N7" i="14"/>
  <c r="O7" i="14"/>
  <c r="J8" i="14"/>
  <c r="K8" i="14"/>
  <c r="L8" i="14"/>
  <c r="M8" i="14"/>
  <c r="N8" i="14"/>
  <c r="O8" i="14"/>
  <c r="J9" i="14"/>
  <c r="K9" i="14"/>
  <c r="L9" i="14"/>
  <c r="M9" i="14"/>
  <c r="N9" i="14"/>
  <c r="O9" i="14"/>
  <c r="J10" i="14"/>
  <c r="K10" i="14"/>
  <c r="L10" i="14"/>
  <c r="M10" i="14"/>
  <c r="N10" i="14"/>
  <c r="O10" i="14"/>
  <c r="J11" i="14"/>
  <c r="K11" i="14"/>
  <c r="L11" i="14"/>
  <c r="M11" i="14"/>
  <c r="N11" i="14"/>
  <c r="O11" i="14"/>
  <c r="J12" i="14"/>
  <c r="K12" i="14"/>
  <c r="L12" i="14"/>
  <c r="M12" i="14"/>
  <c r="N12" i="14"/>
  <c r="O12" i="14"/>
  <c r="J13" i="14"/>
  <c r="K13" i="14"/>
  <c r="L13" i="14"/>
  <c r="M13" i="14"/>
  <c r="N13" i="14"/>
  <c r="O13" i="14"/>
  <c r="J14" i="14"/>
  <c r="K14" i="14"/>
  <c r="L14" i="14"/>
  <c r="M14" i="14"/>
  <c r="N14" i="14"/>
  <c r="O14" i="14"/>
  <c r="J15" i="14"/>
  <c r="K15" i="14"/>
  <c r="L15" i="14"/>
  <c r="M15" i="14"/>
  <c r="N15" i="14"/>
  <c r="O15" i="14"/>
  <c r="J16" i="14"/>
  <c r="K16" i="14"/>
  <c r="L16" i="14"/>
  <c r="M16" i="14"/>
  <c r="N16" i="14"/>
  <c r="O16" i="14"/>
  <c r="J17" i="14"/>
  <c r="K17" i="14"/>
  <c r="L17" i="14"/>
  <c r="M17" i="14"/>
  <c r="N17" i="14"/>
  <c r="O17" i="14"/>
  <c r="J18" i="14"/>
  <c r="K18" i="14"/>
  <c r="L18" i="14"/>
  <c r="M18" i="14"/>
  <c r="N18" i="14"/>
  <c r="O18" i="14"/>
  <c r="J19" i="14"/>
  <c r="K19" i="14"/>
  <c r="L19" i="14"/>
  <c r="M19" i="14"/>
  <c r="N19" i="14"/>
  <c r="O19" i="14"/>
  <c r="J20" i="14"/>
  <c r="K20" i="14"/>
  <c r="L20" i="14"/>
  <c r="M20" i="14"/>
  <c r="N20" i="14"/>
  <c r="O20" i="14"/>
  <c r="J21" i="14"/>
  <c r="K21" i="14"/>
  <c r="L21" i="14"/>
  <c r="M21" i="14"/>
  <c r="N21" i="14"/>
  <c r="O21" i="14"/>
  <c r="J22" i="14"/>
  <c r="K22" i="14"/>
  <c r="L22" i="14"/>
  <c r="M22" i="14"/>
  <c r="N22" i="14"/>
  <c r="O22" i="14"/>
  <c r="J23" i="14"/>
  <c r="K23" i="14"/>
  <c r="L23" i="14"/>
  <c r="M23" i="14"/>
  <c r="N23" i="14"/>
  <c r="O23" i="14"/>
  <c r="J24" i="14"/>
  <c r="K24" i="14"/>
  <c r="L24" i="14"/>
  <c r="M24" i="14"/>
  <c r="N24" i="14"/>
  <c r="O24" i="14"/>
  <c r="J25" i="14"/>
  <c r="K25" i="14"/>
  <c r="L25" i="14"/>
  <c r="M25" i="14"/>
  <c r="N25" i="14"/>
  <c r="O25" i="14"/>
  <c r="J26" i="14"/>
  <c r="K26" i="14"/>
  <c r="L26" i="14"/>
  <c r="M26" i="14"/>
  <c r="N26" i="14"/>
  <c r="O26" i="14"/>
  <c r="J27" i="14"/>
  <c r="K27" i="14"/>
  <c r="L27" i="14"/>
  <c r="M27" i="14"/>
  <c r="N27" i="14"/>
  <c r="O27" i="14"/>
  <c r="K6" i="14"/>
  <c r="L6" i="14"/>
  <c r="M6" i="14"/>
  <c r="N6" i="14"/>
  <c r="O6" i="14"/>
  <c r="J6" i="14"/>
  <c r="L26" i="19"/>
  <c r="H26" i="19"/>
  <c r="L9" i="19"/>
  <c r="L10" i="19"/>
  <c r="L11" i="19"/>
  <c r="L12" i="19"/>
  <c r="L13" i="19"/>
  <c r="L14" i="19"/>
  <c r="L15" i="19"/>
  <c r="L16" i="19"/>
  <c r="L17" i="19"/>
  <c r="L18" i="19"/>
  <c r="L19" i="19"/>
  <c r="L20" i="19"/>
  <c r="L21" i="19"/>
  <c r="L22" i="19"/>
  <c r="L23" i="19"/>
  <c r="L24" i="19"/>
  <c r="L25" i="19"/>
  <c r="L8" i="19"/>
  <c r="C20" i="20"/>
  <c r="C29" i="21"/>
  <c r="H27" i="11"/>
  <c r="N5" i="11"/>
  <c r="N6" i="11"/>
  <c r="N7" i="11"/>
  <c r="N8" i="11"/>
  <c r="N9" i="11"/>
  <c r="N10" i="11"/>
  <c r="N11" i="11"/>
  <c r="N12" i="11"/>
  <c r="N13" i="11"/>
  <c r="N14" i="11"/>
  <c r="N15" i="11"/>
  <c r="N16" i="11"/>
  <c r="N17" i="11"/>
  <c r="N18" i="11"/>
  <c r="N19" i="11"/>
  <c r="N20" i="11"/>
  <c r="N21" i="11"/>
  <c r="N22" i="11"/>
  <c r="N23" i="11"/>
  <c r="N24" i="11"/>
  <c r="N25" i="11"/>
  <c r="M26" i="11"/>
  <c r="L26" i="11"/>
  <c r="K5" i="11"/>
  <c r="K6" i="11"/>
  <c r="K7" i="11"/>
  <c r="K8" i="11"/>
  <c r="K9" i="11"/>
  <c r="K10" i="11"/>
  <c r="K11" i="11"/>
  <c r="K12" i="11"/>
  <c r="K13" i="11"/>
  <c r="K14" i="11"/>
  <c r="K15" i="11"/>
  <c r="K16" i="11"/>
  <c r="K17" i="11"/>
  <c r="K18" i="11"/>
  <c r="K19" i="11"/>
  <c r="K20" i="11"/>
  <c r="K21" i="11"/>
  <c r="K22" i="11"/>
  <c r="K23" i="11"/>
  <c r="K24" i="11"/>
  <c r="K25" i="11"/>
  <c r="H4" i="11"/>
  <c r="K4" i="11"/>
  <c r="K26" i="11" l="1"/>
  <c r="N4" i="11" s="1"/>
  <c r="L26" i="6" l="1"/>
  <c r="D4" i="23" l="1"/>
  <c r="D5" i="23"/>
  <c r="D6" i="23"/>
  <c r="D7" i="23"/>
  <c r="D8" i="23"/>
  <c r="D9" i="23"/>
  <c r="D10" i="23"/>
  <c r="D11" i="23"/>
  <c r="D12" i="23"/>
  <c r="D13" i="23"/>
  <c r="D14" i="23"/>
  <c r="D15" i="23"/>
  <c r="D16" i="23"/>
  <c r="D17" i="23"/>
  <c r="D18" i="23"/>
  <c r="D19" i="23"/>
  <c r="D20" i="23"/>
  <c r="D21" i="23"/>
  <c r="D22" i="23"/>
  <c r="D23" i="23"/>
  <c r="D24" i="23"/>
  <c r="D25" i="23"/>
  <c r="B27" i="23"/>
  <c r="C27" i="23"/>
  <c r="G5" i="22"/>
  <c r="H5" i="22"/>
  <c r="I5" i="22"/>
  <c r="G6" i="22"/>
  <c r="H6" i="22"/>
  <c r="I6" i="22"/>
  <c r="G7" i="22"/>
  <c r="H7" i="22"/>
  <c r="I7" i="22"/>
  <c r="G8" i="22"/>
  <c r="H8" i="22"/>
  <c r="I8" i="22"/>
  <c r="G9" i="22"/>
  <c r="H9" i="22"/>
  <c r="I9" i="22"/>
  <c r="G10" i="22"/>
  <c r="H10" i="22"/>
  <c r="I10" i="22"/>
  <c r="G11" i="22"/>
  <c r="H11" i="22"/>
  <c r="I11" i="22"/>
  <c r="G12" i="22"/>
  <c r="H12" i="22"/>
  <c r="I12" i="22"/>
  <c r="G13" i="22"/>
  <c r="H13" i="22"/>
  <c r="I13" i="22"/>
  <c r="G14" i="22"/>
  <c r="H14" i="22"/>
  <c r="I14" i="22"/>
  <c r="G15" i="22"/>
  <c r="H15" i="22"/>
  <c r="I15" i="22"/>
  <c r="G16" i="22"/>
  <c r="H16" i="22"/>
  <c r="I16" i="22"/>
  <c r="G17" i="22"/>
  <c r="H17" i="22"/>
  <c r="I17" i="22"/>
  <c r="G18" i="22"/>
  <c r="H18" i="22"/>
  <c r="I18" i="22"/>
  <c r="G19" i="22"/>
  <c r="H19" i="22"/>
  <c r="I19" i="22"/>
  <c r="G20" i="22"/>
  <c r="H20" i="22"/>
  <c r="I20" i="22"/>
  <c r="B21" i="22"/>
  <c r="C21" i="22"/>
  <c r="D21" i="22"/>
  <c r="E21" i="22"/>
  <c r="D27" i="23" l="1"/>
  <c r="I21" i="22"/>
  <c r="H21" i="22"/>
  <c r="G21" i="22"/>
  <c r="I23" i="10"/>
  <c r="R27" i="6"/>
  <c r="R28" i="6"/>
  <c r="R29" i="6"/>
  <c r="R30" i="6"/>
  <c r="R31" i="6"/>
  <c r="R32" i="6"/>
  <c r="R33" i="6"/>
  <c r="R34" i="6"/>
  <c r="R35" i="6"/>
  <c r="R36" i="6"/>
  <c r="R37" i="6"/>
  <c r="R38" i="6"/>
  <c r="R39" i="6"/>
  <c r="R40" i="6"/>
  <c r="R41" i="6"/>
  <c r="R42" i="6"/>
  <c r="R43" i="6"/>
  <c r="R44" i="6"/>
  <c r="R45" i="6"/>
  <c r="R46" i="6"/>
  <c r="R47" i="6"/>
  <c r="P27" i="6" l="1"/>
  <c r="P28" i="6"/>
  <c r="P29" i="6"/>
  <c r="P30" i="6"/>
  <c r="P31" i="6"/>
  <c r="P32" i="6"/>
  <c r="P33" i="6"/>
  <c r="P34" i="6"/>
  <c r="P35" i="6"/>
  <c r="P36" i="6"/>
  <c r="P37" i="6"/>
  <c r="P38" i="6"/>
  <c r="P39" i="6"/>
  <c r="P40" i="6"/>
  <c r="P41" i="6"/>
  <c r="P42" i="6"/>
  <c r="P43" i="6"/>
  <c r="P44" i="6"/>
  <c r="P45" i="6"/>
  <c r="P46" i="6"/>
  <c r="P47" i="6"/>
  <c r="P26" i="6"/>
  <c r="D5" i="21"/>
  <c r="H5" i="21"/>
  <c r="D6" i="21"/>
  <c r="H6" i="21"/>
  <c r="D7" i="21"/>
  <c r="H7" i="21"/>
  <c r="D8" i="21"/>
  <c r="H8" i="21"/>
  <c r="D9" i="21"/>
  <c r="H9" i="21"/>
  <c r="D10" i="21"/>
  <c r="H10" i="21"/>
  <c r="D11" i="21"/>
  <c r="H11" i="21"/>
  <c r="D12" i="21"/>
  <c r="H12" i="21"/>
  <c r="D13" i="21"/>
  <c r="H13" i="21"/>
  <c r="D14" i="21"/>
  <c r="H14" i="21"/>
  <c r="D15" i="21"/>
  <c r="H15" i="21"/>
  <c r="D16" i="21"/>
  <c r="H16" i="21"/>
  <c r="D17" i="21"/>
  <c r="H17" i="21"/>
  <c r="D18" i="21"/>
  <c r="H18" i="21"/>
  <c r="D19" i="21"/>
  <c r="H19" i="21"/>
  <c r="D20" i="21"/>
  <c r="H20" i="21"/>
  <c r="D21" i="21"/>
  <c r="H21" i="21"/>
  <c r="D22" i="21"/>
  <c r="H22" i="21"/>
  <c r="C26" i="21"/>
  <c r="G26" i="21"/>
  <c r="B39" i="10"/>
  <c r="C39" i="10" s="1"/>
  <c r="C33" i="10"/>
  <c r="J20" i="20"/>
  <c r="H20" i="20"/>
  <c r="I20" i="20" s="1"/>
  <c r="F20" i="20"/>
  <c r="G20" i="20" s="1"/>
  <c r="D20" i="20"/>
  <c r="E20" i="20" s="1"/>
  <c r="K19" i="20"/>
  <c r="I19" i="20"/>
  <c r="G19" i="20"/>
  <c r="E19" i="20"/>
  <c r="K18" i="20"/>
  <c r="I18" i="20"/>
  <c r="G18" i="20"/>
  <c r="E18" i="20"/>
  <c r="K17" i="20"/>
  <c r="I17" i="20"/>
  <c r="G17" i="20"/>
  <c r="E17" i="20"/>
  <c r="K16" i="20"/>
  <c r="I16" i="20"/>
  <c r="G16" i="20"/>
  <c r="E16" i="20"/>
  <c r="K15" i="20"/>
  <c r="I15" i="20"/>
  <c r="G15" i="20"/>
  <c r="E15" i="20"/>
  <c r="K14" i="20"/>
  <c r="I14" i="20"/>
  <c r="G14" i="20"/>
  <c r="E14" i="20"/>
  <c r="K13" i="20"/>
  <c r="I13" i="20"/>
  <c r="G13" i="20"/>
  <c r="E13" i="20"/>
  <c r="K12" i="20"/>
  <c r="I12" i="20"/>
  <c r="G12" i="20"/>
  <c r="E12" i="20"/>
  <c r="K11" i="20"/>
  <c r="I11" i="20"/>
  <c r="G11" i="20"/>
  <c r="E11" i="20"/>
  <c r="K10" i="20"/>
  <c r="I10" i="20"/>
  <c r="G10" i="20"/>
  <c r="E10" i="20"/>
  <c r="K9" i="20"/>
  <c r="I9" i="20"/>
  <c r="G9" i="20"/>
  <c r="E9" i="20"/>
  <c r="K8" i="20"/>
  <c r="I8" i="20"/>
  <c r="G8" i="20"/>
  <c r="E8" i="20"/>
  <c r="K7" i="20"/>
  <c r="I7" i="20"/>
  <c r="G7" i="20"/>
  <c r="E7" i="20"/>
  <c r="K6" i="20"/>
  <c r="I6" i="20"/>
  <c r="G6" i="20"/>
  <c r="E6" i="20"/>
  <c r="K5" i="20"/>
  <c r="I5" i="20"/>
  <c r="G5" i="20"/>
  <c r="E5" i="20"/>
  <c r="K4" i="20"/>
  <c r="I4" i="20"/>
  <c r="G4" i="20"/>
  <c r="E4" i="20"/>
  <c r="D33" i="10" l="1"/>
  <c r="K20" i="20"/>
  <c r="M20" i="20" s="1"/>
  <c r="H25" i="21"/>
  <c r="D26" i="21"/>
  <c r="H26" i="21"/>
  <c r="D25" i="21"/>
  <c r="D39" i="10"/>
  <c r="D32" i="2" l="1"/>
  <c r="G6" i="13"/>
  <c r="G7" i="13"/>
  <c r="G8" i="13"/>
  <c r="G9" i="13"/>
  <c r="G10" i="13"/>
  <c r="G11" i="13"/>
  <c r="G12" i="13"/>
  <c r="G13" i="13"/>
  <c r="G14" i="13"/>
  <c r="G15" i="13"/>
  <c r="G16" i="13"/>
  <c r="G17" i="13"/>
  <c r="G18" i="13"/>
  <c r="G19" i="13"/>
  <c r="G20" i="13"/>
  <c r="G21" i="13"/>
  <c r="G22" i="13"/>
  <c r="G23" i="13"/>
  <c r="G24" i="13"/>
  <c r="G25" i="13"/>
  <c r="G26" i="13"/>
  <c r="D68" i="9"/>
  <c r="E68" i="9" s="1"/>
  <c r="F68" i="9" s="1"/>
  <c r="G68" i="9" s="1"/>
  <c r="H68" i="9" s="1"/>
  <c r="I68" i="9" s="1"/>
  <c r="J68" i="9" s="1"/>
  <c r="K68" i="9" s="1"/>
  <c r="L68" i="9" s="1"/>
  <c r="H25" i="11" l="1"/>
  <c r="L41" i="9"/>
  <c r="K41" i="9"/>
  <c r="J41" i="9"/>
  <c r="I41" i="9"/>
  <c r="H41" i="9"/>
  <c r="G41" i="9"/>
  <c r="F41" i="9"/>
  <c r="E41" i="9"/>
  <c r="D41" i="9"/>
  <c r="C41" i="9"/>
  <c r="L36" i="9"/>
  <c r="K36" i="9"/>
  <c r="J36" i="9"/>
  <c r="I36" i="9"/>
  <c r="H36" i="9"/>
  <c r="G36" i="9"/>
  <c r="F36" i="9"/>
  <c r="E36" i="9"/>
  <c r="D36" i="9"/>
  <c r="C36" i="9"/>
  <c r="L31" i="9"/>
  <c r="K31" i="9"/>
  <c r="J31" i="9"/>
  <c r="I31" i="9"/>
  <c r="H31" i="9"/>
  <c r="G31" i="9"/>
  <c r="F31" i="9"/>
  <c r="E31" i="9"/>
  <c r="D31" i="9"/>
  <c r="C31" i="9"/>
  <c r="L61" i="9"/>
  <c r="K61" i="9"/>
  <c r="J61" i="9"/>
  <c r="I61" i="9"/>
  <c r="H61" i="9"/>
  <c r="G61" i="9"/>
  <c r="F61" i="9"/>
  <c r="E61" i="9"/>
  <c r="D61" i="9"/>
  <c r="C61" i="9"/>
  <c r="L56" i="9"/>
  <c r="K56" i="9"/>
  <c r="J56" i="9"/>
  <c r="I56" i="9"/>
  <c r="H56" i="9"/>
  <c r="G56" i="9"/>
  <c r="F56" i="9"/>
  <c r="E56" i="9"/>
  <c r="D56" i="9"/>
  <c r="C56" i="9"/>
  <c r="C51" i="9"/>
  <c r="E51" i="9"/>
  <c r="F51" i="9"/>
  <c r="G51" i="9"/>
  <c r="H51" i="9"/>
  <c r="I51" i="9"/>
  <c r="J51" i="9"/>
  <c r="K51" i="9"/>
  <c r="L51" i="9"/>
  <c r="D51" i="9"/>
  <c r="E5" i="2"/>
  <c r="E6" i="2"/>
  <c r="E7" i="2"/>
  <c r="E8" i="2"/>
  <c r="E9" i="2"/>
  <c r="E10" i="2"/>
  <c r="E11" i="2"/>
  <c r="E12" i="2"/>
  <c r="E13" i="2"/>
  <c r="E14" i="2"/>
  <c r="E15" i="2"/>
  <c r="E16" i="2"/>
  <c r="E17" i="2"/>
  <c r="E18" i="2"/>
  <c r="E19" i="2"/>
  <c r="E20" i="2"/>
  <c r="E21" i="2"/>
  <c r="E22" i="2"/>
  <c r="E23" i="2"/>
  <c r="E24" i="2"/>
  <c r="E25" i="2"/>
  <c r="E4" i="2"/>
  <c r="H24" i="11"/>
  <c r="H5" i="12"/>
  <c r="I5" i="12"/>
  <c r="J5" i="12"/>
  <c r="H6" i="12"/>
  <c r="I6" i="12"/>
  <c r="J6" i="12"/>
  <c r="H7" i="12"/>
  <c r="I7" i="12"/>
  <c r="J7" i="12"/>
  <c r="H8" i="12"/>
  <c r="I8" i="12"/>
  <c r="J8" i="12"/>
  <c r="H9" i="12"/>
  <c r="I9" i="12"/>
  <c r="J9" i="12"/>
  <c r="H10" i="12"/>
  <c r="I10" i="12"/>
  <c r="J10" i="12"/>
  <c r="H11" i="12"/>
  <c r="I11" i="12"/>
  <c r="J11" i="12"/>
  <c r="H12" i="12"/>
  <c r="I12" i="12"/>
  <c r="J12" i="12"/>
  <c r="H13" i="12"/>
  <c r="I13" i="12"/>
  <c r="J13" i="12"/>
  <c r="H14" i="12"/>
  <c r="I14" i="12"/>
  <c r="J14" i="12"/>
  <c r="H15" i="12"/>
  <c r="I15" i="12"/>
  <c r="J15" i="12"/>
  <c r="H16" i="12"/>
  <c r="I16" i="12"/>
  <c r="J16" i="12"/>
  <c r="H17" i="12"/>
  <c r="I17" i="12"/>
  <c r="J17" i="12"/>
  <c r="H18" i="12"/>
  <c r="I18" i="12"/>
  <c r="J18" i="12"/>
  <c r="H19" i="12"/>
  <c r="I19" i="12"/>
  <c r="J19" i="12"/>
  <c r="H20" i="12"/>
  <c r="I20" i="12"/>
  <c r="J20" i="12"/>
  <c r="H21" i="12"/>
  <c r="I21" i="12"/>
  <c r="J21" i="12"/>
  <c r="H22" i="12"/>
  <c r="I22" i="12"/>
  <c r="J22" i="12"/>
  <c r="H23" i="12"/>
  <c r="I23" i="12"/>
  <c r="J23" i="12"/>
  <c r="H24" i="12"/>
  <c r="I24" i="12"/>
  <c r="J24" i="12"/>
  <c r="H25" i="12"/>
  <c r="I25" i="12"/>
  <c r="J25" i="12"/>
  <c r="J4" i="12"/>
  <c r="I4" i="12"/>
  <c r="G74" i="9"/>
  <c r="G75" i="9"/>
  <c r="G76" i="9"/>
  <c r="G77" i="9"/>
  <c r="G78" i="9"/>
  <c r="G79" i="9"/>
  <c r="G80" i="9"/>
  <c r="G81" i="9"/>
  <c r="G82" i="9"/>
  <c r="G83" i="9"/>
  <c r="G84" i="9"/>
  <c r="G85" i="9"/>
  <c r="G86" i="9"/>
  <c r="G87" i="9"/>
  <c r="G88" i="9"/>
  <c r="G89" i="9"/>
  <c r="G90" i="9"/>
  <c r="G91" i="9"/>
  <c r="G92" i="9"/>
  <c r="G93" i="9"/>
  <c r="G73" i="9"/>
  <c r="F93" i="9"/>
  <c r="F92" i="9"/>
  <c r="F91" i="9"/>
  <c r="F90" i="9"/>
  <c r="F89" i="9"/>
  <c r="F88" i="9"/>
  <c r="F87" i="9"/>
  <c r="F86" i="9"/>
  <c r="F85" i="9"/>
  <c r="F84" i="9"/>
  <c r="F83" i="9"/>
  <c r="F82" i="9"/>
  <c r="F81" i="9"/>
  <c r="F80" i="9"/>
  <c r="F79" i="9"/>
  <c r="F78" i="9"/>
  <c r="F77" i="9"/>
  <c r="F76" i="9"/>
  <c r="F75" i="9"/>
  <c r="F74" i="9"/>
  <c r="F73" i="9"/>
  <c r="E25" i="12"/>
  <c r="E24" i="12"/>
  <c r="E23" i="12"/>
  <c r="E22" i="12"/>
  <c r="E21" i="12"/>
  <c r="E20" i="12"/>
  <c r="E19" i="12"/>
  <c r="E18" i="12"/>
  <c r="E17" i="12"/>
  <c r="E16" i="12"/>
  <c r="E15" i="12"/>
  <c r="E14" i="12"/>
  <c r="E13" i="12"/>
  <c r="E12" i="12"/>
  <c r="E11" i="12"/>
  <c r="E10" i="12"/>
  <c r="E9" i="12"/>
  <c r="E8" i="12"/>
  <c r="E7" i="12"/>
  <c r="E6" i="12"/>
  <c r="E5" i="12"/>
  <c r="H4" i="12"/>
  <c r="E4" i="12"/>
  <c r="D33" i="2"/>
  <c r="D34" i="2"/>
  <c r="D35" i="2"/>
  <c r="D36" i="2"/>
  <c r="D37" i="2"/>
  <c r="D38" i="2"/>
  <c r="D39" i="2"/>
  <c r="D40" i="2"/>
  <c r="D41" i="2"/>
  <c r="D42" i="2"/>
  <c r="D43" i="2"/>
  <c r="D44" i="2"/>
  <c r="D45" i="2"/>
  <c r="D46" i="2"/>
  <c r="D47" i="2"/>
  <c r="D48" i="2"/>
  <c r="D49" i="2"/>
  <c r="D50" i="2"/>
  <c r="D51" i="2"/>
  <c r="D52" i="2"/>
  <c r="D53" i="2"/>
  <c r="D55" i="2" l="1"/>
  <c r="F26" i="11" l="1"/>
  <c r="E26" i="11"/>
  <c r="D26" i="11"/>
  <c r="C26" i="11"/>
  <c r="B26" i="11"/>
  <c r="H23" i="11"/>
  <c r="H22" i="11"/>
  <c r="H21" i="11"/>
  <c r="H20" i="11"/>
  <c r="H19" i="11"/>
  <c r="H18" i="11"/>
  <c r="H17" i="11"/>
  <c r="H16" i="11"/>
  <c r="H15" i="11"/>
  <c r="H14" i="11"/>
  <c r="H13" i="11"/>
  <c r="H12" i="11"/>
  <c r="H11" i="11"/>
  <c r="H10" i="11"/>
  <c r="H9" i="11"/>
  <c r="H8" i="11"/>
  <c r="H7" i="11"/>
  <c r="H6" i="11"/>
  <c r="H5" i="11"/>
  <c r="C62" i="9"/>
  <c r="C57" i="9"/>
  <c r="C52" i="9"/>
  <c r="K25" i="10"/>
  <c r="I25" i="10"/>
  <c r="H25" i="10"/>
  <c r="G25" i="10"/>
  <c r="K24" i="10"/>
  <c r="H24" i="10"/>
  <c r="G24" i="10"/>
  <c r="L24" i="10" s="1"/>
  <c r="K23" i="10"/>
  <c r="H23" i="10"/>
  <c r="G23" i="10"/>
  <c r="L23" i="10" s="1"/>
  <c r="K22" i="10"/>
  <c r="I22" i="10"/>
  <c r="H22" i="10"/>
  <c r="G22" i="10"/>
  <c r="L22" i="10" s="1"/>
  <c r="K21" i="10"/>
  <c r="I21" i="10"/>
  <c r="H21" i="10"/>
  <c r="G21" i="10"/>
  <c r="L21" i="10" s="1"/>
  <c r="K20" i="10"/>
  <c r="I20" i="10"/>
  <c r="H20" i="10"/>
  <c r="G20" i="10"/>
  <c r="L20" i="10" s="1"/>
  <c r="K19" i="10"/>
  <c r="I19" i="10"/>
  <c r="H19" i="10"/>
  <c r="G19" i="10"/>
  <c r="L19" i="10" s="1"/>
  <c r="K18" i="10"/>
  <c r="I18" i="10"/>
  <c r="H18" i="10"/>
  <c r="G18" i="10"/>
  <c r="L18" i="10" s="1"/>
  <c r="K17" i="10"/>
  <c r="I17" i="10"/>
  <c r="H17" i="10"/>
  <c r="G17" i="10"/>
  <c r="L17" i="10" s="1"/>
  <c r="K16" i="10"/>
  <c r="I16" i="10"/>
  <c r="H16" i="10"/>
  <c r="G16" i="10"/>
  <c r="L16" i="10" s="1"/>
  <c r="K15" i="10"/>
  <c r="I15" i="10"/>
  <c r="H15" i="10"/>
  <c r="G15" i="10"/>
  <c r="L15" i="10" s="1"/>
  <c r="K14" i="10"/>
  <c r="I14" i="10"/>
  <c r="H14" i="10"/>
  <c r="G14" i="10"/>
  <c r="L14" i="10" s="1"/>
  <c r="K13" i="10"/>
  <c r="I13" i="10"/>
  <c r="H13" i="10"/>
  <c r="G13" i="10"/>
  <c r="L13" i="10" s="1"/>
  <c r="K12" i="10"/>
  <c r="I12" i="10"/>
  <c r="H12" i="10"/>
  <c r="G12" i="10"/>
  <c r="L12" i="10" s="1"/>
  <c r="K11" i="10"/>
  <c r="I11" i="10"/>
  <c r="H11" i="10"/>
  <c r="G11" i="10"/>
  <c r="L11" i="10" s="1"/>
  <c r="K10" i="10"/>
  <c r="I10" i="10"/>
  <c r="H10" i="10"/>
  <c r="G10" i="10"/>
  <c r="L10" i="10" s="1"/>
  <c r="K9" i="10"/>
  <c r="I9" i="10"/>
  <c r="H9" i="10"/>
  <c r="G9" i="10"/>
  <c r="L9" i="10" s="1"/>
  <c r="K8" i="10"/>
  <c r="I8" i="10"/>
  <c r="H8" i="10"/>
  <c r="G8" i="10"/>
  <c r="L8" i="10" s="1"/>
  <c r="K7" i="10"/>
  <c r="I7" i="10"/>
  <c r="H7" i="10"/>
  <c r="G7" i="10"/>
  <c r="L7" i="10" s="1"/>
  <c r="K6" i="10"/>
  <c r="I6" i="10"/>
  <c r="H6" i="10"/>
  <c r="G6" i="10"/>
  <c r="L6" i="10" s="1"/>
  <c r="K5" i="10"/>
  <c r="I5" i="10"/>
  <c r="H5" i="10"/>
  <c r="G5" i="10"/>
  <c r="L5" i="10" s="1"/>
  <c r="I4" i="10"/>
  <c r="G4" i="10"/>
  <c r="L4" i="10" s="1"/>
  <c r="L60" i="9"/>
  <c r="K60" i="9"/>
  <c r="J60" i="9"/>
  <c r="I60" i="9"/>
  <c r="H60" i="9"/>
  <c r="G60" i="9"/>
  <c r="F60" i="9"/>
  <c r="E60" i="9"/>
  <c r="D60" i="9"/>
  <c r="C60" i="9"/>
  <c r="I83" i="9" s="1"/>
  <c r="L55" i="9"/>
  <c r="K55" i="9"/>
  <c r="J55" i="9"/>
  <c r="I55" i="9"/>
  <c r="H55" i="9"/>
  <c r="G55" i="9"/>
  <c r="F55" i="9"/>
  <c r="E55" i="9"/>
  <c r="D55" i="9"/>
  <c r="C55" i="9"/>
  <c r="I77" i="9" s="1"/>
  <c r="L50" i="9"/>
  <c r="K50" i="9"/>
  <c r="J50" i="9"/>
  <c r="I50" i="9"/>
  <c r="H50" i="9"/>
  <c r="G50" i="9"/>
  <c r="F50" i="9"/>
  <c r="E50" i="9"/>
  <c r="D50" i="9"/>
  <c r="C50" i="9"/>
  <c r="L40" i="9"/>
  <c r="K40" i="9"/>
  <c r="J40" i="9"/>
  <c r="I40" i="9"/>
  <c r="H40" i="9"/>
  <c r="G40" i="9"/>
  <c r="F40" i="9"/>
  <c r="E40" i="9"/>
  <c r="D40" i="9"/>
  <c r="C40" i="9"/>
  <c r="L35" i="9"/>
  <c r="K35" i="9"/>
  <c r="J35" i="9"/>
  <c r="I35" i="9"/>
  <c r="H35" i="9"/>
  <c r="G35" i="9"/>
  <c r="F35" i="9"/>
  <c r="E35" i="9"/>
  <c r="D35" i="9"/>
  <c r="C35" i="9"/>
  <c r="L30" i="9"/>
  <c r="K30" i="9"/>
  <c r="J30" i="9"/>
  <c r="I30" i="9"/>
  <c r="H30" i="9"/>
  <c r="G30" i="9"/>
  <c r="F30" i="9"/>
  <c r="E30" i="9"/>
  <c r="D30" i="9"/>
  <c r="C30" i="9"/>
  <c r="I27" i="10" l="1"/>
  <c r="H27" i="10"/>
  <c r="L25" i="10"/>
  <c r="B40" i="10"/>
  <c r="C40" i="10" s="1"/>
  <c r="B34" i="10"/>
  <c r="C34" i="10" s="1"/>
  <c r="H26" i="11"/>
  <c r="I73" i="9"/>
  <c r="D34" i="10" l="1"/>
  <c r="C35" i="10"/>
  <c r="D35" i="10" s="1"/>
  <c r="D40" i="10"/>
  <c r="C41" i="10"/>
  <c r="D41" i="10" s="1"/>
  <c r="I5" i="11"/>
  <c r="I25" i="11"/>
  <c r="I4" i="11"/>
  <c r="I7" i="11"/>
  <c r="I8" i="11"/>
  <c r="I9" i="11"/>
  <c r="I10" i="11"/>
  <c r="I11" i="11"/>
  <c r="I12" i="11"/>
  <c r="I13" i="11"/>
  <c r="I15" i="11"/>
  <c r="I17" i="11"/>
  <c r="I18" i="11"/>
  <c r="I22" i="11"/>
  <c r="I23" i="11"/>
  <c r="I6" i="11"/>
  <c r="I16" i="11"/>
  <c r="I20" i="11"/>
  <c r="I21" i="11"/>
  <c r="I24" i="11"/>
  <c r="I14" i="11"/>
  <c r="I19" i="11"/>
  <c r="M51" i="9"/>
  <c r="M56" i="9"/>
  <c r="M31" i="9"/>
  <c r="M36" i="9"/>
  <c r="M41" i="9"/>
  <c r="M61" i="9"/>
  <c r="L50" i="6" l="1"/>
  <c r="J47" i="6"/>
  <c r="O47" i="6" s="1"/>
  <c r="F47" i="6"/>
  <c r="E47" i="6" s="1"/>
  <c r="N47" i="6" s="1"/>
  <c r="J46" i="6"/>
  <c r="O46" i="6" s="1"/>
  <c r="F46" i="6"/>
  <c r="E46" i="6" s="1"/>
  <c r="N46" i="6" s="1"/>
  <c r="J45" i="6"/>
  <c r="O45" i="6" s="1"/>
  <c r="F45" i="6"/>
  <c r="E45" i="6" s="1"/>
  <c r="N45" i="6" s="1"/>
  <c r="J44" i="6"/>
  <c r="O44" i="6" s="1"/>
  <c r="F44" i="6"/>
  <c r="E44" i="6" s="1"/>
  <c r="N44" i="6" s="1"/>
  <c r="J43" i="6"/>
  <c r="O43" i="6" s="1"/>
  <c r="F43" i="6"/>
  <c r="E43" i="6" s="1"/>
  <c r="N43" i="6" s="1"/>
  <c r="J42" i="6"/>
  <c r="O42" i="6" s="1"/>
  <c r="F42" i="6"/>
  <c r="E42" i="6" s="1"/>
  <c r="N42" i="6" s="1"/>
  <c r="J41" i="6"/>
  <c r="O41" i="6" s="1"/>
  <c r="F41" i="6"/>
  <c r="E41" i="6" s="1"/>
  <c r="N41" i="6" s="1"/>
  <c r="J40" i="6"/>
  <c r="O40" i="6" s="1"/>
  <c r="F40" i="6"/>
  <c r="E40" i="6" s="1"/>
  <c r="N40" i="6" s="1"/>
  <c r="J39" i="6"/>
  <c r="O39" i="6" s="1"/>
  <c r="F39" i="6"/>
  <c r="C39" i="6" s="1"/>
  <c r="J38" i="6"/>
  <c r="O38" i="6" s="1"/>
  <c r="F38" i="6"/>
  <c r="E38" i="6" s="1"/>
  <c r="N38" i="6" s="1"/>
  <c r="J37" i="6"/>
  <c r="O37" i="6" s="1"/>
  <c r="F37" i="6"/>
  <c r="E37" i="6"/>
  <c r="N37" i="6" s="1"/>
  <c r="C37" i="6"/>
  <c r="J36" i="6"/>
  <c r="O36" i="6" s="1"/>
  <c r="F36" i="6"/>
  <c r="E36" i="6" s="1"/>
  <c r="N36" i="6" s="1"/>
  <c r="C36" i="6"/>
  <c r="J35" i="6"/>
  <c r="O35" i="6" s="1"/>
  <c r="F35" i="6"/>
  <c r="E35" i="6" s="1"/>
  <c r="J34" i="6"/>
  <c r="O34" i="6" s="1"/>
  <c r="F34" i="6"/>
  <c r="C34" i="6" s="1"/>
  <c r="J33" i="6"/>
  <c r="O33" i="6" s="1"/>
  <c r="F33" i="6"/>
  <c r="E33" i="6" s="1"/>
  <c r="N33" i="6" s="1"/>
  <c r="J32" i="6"/>
  <c r="O32" i="6" s="1"/>
  <c r="F32" i="6"/>
  <c r="E32" i="6" s="1"/>
  <c r="N32" i="6" s="1"/>
  <c r="J31" i="6"/>
  <c r="O31" i="6" s="1"/>
  <c r="F31" i="6"/>
  <c r="E31" i="6" s="1"/>
  <c r="N31" i="6" s="1"/>
  <c r="J30" i="6"/>
  <c r="O30" i="6" s="1"/>
  <c r="F30" i="6"/>
  <c r="E30" i="6" s="1"/>
  <c r="N30" i="6" s="1"/>
  <c r="C30" i="6"/>
  <c r="J29" i="6"/>
  <c r="O29" i="6" s="1"/>
  <c r="F29" i="6"/>
  <c r="C29" i="6" s="1"/>
  <c r="J28" i="6"/>
  <c r="O28" i="6" s="1"/>
  <c r="F28" i="6"/>
  <c r="E28" i="6" s="1"/>
  <c r="J27" i="6"/>
  <c r="O27" i="6" s="1"/>
  <c r="F27" i="6"/>
  <c r="C27" i="6" s="1"/>
  <c r="J26" i="6"/>
  <c r="O26" i="6" s="1"/>
  <c r="D25" i="2"/>
  <c r="D24" i="2"/>
  <c r="D23" i="2"/>
  <c r="D22" i="2"/>
  <c r="D21" i="2"/>
  <c r="D20" i="2"/>
  <c r="D19" i="2"/>
  <c r="D18" i="2"/>
  <c r="D17" i="2"/>
  <c r="D16" i="2"/>
  <c r="D15" i="2"/>
  <c r="D14" i="2"/>
  <c r="D13" i="2"/>
  <c r="D12" i="2"/>
  <c r="D11" i="2"/>
  <c r="D10" i="2"/>
  <c r="D9" i="2"/>
  <c r="D8" i="2"/>
  <c r="D7" i="2"/>
  <c r="D6" i="2"/>
  <c r="D5" i="2"/>
  <c r="D4" i="2"/>
  <c r="C46" i="6" l="1"/>
  <c r="N35" i="6"/>
  <c r="P53" i="6"/>
  <c r="P52" i="6"/>
  <c r="P54" i="6"/>
  <c r="N28" i="6"/>
  <c r="C33" i="6"/>
  <c r="J50" i="6"/>
  <c r="K50" i="6" s="1"/>
  <c r="C47" i="6"/>
  <c r="C32" i="6"/>
  <c r="C40" i="6"/>
  <c r="E34" i="6"/>
  <c r="N34" i="6" s="1"/>
  <c r="C28" i="6"/>
  <c r="C45" i="6"/>
  <c r="E29" i="6"/>
  <c r="N29" i="6" s="1"/>
  <c r="C35" i="6"/>
  <c r="C41" i="6"/>
  <c r="C31" i="6"/>
  <c r="C42" i="6"/>
  <c r="C43" i="6"/>
  <c r="C38" i="6"/>
  <c r="E39" i="6"/>
  <c r="N39" i="6" s="1"/>
  <c r="N54" i="6" s="1"/>
  <c r="C44" i="6"/>
  <c r="L53" i="6" l="1"/>
  <c r="N52" i="6"/>
  <c r="B52" i="6"/>
  <c r="B53" i="6"/>
  <c r="L52" i="6"/>
  <c r="N53" i="6"/>
  <c r="B54" i="6"/>
  <c r="L54" i="6"/>
</calcChain>
</file>

<file path=xl/sharedStrings.xml><?xml version="1.0" encoding="utf-8"?>
<sst xmlns="http://schemas.openxmlformats.org/spreadsheetml/2006/main" count="318" uniqueCount="216">
  <si>
    <t>E-Filers</t>
  </si>
  <si>
    <t>Paper Filers</t>
  </si>
  <si>
    <t>Total</t>
  </si>
  <si>
    <t>E-File Share</t>
  </si>
  <si>
    <t>Paper File Share</t>
  </si>
  <si>
    <t>Tax Year</t>
  </si>
  <si>
    <t>Total Returns</t>
  </si>
  <si>
    <t>divorce rate</t>
  </si>
  <si>
    <t>2001-2021</t>
  </si>
  <si>
    <t xml:space="preserve">https://www.cdc.gov/nchs/data/dvs/marriage-divorce/national-marriage-divorce-rates-00-22.pdf </t>
  </si>
  <si>
    <t>tax_yr</t>
  </si>
  <si>
    <t>Base Year</t>
  </si>
  <si>
    <t>ty2001</t>
  </si>
  <si>
    <t>ty2002</t>
  </si>
  <si>
    <t>ty2003</t>
  </si>
  <si>
    <t>ty2004</t>
  </si>
  <si>
    <t>ty2005</t>
  </si>
  <si>
    <t>ty2006</t>
  </si>
  <si>
    <t>ty2007</t>
  </si>
  <si>
    <t>ty2008</t>
  </si>
  <si>
    <t>ty2009</t>
  </si>
  <si>
    <t>ty2010</t>
  </si>
  <si>
    <t>ty2011</t>
  </si>
  <si>
    <t>share of initial</t>
  </si>
  <si>
    <t>annual decay rate</t>
  </si>
  <si>
    <t>ty2012</t>
  </si>
  <si>
    <t>ty2013</t>
  </si>
  <si>
    <t>ty2014</t>
  </si>
  <si>
    <t>ty2015</t>
  </si>
  <si>
    <t>ty2016</t>
  </si>
  <si>
    <t>ty2017</t>
  </si>
  <si>
    <t>ty2018</t>
  </si>
  <si>
    <t>ty2019</t>
  </si>
  <si>
    <t>ty2020</t>
  </si>
  <si>
    <t>ty2021</t>
  </si>
  <si>
    <t>Total Count</t>
  </si>
  <si>
    <t>Count with EIC</t>
  </si>
  <si>
    <t>Count with CTC</t>
  </si>
  <si>
    <t>EIC and CTC</t>
  </si>
  <si>
    <t>%EITC</t>
  </si>
  <si>
    <t>%CTC</t>
  </si>
  <si>
    <t>PCE</t>
  </si>
  <si>
    <t>EITC ($2023)</t>
  </si>
  <si>
    <t>https://fred.stlouisfed.org/series/PCEPI</t>
  </si>
  <si>
    <t>share of double dep</t>
  </si>
  <si>
    <t>count</t>
  </si>
  <si>
    <t>amend_1only</t>
  </si>
  <si>
    <t>amend_2only</t>
  </si>
  <si>
    <t>Double-Claimed Dependents</t>
  </si>
  <si>
    <t>Total Dependents</t>
  </si>
  <si>
    <t>Double-Claim rate</t>
  </si>
  <si>
    <t>2010-2021</t>
  </si>
  <si>
    <t>2003-2021</t>
  </si>
  <si>
    <t>2003-2009</t>
  </si>
  <si>
    <t>Paper-file and double-claim correlations</t>
  </si>
  <si>
    <t>Paper-file and divorce correlations</t>
  </si>
  <si>
    <t>Dependents Claimed</t>
  </si>
  <si>
    <t>Dependents double claimed</t>
  </si>
  <si>
    <t>Share dependents double claimed</t>
  </si>
  <si>
    <t>Average overclaiming rate</t>
  </si>
  <si>
    <t>average</t>
  </si>
  <si>
    <t>All</t>
  </si>
  <si>
    <t>Married LY</t>
  </si>
  <si>
    <t>Married Past</t>
  </si>
  <si>
    <t>MP Share</t>
  </si>
  <si>
    <t>Married Future</t>
  </si>
  <si>
    <t>Married Ever</t>
  </si>
  <si>
    <t>ME Share</t>
  </si>
  <si>
    <t>The reason married ever is consistently much less than mp+mf is because a large number of these people were married, divorced (or filed seperatly) then remarried.</t>
  </si>
  <si>
    <t>This is actually really easy to show. However, the data was corrupted and it is taking too long to run again to recreate the number tonight.</t>
  </si>
  <si>
    <t>H &amp; H</t>
  </si>
  <si>
    <t>H &amp; L</t>
  </si>
  <si>
    <t>L &amp; L</t>
  </si>
  <si>
    <t>Newborn</t>
  </si>
  <si>
    <t>1 to 5</t>
  </si>
  <si>
    <t>6 to 17</t>
  </si>
  <si>
    <t>18-29</t>
  </si>
  <si>
    <t>30-59</t>
  </si>
  <si>
    <t>60+</t>
  </si>
  <si>
    <t>count()</t>
  </si>
  <si>
    <t>Average Day Difference in Filing</t>
  </si>
  <si>
    <t>Neither Filed NY</t>
  </si>
  <si>
    <t>One Filed NY</t>
  </si>
  <si>
    <t>Both Filed NY</t>
  </si>
  <si>
    <t>BF Shr</t>
  </si>
  <si>
    <t>Non-filing share</t>
  </si>
  <si>
    <t>Did double-claiming filers file a tax return the next year?</t>
  </si>
  <si>
    <t>preliminary</t>
  </si>
  <si>
    <t>drop rate due to non filing</t>
  </si>
  <si>
    <t>Marr LY</t>
  </si>
  <si>
    <t>Marr Past</t>
  </si>
  <si>
    <t>Dependents double claimed (M)</t>
  </si>
  <si>
    <t>years for figure</t>
  </si>
  <si>
    <t>share low</t>
  </si>
  <si>
    <t>2010-2022</t>
  </si>
  <si>
    <t>2003-2022</t>
  </si>
  <si>
    <t>months from second filing to exam end</t>
  </si>
  <si>
    <t>for second filers who are audited*</t>
  </si>
  <si>
    <t>in ERIS</t>
  </si>
  <si>
    <t>net tax assessed &gt; 0</t>
  </si>
  <si>
    <t>audited</t>
  </si>
  <si>
    <t>median</t>
  </si>
  <si>
    <t>First filer</t>
  </si>
  <si>
    <t>Second filer</t>
  </si>
  <si>
    <t>Both filers</t>
  </si>
  <si>
    <t>Population Amending Share</t>
  </si>
  <si>
    <t>amended</t>
  </si>
  <si>
    <t>regular</t>
  </si>
  <si>
    <t>times as likley to amend if double claimer than overall</t>
  </si>
  <si>
    <t>All audits (thousands)</t>
  </si>
  <si>
    <t>All filers (thousands)</t>
  </si>
  <si>
    <t>base_year</t>
  </si>
  <si>
    <t>next_year</t>
  </si>
  <si>
    <t>cnt_all</t>
  </si>
  <si>
    <t>eris_ind_yr1</t>
  </si>
  <si>
    <t>eris_rate_yr1</t>
  </si>
  <si>
    <t>eris_ind_yr2</t>
  </si>
  <si>
    <t>eris_rate_yr2</t>
  </si>
  <si>
    <t>exam_ind_yr1</t>
  </si>
  <si>
    <t>exam_rate_yr1</t>
  </si>
  <si>
    <t>exam_ind_yr2</t>
  </si>
  <si>
    <t>exam_rate_yr2</t>
  </si>
  <si>
    <t>Tax year</t>
  </si>
  <si>
    <t>EITC+CTC</t>
  </si>
  <si>
    <t>Savings</t>
  </si>
  <si>
    <t>Year</t>
  </si>
  <si>
    <t>Change: 2001-2018</t>
  </si>
  <si>
    <t>All audits (%filers)</t>
  </si>
  <si>
    <t>DC audits     (%double-claiming filers)</t>
  </si>
  <si>
    <t>DC audits (thousands)</t>
  </si>
  <si>
    <t>Double-claiming filers (thousands)</t>
  </si>
  <si>
    <t>All filers</t>
  </si>
  <si>
    <t>Double-claiming filers</t>
  </si>
  <si>
    <t>Average: 2001-2018</t>
  </si>
  <si>
    <t>ln paper file share</t>
  </si>
  <si>
    <t>DC correlations</t>
  </si>
  <si>
    <t>ln DC rate</t>
  </si>
  <si>
    <t>ln divorce rate</t>
  </si>
  <si>
    <t>Double-Claim share of paper filers</t>
  </si>
  <si>
    <t>Percent of Total</t>
  </si>
  <si>
    <t>TOTAL</t>
  </si>
  <si>
    <t>parents (%)</t>
  </si>
  <si>
    <t>match_state (%)</t>
  </si>
  <si>
    <t>match_zip  (%)</t>
  </si>
  <si>
    <t>match_address (%)</t>
  </si>
  <si>
    <t>match_state</t>
  </si>
  <si>
    <t>match_zip</t>
  </si>
  <si>
    <t>match_address</t>
  </si>
  <si>
    <t>Raw Counts</t>
  </si>
  <si>
    <t>parents_method</t>
  </si>
  <si>
    <t>cnt</t>
  </si>
  <si>
    <t>at least one amends</t>
  </si>
  <si>
    <t>Both amend</t>
  </si>
  <si>
    <t>at least one amends share</t>
  </si>
  <si>
    <t>By filing order (1st or 2nd)</t>
  </si>
  <si>
    <t>Average: at least one amends</t>
  </si>
  <si>
    <t>Average: Population amending share</t>
  </si>
  <si>
    <t>Source: Authors’ calculations using population tax data.</t>
  </si>
  <si>
    <t>Most "overclaims" are among two returns, so we refer to them as "double-claiming"</t>
  </si>
  <si>
    <t>#Filers overclaiming</t>
  </si>
  <si>
    <t>#Overclaims of dependents</t>
  </si>
  <si>
    <t>Notes: Divorce rates are the number of divorces and annulments divided by the total population. 
We only report double-claiming since 2001 and paper-filing rates since 2003 because of issues with earlier data.
Source: Authors’ calculations using population tax data and CDC/NCHS National Vital Statistics System: www.cdc.gov/nchs/data/dvs/marriage-divorce/national-marriage-divorce-rates-00-22.pdf (accessed May 24, 2024).</t>
  </si>
  <si>
    <t>Figure 2: What caused falling double-claiming rates?</t>
  </si>
  <si>
    <t>Figure 1: Double-claimed dependents (millions), 2001–2022</t>
  </si>
  <si>
    <t xml:space="preserve">Figure 3: Repeat double-claiming of the same dependent </t>
  </si>
  <si>
    <r>
      <t xml:space="preserve">Source: </t>
    </r>
    <r>
      <rPr>
        <sz val="10"/>
        <color rgb="FF1B1B1B"/>
        <rFont val="Times New Roman"/>
        <family val="1"/>
      </rPr>
      <t>Authors’ calculations using population tax data.</t>
    </r>
  </si>
  <si>
    <t>Notes: In these estimates, the base-year double-claimed dependents include some dependents who were already repeat double-claimed in the base year. About one-third of double-claiming filers who do not repeat double-claim the following year do not even file a return, suggesting they had volatile incomes or were filing primarily to claim a dependent-based refundable tax credit, like the EITC or CTC.</t>
  </si>
  <si>
    <t>How to interpret: About 400 thousand dependents double-claimed in 2001 were also double-claimed in 2002.</t>
  </si>
  <si>
    <t>Above only considers if the same dependent TIN reappears as double claimed in the subsequent 10 years realtive to the base year.</t>
  </si>
  <si>
    <t>Note that these numbers are nearly double the numbers in the tables above, meaning it's mostly the same filers double-claiming each year.</t>
  </si>
  <si>
    <t>Panel B: Repeat double-claiming of same dependent by same filers: (by # base-year double-claimed filers)</t>
  </si>
  <si>
    <t>Panel A: Repeat double-claiming of the same dependent (by # base-year double-claimed dependents)</t>
  </si>
  <si>
    <t>How to interpret : About 740 thousand filers, dependent-filer double-claiming combinations in 2001 were also involved in double claims in 2002.</t>
  </si>
  <si>
    <t>Above consider the same combination of dependents and filers  as double-claiming in the subsequent 10 years to the base year.</t>
  </si>
  <si>
    <t>Figure 4: Audits, overall and among double-claiming filers, tax years 2001–2018</t>
  </si>
  <si>
    <t>Notes: Audits are shown through tax year 2018 because tax year 2019 audits may have been slowed by Covid-related issues, and it can take several years for audits to be completed. Audits counts only include closed examinations and are by the tax year of the return (not fiscal year of the examination). Source: Authors’ calculations using population tax data.</t>
  </si>
  <si>
    <t>Double-Claiming/all</t>
  </si>
  <si>
    <t>Relative to all filers, double-claiming filers are nine times as likely to have a closed audited</t>
  </si>
  <si>
    <t>Appendix Figure A1: Amended return rates, 2001–2022</t>
  </si>
  <si>
    <t>Notes: Blue Solid blue line show the number of amended returns divided by the number of double-claimed dependents, where both double-claiming filers are considered but usually only one amends. Amending rates fluctuated with incentives. In 2001, amending rates were low when the CTC first became refundable. Around when the IRS stopped mailing paper forms there was a sharp increase in e filing and the amending rate fell. In 2020 and 2021, the amending rate increased when dependents were temporarily more valuable due to stimulus and expanded CTCs. 
Source: Authors’ calculations using population tax data.</t>
  </si>
  <si>
    <t>Audits among second-year double-claimers are  twice as likely as first-year double-claimers</t>
  </si>
  <si>
    <t>Audit rates roughly double the second year a dependent is double-claimed</t>
  </si>
  <si>
    <t>% both filers audited</t>
  </si>
  <si>
    <t>* includes only filers for whom exam start date is after the  transaction record date and for whom exams have ended.</t>
  </si>
  <si>
    <t>Among double-claiming filers, the audit typically ends just over one year (median of 14 months) after the date the second double-claiming return is received</t>
  </si>
  <si>
    <t xml:space="preserve">Only one of the double-claiming filers is usually audited, although both are audited for about one to two percent of double-claiming cases. </t>
  </si>
  <si>
    <t xml:space="preserve">Few addresses available in data prior to 2007. </t>
  </si>
  <si>
    <t>nearly one-tenth of double-claiming filers live at the same address, which can occur with unmarried cohabiting parents or multi-generational households</t>
  </si>
  <si>
    <t>About 14% of the 2001 cases of double-claimed dependents were among divorced couples (i.e., filers married anytime in the prior five years, the earliest the data allows).</t>
  </si>
  <si>
    <t>Percent (%) of Double-Claims by Dependent's Parents: about one-quarter of double-claiming was by two parents who were ever married, about one-third of double-claiming was by two parents who were never married. The remaining double-claiming (nearly half) was where one filer was not the parent, such as a grandparent</t>
  </si>
  <si>
    <t xml:space="preserve">there not evidence of earlier filing after a double-claiming case that would support a “race to be file first” </t>
  </si>
  <si>
    <t>Shares of double-claimed dependents by age</t>
  </si>
  <si>
    <t>No change in pattern of double-claiming by age of dependent</t>
  </si>
  <si>
    <t>Counts of double-claimed dependents by age</t>
  </si>
  <si>
    <t>Double-claims by filer AGI ($40,000 threshold, PCE ADJUSTED)</t>
  </si>
  <si>
    <t>double-claimed deps</t>
  </si>
  <si>
    <t>four-fifths of double-claiming filers had incomes below $40,000, meaning personal exemptions and other tax effects were small</t>
  </si>
  <si>
    <t>Average</t>
  </si>
  <si>
    <t>EIC received</t>
  </si>
  <si>
    <t>CTC received</t>
  </si>
  <si>
    <t>EITC+CTC ($2023 billions)</t>
  </si>
  <si>
    <t>double credits ($Billions 2023)</t>
  </si>
  <si>
    <t>Credits and Overpayments (CTC Adjusted for  policy changes)</t>
  </si>
  <si>
    <t>Credits and Overpayments (CTC Not adjusted for  policy changes)</t>
  </si>
  <si>
    <t>2021 CTC data is not entered like other years</t>
  </si>
  <si>
    <t xml:space="preserve">over three-quarters of double-claimed dependents are children of ages that eligible for the CTC </t>
  </si>
  <si>
    <t>half of double-claiming filers claim the EITC</t>
  </si>
  <si>
    <t>Tax Credits among double-claiming filers</t>
  </si>
  <si>
    <t>Double-credits</t>
  </si>
  <si>
    <t>2001(adj)</t>
  </si>
  <si>
    <t>2001 CTC ($2023)</t>
  </si>
  <si>
    <t>2001 EITC ($2023)</t>
  </si>
  <si>
    <t>Adj CTC ($2021 B)</t>
  </si>
  <si>
    <t>In 2001, initial EITCs and CTCs among double-claiming filers were $5.5 billion (all values here are 2023 dollars). This suggests double tax credits after accounting for two filers, amendments, and IRS audits totaled $2.2 billion in 2001. In 2022, this approach suggests double tax credits of $0.8 billion. Ignoring policy changes, falling double tax credit rates appear to have reduced credit overpayments by about $1.4 billion. To control for policy changes from the refundable CTC increasing from $600 in 2001 to $1,500 in 2022 and a more generous credit phase-in, we triple initial-year CTCs. This suggests falling double tax credit rates reduced tax credit overpayments by nearly $3 billion. The calculations are: [$5.5 billion ÷ 2 • (1 – 0.2)] – [$2.0 billion ÷ 2 • (1 – 0.2)] = $2.2 billion – $0.8 billion = $1.4 billion; [($1.7 billion • 3 + $3.9 billion) ÷ 2 • (1 – 0.2)] – [$2.0 billion ÷ 2 • (1 – 0.2)] = $3.6 billion – $0.8 billion = $2.8 billion.</t>
  </si>
  <si>
    <t>The first filing date of either double-claiming filer the year after double-claiming</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</si>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</sst>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0_);\(&quot;$&quot;#,##0.0\)"/>
    <numFmt numFmtId="168" formatCode="0.0"/>
    <numFmt numFmtId="169" formatCode="#,##0.0_);\(#,##0.0\)"/>
    <numFmt numFmtId="170" formatCode="_(* #,##0.000_);_(* \(#,##0.000\);_(* &quot;-&quot;??_);_(@_)"/>
    <numFmt numFmtId="171" formatCode="_(&quot;$&quot;* #,##0.0_);_(&quot;$&quot;* \(#,##0.0\);_(&quot;$&quot;* &quot;-&quot;??_);_(@_)"/>
    <numFmt numFmtId="172" formatCode="_(* #,##0.0_);_(* \(#,##0.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u/>
      <sz val="11"/>
      <color theme="10"/>
      <name val="Calibri"/>
      <family val="2"/>
      <scheme val="minor"/>
    </font>
    <font>
      <sz val="9"/>
      <color theme="1"/>
      <name val="Calibri"/>
      <family val="2"/>
      <scheme val="minor"/>
    </font>
    <font>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6"/>
      <color theme="1"/>
      <name val="Calibri"/>
      <family val="2"/>
      <scheme val="minor"/>
    </font>
    <font>
      <b/>
      <sz val="14"/>
      <color theme="1"/>
      <name val="Calibri"/>
      <family val="2"/>
      <scheme val="minor"/>
    </font>
    <font>
      <b/>
      <sz val="12"/>
      <color rgb="FFC00000"/>
      <name val="Calibri"/>
      <family val="2"/>
      <scheme val="minor"/>
    </font>
    <font>
      <sz val="12"/>
      <color rgb="FFC00000"/>
      <name val="Calibri"/>
      <family val="2"/>
      <scheme val="minor"/>
    </font>
    <font>
      <b/>
      <sz val="12"/>
      <color theme="1"/>
      <name val="Times New Roman"/>
      <family val="1"/>
    </font>
    <font>
      <i/>
      <sz val="10"/>
      <color rgb="FF1B1B1B"/>
      <name val="Times New Roman"/>
      <family val="1"/>
    </font>
    <font>
      <sz val="10"/>
      <color rgb="FF1B1B1B"/>
      <name val="Times New Roman"/>
      <family val="1"/>
    </font>
    <font>
      <sz val="10"/>
      <color theme="1"/>
      <name val="Times New Roman"/>
      <family val="1"/>
    </font>
    <font>
      <b/>
      <sz val="12"/>
      <color theme="1"/>
      <name val="Calibri"/>
      <family val="2"/>
      <scheme val="minor"/>
    </font>
    <font>
      <b/>
      <sz val="13"/>
      <color theme="1"/>
      <name val="Times New Roman"/>
      <family val="1"/>
    </font>
    <font>
      <sz val="10"/>
      <color theme="1"/>
      <name val="Calibri"/>
      <family val="2"/>
      <scheme val="minor"/>
    </font>
    <font>
      <sz val="12"/>
      <color theme="1"/>
      <name val="Times New Roman"/>
      <family val="1"/>
    </font>
    <font>
      <sz val="8"/>
      <name val="Calibri"/>
      <family val="2"/>
      <scheme val="minor"/>
    </font>
  </fonts>
  <fills count="4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4" fillId="13" borderId="5" applyNumberFormat="0" applyAlignment="0" applyProtection="0"/>
    <xf numFmtId="0" fontId="15" fillId="14" borderId="6" applyNumberFormat="0" applyAlignment="0" applyProtection="0"/>
    <xf numFmtId="0" fontId="16" fillId="14" borderId="5" applyNumberFormat="0" applyAlignment="0" applyProtection="0"/>
    <xf numFmtId="0" fontId="17" fillId="0" borderId="7" applyNumberFormat="0" applyFill="0" applyAlignment="0" applyProtection="0"/>
    <xf numFmtId="0" fontId="18" fillId="15" borderId="8" applyNumberFormat="0" applyAlignment="0" applyProtection="0"/>
    <xf numFmtId="0" fontId="19" fillId="0" borderId="0" applyNumberFormat="0" applyFill="0" applyBorder="0" applyAlignment="0" applyProtection="0"/>
    <xf numFmtId="0" fontId="1" fillId="16" borderId="9" applyNumberFormat="0" applyFont="0" applyAlignment="0" applyProtection="0"/>
    <xf numFmtId="0" fontId="20" fillId="0" borderId="0" applyNumberFormat="0" applyFill="0" applyBorder="0" applyAlignment="0" applyProtection="0"/>
    <xf numFmtId="0" fontId="2" fillId="0" borderId="10" applyNumberFormat="0" applyFill="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142">
    <xf numFmtId="0" fontId="0" fillId="0" borderId="0" xfId="0"/>
    <xf numFmtId="164" fontId="0" fillId="0" borderId="0" xfId="1" applyNumberFormat="1" applyFont="1"/>
    <xf numFmtId="164" fontId="0" fillId="0" borderId="0" xfId="0" applyNumberFormat="1"/>
    <xf numFmtId="165" fontId="0" fillId="0" borderId="0" xfId="2" applyNumberFormat="1" applyFont="1"/>
    <xf numFmtId="0" fontId="2" fillId="0" borderId="0" xfId="0" applyFont="1"/>
    <xf numFmtId="0" fontId="2" fillId="2" borderId="0" xfId="0" applyFont="1" applyFill="1"/>
    <xf numFmtId="0" fontId="2" fillId="2" borderId="0" xfId="0" applyFont="1" applyFill="1" applyAlignment="1">
      <alignment horizontal="center"/>
    </xf>
    <xf numFmtId="10" fontId="0" fillId="0" borderId="0" xfId="2" applyNumberFormat="1" applyFont="1"/>
    <xf numFmtId="0" fontId="0" fillId="4" borderId="0" xfId="0" applyFill="1" applyAlignment="1">
      <alignment horizontal="center"/>
    </xf>
    <xf numFmtId="0" fontId="0" fillId="4" borderId="0" xfId="0" applyFill="1"/>
    <xf numFmtId="164" fontId="2" fillId="0" borderId="0" xfId="1" applyNumberFormat="1" applyFont="1"/>
    <xf numFmtId="9" fontId="2" fillId="0" borderId="0" xfId="2" applyFont="1"/>
    <xf numFmtId="165" fontId="0" fillId="0" borderId="0" xfId="4" applyNumberFormat="1" applyFont="1"/>
    <xf numFmtId="9" fontId="0" fillId="0" borderId="0" xfId="2" applyFont="1"/>
    <xf numFmtId="0" fontId="4" fillId="0" borderId="0" xfId="6"/>
    <xf numFmtId="9" fontId="0" fillId="0" borderId="0" xfId="0" applyNumberFormat="1"/>
    <xf numFmtId="164" fontId="0" fillId="0" borderId="0" xfId="5" applyNumberFormat="1" applyFont="1"/>
    <xf numFmtId="9" fontId="0" fillId="0" borderId="0" xfId="2" applyFont="1" applyAlignment="1">
      <alignment horizontal="center"/>
    </xf>
    <xf numFmtId="9" fontId="5" fillId="0" borderId="0" xfId="2" applyFont="1" applyAlignment="1">
      <alignment horizontal="center"/>
    </xf>
    <xf numFmtId="9" fontId="0" fillId="0" borderId="0" xfId="0" applyNumberFormat="1" applyAlignment="1">
      <alignment horizontal="center"/>
    </xf>
    <xf numFmtId="166" fontId="0" fillId="0" borderId="0" xfId="7" applyNumberFormat="1" applyFont="1"/>
    <xf numFmtId="166" fontId="0" fillId="0" borderId="0" xfId="0" applyNumberFormat="1"/>
    <xf numFmtId="167" fontId="0" fillId="0" borderId="0" xfId="0" applyNumberFormat="1" applyAlignment="1">
      <alignment horizontal="center"/>
    </xf>
    <xf numFmtId="0" fontId="0" fillId="6" borderId="0" xfId="0" applyFill="1"/>
    <xf numFmtId="0" fontId="0" fillId="0" borderId="0" xfId="0" applyFont="1"/>
    <xf numFmtId="164" fontId="2" fillId="0" borderId="0" xfId="0" applyNumberFormat="1" applyFont="1"/>
    <xf numFmtId="0" fontId="2" fillId="2" borderId="0" xfId="0" applyFont="1" applyFill="1" applyAlignment="1">
      <alignment horizontal="center" wrapText="1"/>
    </xf>
    <xf numFmtId="0" fontId="2" fillId="2"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wrapText="1"/>
    </xf>
    <xf numFmtId="165" fontId="2" fillId="0" borderId="0" xfId="2" applyNumberFormat="1" applyFont="1"/>
    <xf numFmtId="10" fontId="2" fillId="0" borderId="0" xfId="2" applyNumberFormat="1" applyFont="1"/>
    <xf numFmtId="2" fontId="0" fillId="0" borderId="0" xfId="2" applyNumberFormat="1" applyFont="1" applyAlignment="1">
      <alignment horizontal="center"/>
    </xf>
    <xf numFmtId="164" fontId="0" fillId="0" borderId="0" xfId="1" applyNumberFormat="1" applyFont="1" applyAlignment="1">
      <alignment horizontal="center"/>
    </xf>
    <xf numFmtId="10" fontId="0" fillId="0" borderId="0" xfId="2" applyNumberFormat="1" applyFont="1" applyAlignment="1">
      <alignment horizontal="center"/>
    </xf>
    <xf numFmtId="168" fontId="0" fillId="0" borderId="0" xfId="2" applyNumberFormat="1" applyFont="1" applyAlignment="1">
      <alignment horizontal="center" vertical="center"/>
    </xf>
    <xf numFmtId="0" fontId="0" fillId="0" borderId="0" xfId="0" applyFont="1" applyAlignment="1">
      <alignment horizontal="center"/>
    </xf>
    <xf numFmtId="37" fontId="0" fillId="0" borderId="0" xfId="5" applyNumberFormat="1" applyFont="1" applyAlignment="1">
      <alignment horizontal="center"/>
    </xf>
    <xf numFmtId="168" fontId="0" fillId="0" borderId="0" xfId="0" applyNumberFormat="1"/>
    <xf numFmtId="0" fontId="2" fillId="3" borderId="0" xfId="0" applyFont="1" applyFill="1"/>
    <xf numFmtId="0" fontId="0" fillId="7" borderId="0" xfId="0" applyFill="1"/>
    <xf numFmtId="0" fontId="2" fillId="7" borderId="0" xfId="0" applyFont="1" applyFill="1"/>
    <xf numFmtId="9" fontId="0" fillId="0" borderId="0" xfId="4" applyFont="1" applyAlignment="1">
      <alignment horizontal="center"/>
    </xf>
    <xf numFmtId="9" fontId="0" fillId="5" borderId="0" xfId="2" applyFont="1" applyFill="1" applyAlignment="1">
      <alignment horizontal="center"/>
    </xf>
    <xf numFmtId="164" fontId="0" fillId="6" borderId="0" xfId="5" applyNumberFormat="1" applyFont="1" applyFill="1"/>
    <xf numFmtId="9" fontId="0" fillId="6" borderId="0" xfId="4" applyFont="1" applyFill="1" applyAlignment="1">
      <alignment horizontal="center"/>
    </xf>
    <xf numFmtId="9" fontId="0" fillId="6" borderId="0" xfId="2" applyFont="1" applyFill="1" applyAlignment="1">
      <alignment horizontal="center"/>
    </xf>
    <xf numFmtId="9" fontId="0" fillId="0" borderId="0" xfId="4" applyNumberFormat="1" applyFont="1" applyAlignment="1">
      <alignment horizontal="center"/>
    </xf>
    <xf numFmtId="9" fontId="2" fillId="0" borderId="0" xfId="0" applyNumberFormat="1" applyFont="1"/>
    <xf numFmtId="169" fontId="0" fillId="0" borderId="0" xfId="1" applyNumberFormat="1" applyFont="1" applyAlignment="1">
      <alignment horizontal="center"/>
    </xf>
    <xf numFmtId="0" fontId="0" fillId="0" borderId="0" xfId="0" applyFill="1" applyAlignment="1">
      <alignment horizontal="center"/>
    </xf>
    <xf numFmtId="164" fontId="0" fillId="0" borderId="0" xfId="1" applyNumberFormat="1" applyFont="1" applyFill="1" applyAlignment="1">
      <alignment horizontal="center"/>
    </xf>
    <xf numFmtId="10" fontId="0" fillId="0" borderId="0" xfId="2" applyNumberFormat="1" applyFont="1" applyFill="1" applyAlignment="1">
      <alignment horizontal="center"/>
    </xf>
    <xf numFmtId="169" fontId="0" fillId="0" borderId="0" xfId="1" applyNumberFormat="1" applyFont="1" applyFill="1" applyAlignment="1">
      <alignment horizontal="center"/>
    </xf>
    <xf numFmtId="170" fontId="0" fillId="0" borderId="0" xfId="1" applyNumberFormat="1" applyFont="1"/>
    <xf numFmtId="2" fontId="2" fillId="0" borderId="0" xfId="0" applyNumberFormat="1" applyFont="1" applyAlignment="1">
      <alignment horizontal="center"/>
    </xf>
    <xf numFmtId="0" fontId="0" fillId="0" borderId="0" xfId="0"/>
    <xf numFmtId="165" fontId="0" fillId="0" borderId="0" xfId="0" applyNumberFormat="1"/>
    <xf numFmtId="37" fontId="0" fillId="0" borderId="0" xfId="0" applyNumberFormat="1" applyAlignment="1">
      <alignment horizontal="center"/>
    </xf>
    <xf numFmtId="3" fontId="0" fillId="0" borderId="0" xfId="0" applyNumberFormat="1" applyBorder="1" applyAlignment="1">
      <alignment horizontal="center"/>
    </xf>
    <xf numFmtId="0" fontId="0" fillId="2" borderId="0" xfId="0" applyFill="1" applyBorder="1"/>
    <xf numFmtId="1" fontId="0" fillId="0" borderId="0" xfId="0" applyNumberFormat="1" applyBorder="1" applyAlignment="1">
      <alignment horizontal="center"/>
    </xf>
    <xf numFmtId="0" fontId="0" fillId="0" borderId="0" xfId="0" applyBorder="1" applyAlignment="1">
      <alignment horizontal="center"/>
    </xf>
    <xf numFmtId="165" fontId="0" fillId="0" borderId="0" xfId="2" applyNumberFormat="1" applyFont="1" applyBorder="1" applyAlignment="1">
      <alignment horizontal="center"/>
    </xf>
    <xf numFmtId="10" fontId="0" fillId="0" borderId="0" xfId="2" applyNumberFormat="1" applyFont="1" applyBorder="1" applyAlignment="1">
      <alignment horizontal="center"/>
    </xf>
    <xf numFmtId="0" fontId="0" fillId="9" borderId="0" xfId="0" applyFill="1" applyAlignment="1">
      <alignment horizontal="centerContinuous"/>
    </xf>
    <xf numFmtId="0" fontId="2" fillId="4" borderId="0" xfId="0" applyFont="1" applyFill="1"/>
    <xf numFmtId="164" fontId="2" fillId="4" borderId="0" xfId="0" applyNumberFormat="1" applyFont="1" applyFill="1"/>
    <xf numFmtId="0" fontId="0" fillId="0" borderId="0" xfId="0" applyAlignment="1"/>
    <xf numFmtId="165" fontId="2" fillId="4" borderId="0" xfId="2" applyNumberFormat="1" applyFont="1" applyFill="1"/>
    <xf numFmtId="0" fontId="0" fillId="0" borderId="0" xfId="0" applyFill="1"/>
    <xf numFmtId="9" fontId="0" fillId="0" borderId="0" xfId="2" applyFont="1" applyFill="1" applyBorder="1" applyAlignment="1">
      <alignment horizontal="center"/>
    </xf>
    <xf numFmtId="9" fontId="2" fillId="0" borderId="0" xfId="0" applyNumberFormat="1" applyFont="1" applyFill="1" applyBorder="1" applyAlignment="1">
      <alignment horizontal="center"/>
    </xf>
    <xf numFmtId="0" fontId="2" fillId="0" borderId="0" xfId="0" applyFont="1" applyAlignment="1">
      <alignment horizontal="center"/>
    </xf>
    <xf numFmtId="0" fontId="2" fillId="0" borderId="0" xfId="0" applyFont="1" applyBorder="1" applyAlignment="1">
      <alignment horizontal="center"/>
    </xf>
    <xf numFmtId="1" fontId="2" fillId="0" borderId="0" xfId="0" applyNumberFormat="1" applyFont="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10" fontId="0" fillId="0" borderId="0" xfId="2" applyNumberFormat="1" applyFont="1" applyFill="1" applyBorder="1" applyAlignment="1">
      <alignment horizontal="center"/>
    </xf>
    <xf numFmtId="0" fontId="0" fillId="0" borderId="0" xfId="0" applyNumberFormat="1"/>
    <xf numFmtId="9" fontId="0" fillId="0" borderId="0" xfId="2" applyNumberFormat="1" applyFont="1"/>
    <xf numFmtId="166" fontId="0" fillId="4" borderId="0" xfId="0" applyNumberFormat="1" applyFill="1"/>
    <xf numFmtId="166" fontId="2" fillId="3" borderId="0" xfId="0" applyNumberFormat="1" applyFont="1" applyFill="1"/>
    <xf numFmtId="0" fontId="2" fillId="2" borderId="1" xfId="0" applyFont="1" applyFill="1" applyBorder="1" applyAlignment="1">
      <alignment horizontal="center"/>
    </xf>
    <xf numFmtId="10" fontId="2" fillId="0" borderId="0" xfId="2" applyNumberFormat="1" applyFont="1" applyAlignment="1">
      <alignment horizontal="center"/>
    </xf>
    <xf numFmtId="3" fontId="2" fillId="0" borderId="0" xfId="0" applyNumberFormat="1" applyFont="1" applyAlignment="1">
      <alignment horizontal="center"/>
    </xf>
    <xf numFmtId="165" fontId="2" fillId="0" borderId="0" xfId="2" applyNumberFormat="1" applyFont="1" applyFill="1" applyAlignment="1">
      <alignment horizontal="center"/>
    </xf>
    <xf numFmtId="165" fontId="2" fillId="0" borderId="0" xfId="2" applyNumberFormat="1" applyFont="1" applyAlignment="1">
      <alignment horizontal="center"/>
    </xf>
    <xf numFmtId="3" fontId="0" fillId="0" borderId="0" xfId="0" applyNumberFormat="1" applyAlignment="1">
      <alignment horizontal="center"/>
    </xf>
    <xf numFmtId="165" fontId="0" fillId="0" borderId="0" xfId="2" applyNumberFormat="1" applyFont="1" applyFill="1" applyBorder="1" applyAlignment="1">
      <alignment horizontal="center"/>
    </xf>
    <xf numFmtId="0" fontId="0" fillId="2" borderId="0" xfId="0" applyFill="1"/>
    <xf numFmtId="165" fontId="2" fillId="0" borderId="0" xfId="2" applyNumberFormat="1" applyFont="1" applyBorder="1" applyAlignment="1">
      <alignment horizontal="center"/>
    </xf>
    <xf numFmtId="0" fontId="2" fillId="0" borderId="0" xfId="0" applyFont="1" applyAlignment="1">
      <alignment horizontal="center" vertical="center" wrapText="1"/>
    </xf>
    <xf numFmtId="2" fontId="0" fillId="0" borderId="0" xfId="0" applyNumberFormat="1" applyAlignment="1">
      <alignment horizontal="center"/>
    </xf>
    <xf numFmtId="0" fontId="22" fillId="0" borderId="0" xfId="0" applyFont="1"/>
    <xf numFmtId="165" fontId="2" fillId="0" borderId="0" xfId="2" applyNumberFormat="1" applyFont="1" applyFill="1"/>
    <xf numFmtId="164" fontId="0" fillId="0" borderId="0" xfId="1" applyNumberFormat="1" applyFont="1" applyFill="1"/>
    <xf numFmtId="164" fontId="0" fillId="8" borderId="0" xfId="1" applyNumberFormat="1" applyFont="1" applyFill="1"/>
    <xf numFmtId="165" fontId="2" fillId="41" borderId="0" xfId="2" applyNumberFormat="1" applyFont="1" applyFill="1"/>
    <xf numFmtId="164" fontId="2" fillId="41" borderId="0" xfId="0" applyNumberFormat="1" applyFont="1" applyFill="1"/>
    <xf numFmtId="0" fontId="2" fillId="41" borderId="0" xfId="0" applyFont="1" applyFill="1"/>
    <xf numFmtId="0" fontId="2" fillId="8" borderId="0" xfId="0" applyFont="1" applyFill="1"/>
    <xf numFmtId="0" fontId="23" fillId="9" borderId="0" xfId="0" applyFont="1" applyFill="1" applyAlignment="1">
      <alignment horizontal="centerContinuous"/>
    </xf>
    <xf numFmtId="0" fontId="0" fillId="0" borderId="0" xfId="0" applyAlignment="1">
      <alignment wrapText="1"/>
    </xf>
    <xf numFmtId="165" fontId="0" fillId="41" borderId="0" xfId="2" applyNumberFormat="1" applyFont="1" applyFill="1"/>
    <xf numFmtId="164" fontId="0" fillId="41" borderId="0" xfId="0" applyNumberFormat="1" applyFill="1"/>
    <xf numFmtId="165" fontId="0" fillId="0" borderId="0" xfId="2" applyNumberFormat="1" applyFont="1" applyAlignment="1">
      <alignment horizontal="center"/>
    </xf>
    <xf numFmtId="168" fontId="2" fillId="0" borderId="0" xfId="2" applyNumberFormat="1" applyFont="1"/>
    <xf numFmtId="165" fontId="24" fillId="0" borderId="0" xfId="2" applyNumberFormat="1" applyFont="1" applyFill="1"/>
    <xf numFmtId="0" fontId="25" fillId="0" borderId="0" xfId="0" applyFont="1"/>
    <xf numFmtId="10" fontId="0" fillId="0" borderId="0" xfId="2" applyNumberFormat="1" applyFont="1" applyFill="1"/>
    <xf numFmtId="0" fontId="26" fillId="0" borderId="0" xfId="0" applyFont="1" applyAlignment="1">
      <alignment horizontal="left" vertical="center"/>
    </xf>
    <xf numFmtId="0" fontId="27" fillId="0" borderId="0" xfId="0" applyFont="1" applyAlignment="1">
      <alignment horizontal="left" vertical="center"/>
    </xf>
    <xf numFmtId="0" fontId="29" fillId="0" borderId="0" xfId="0" applyFont="1"/>
    <xf numFmtId="9" fontId="0" fillId="0" borderId="0" xfId="2" applyFont="1" applyFill="1" applyAlignment="1">
      <alignment horizontal="center"/>
    </xf>
    <xf numFmtId="0" fontId="6" fillId="0" borderId="0" xfId="0" applyFont="1"/>
    <xf numFmtId="0" fontId="30" fillId="0" borderId="0" xfId="0" applyFont="1"/>
    <xf numFmtId="0" fontId="31" fillId="0" borderId="0" xfId="0" applyFont="1" applyAlignment="1">
      <alignment horizontal="left" vertical="center"/>
    </xf>
    <xf numFmtId="0" fontId="32" fillId="0" borderId="0" xfId="0" applyFont="1" applyAlignment="1"/>
    <xf numFmtId="2" fontId="2" fillId="0" borderId="0" xfId="0" applyNumberFormat="1" applyFont="1"/>
    <xf numFmtId="15" fontId="2" fillId="0" borderId="0" xfId="0" applyNumberFormat="1" applyFont="1"/>
    <xf numFmtId="0" fontId="2" fillId="2" borderId="0" xfId="0" applyFont="1" applyFill="1" applyBorder="1" applyAlignment="1">
      <alignment horizontal="center" vertical="center" wrapText="1"/>
    </xf>
    <xf numFmtId="15" fontId="0" fillId="0" borderId="0" xfId="0" applyNumberFormat="1" applyFont="1"/>
    <xf numFmtId="168" fontId="0" fillId="0" borderId="0" xfId="0" applyNumberFormat="1" applyAlignment="1">
      <alignment horizontal="center"/>
    </xf>
    <xf numFmtId="1" fontId="0" fillId="0" borderId="0" xfId="0" applyNumberFormat="1" applyAlignment="1">
      <alignment horizontal="center"/>
    </xf>
    <xf numFmtId="16" fontId="2" fillId="2" borderId="0" xfId="0" applyNumberFormat="1" applyFont="1" applyFill="1" applyAlignment="1">
      <alignment horizontal="center"/>
    </xf>
    <xf numFmtId="0" fontId="2" fillId="0" borderId="0" xfId="0" applyFont="1" applyFill="1"/>
    <xf numFmtId="164" fontId="0" fillId="0" borderId="0" xfId="5" applyNumberFormat="1" applyFont="1" applyFill="1"/>
    <xf numFmtId="9" fontId="0" fillId="0" borderId="0" xfId="4" applyNumberFormat="1" applyFont="1" applyFill="1"/>
    <xf numFmtId="9" fontId="2" fillId="0" borderId="0" xfId="0" applyNumberFormat="1" applyFont="1" applyFill="1"/>
    <xf numFmtId="166" fontId="0" fillId="0" borderId="0" xfId="7" applyNumberFormat="1" applyFont="1" applyFill="1"/>
    <xf numFmtId="166" fontId="0" fillId="0" borderId="0" xfId="0" applyNumberFormat="1" applyFill="1"/>
    <xf numFmtId="9" fontId="2" fillId="0" borderId="0" xfId="0" applyNumberFormat="1" applyFont="1" applyAlignment="1">
      <alignment horizontal="center"/>
    </xf>
    <xf numFmtId="171" fontId="0" fillId="4" borderId="0" xfId="0" applyNumberFormat="1" applyFill="1"/>
    <xf numFmtId="171" fontId="2" fillId="3" borderId="0" xfId="0" applyNumberFormat="1" applyFont="1" applyFill="1"/>
    <xf numFmtId="0" fontId="2" fillId="2" borderId="0" xfId="0" applyFont="1" applyFill="1" applyAlignment="1">
      <alignment horizontal="left"/>
    </xf>
    <xf numFmtId="172" fontId="0" fillId="0" borderId="0" xfId="0" applyNumberFormat="1" applyAlignment="1">
      <alignment horizontal="center"/>
    </xf>
    <xf numFmtId="0" fontId="2" fillId="2" borderId="1" xfId="0" applyFont="1" applyFill="1" applyBorder="1" applyAlignment="1">
      <alignment horizontal="center"/>
    </xf>
    <xf numFmtId="0" fontId="33" fillId="0" borderId="0" xfId="0" applyFont="1" applyAlignment="1">
      <alignment horizontal="left" wrapText="1"/>
    </xf>
    <xf numFmtId="9" fontId="0" fillId="0" borderId="0" xfId="4" applyFont="1" applyFill="1" applyAlignment="1">
      <alignment horizontal="center"/>
    </xf>
  </cellXfs>
  <cellStyles count="52">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 xr:uid="{9D05B53A-5CF8-4EC1-BA82-5BD77880D4E1}"/>
    <cellStyle name="Comma 3" xfId="8" xr:uid="{80A9E72E-20BC-4330-B552-964F81B2B7DE}"/>
    <cellStyle name="Currency" xfId="7" builtinId="4"/>
    <cellStyle name="Currency 2" xfId="10" xr:uid="{BF929F2E-340C-457B-9913-B2104696C496}"/>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6" builtinId="8"/>
    <cellStyle name="Input" xfId="19" builtinId="20" customBuiltin="1"/>
    <cellStyle name="Linked Cell" xfId="22" builtinId="24" customBuiltin="1"/>
    <cellStyle name="Neutral" xfId="18" builtinId="28" customBuiltin="1"/>
    <cellStyle name="Normal" xfId="0" builtinId="0"/>
    <cellStyle name="Normal 2" xfId="3" xr:uid="{82349497-1729-49F0-896A-27984661A18E}"/>
    <cellStyle name="Note" xfId="25" builtinId="10" customBuiltin="1"/>
    <cellStyle name="Output" xfId="20" builtinId="21" customBuiltin="1"/>
    <cellStyle name="Percent" xfId="2" builtinId="5"/>
    <cellStyle name="Percent 2" xfId="4" xr:uid="{DFB22486-C9EE-438F-99D7-0F6D63C4AEDE}"/>
    <cellStyle name="Percent 3" xfId="9" xr:uid="{45A49A48-1460-4FEF-A6DE-2FB01877DB34}"/>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colors>
    <mruColors>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20914617814809"/>
          <c:y val="4.9771116833001568E-2"/>
          <c:w val="0.82501840010485539"/>
          <c:h val="0.88618779425652039"/>
        </c:manualLayout>
      </c:layout>
      <c:lineChart>
        <c:grouping val="standard"/>
        <c:varyColors val="0"/>
        <c:ser>
          <c:idx val="2"/>
          <c:order val="0"/>
          <c:tx>
            <c:strRef>
              <c:f>'F1-double'!$C$3</c:f>
              <c:strCache>
                <c:ptCount val="1"/>
                <c:pt idx="0">
                  <c:v>Dependents double claimed</c:v>
                </c:pt>
              </c:strCache>
            </c:strRef>
          </c:tx>
          <c:spPr>
            <a:ln w="38100" cap="rnd">
              <a:solidFill>
                <a:schemeClr val="accent5"/>
              </a:solidFill>
              <a:round/>
            </a:ln>
            <a:effectLst/>
          </c:spPr>
          <c:marker>
            <c:symbol val="none"/>
          </c:marker>
          <c:cat>
            <c:numRef>
              <c:f>'F2-divorceEfile'!$A$26:$A$48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'F1-double'!$E$4:$E$25</c:f>
              <c:numCache>
                <c:formatCode>#,##0.0_);\(#,##0.0\)</c:formatCode>
                <c:ptCount val="22"/>
                <c:pt idx="0">
                  <c:v>1.2969349999999999</c:v>
                </c:pt>
                <c:pt idx="1">
                  <c:v>1.2227749999999999</c:v>
                </c:pt>
                <c:pt idx="2">
                  <c:v>1.142523</c:v>
                </c:pt>
                <c:pt idx="3">
                  <c:v>1.0970949999999999</c:v>
                </c:pt>
                <c:pt idx="4">
                  <c:v>1.082795</c:v>
                </c:pt>
                <c:pt idx="5">
                  <c:v>1.091167</c:v>
                </c:pt>
                <c:pt idx="6">
                  <c:v>1.1962299999999999</c:v>
                </c:pt>
                <c:pt idx="7">
                  <c:v>1.0418909999999999</c:v>
                </c:pt>
                <c:pt idx="8">
                  <c:v>1.005506</c:v>
                </c:pt>
                <c:pt idx="9">
                  <c:v>0.943608</c:v>
                </c:pt>
                <c:pt idx="10">
                  <c:v>0.82815799999999995</c:v>
                </c:pt>
                <c:pt idx="11">
                  <c:v>0.72893699999999995</c:v>
                </c:pt>
                <c:pt idx="12">
                  <c:v>0.67617000000000005</c:v>
                </c:pt>
                <c:pt idx="13">
                  <c:v>0.59066700000000005</c:v>
                </c:pt>
                <c:pt idx="14">
                  <c:v>0.53967699999999996</c:v>
                </c:pt>
                <c:pt idx="15">
                  <c:v>0.474997</c:v>
                </c:pt>
                <c:pt idx="16">
                  <c:v>0.43942500000000001</c:v>
                </c:pt>
                <c:pt idx="17">
                  <c:v>0.414157</c:v>
                </c:pt>
                <c:pt idx="18">
                  <c:v>0.438641</c:v>
                </c:pt>
                <c:pt idx="19">
                  <c:v>0.391484</c:v>
                </c:pt>
                <c:pt idx="20">
                  <c:v>0.36723899999999998</c:v>
                </c:pt>
                <c:pt idx="21">
                  <c:v>0.25632500000000003</c:v>
                </c:pt>
              </c:numCache>
            </c:numRef>
          </c:val>
          <c:smooth val="0"/>
          <c:extLst>
            <c:ext xmlns:c16="http://schemas.microsoft.com/office/drawing/2014/chart" uri="{C3380CC4-5D6E-409C-BE32-E72D297353CC}">
              <c16:uniqueId val="{00000000-1377-4325-B8E1-0663EFCFC718}"/>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1.4"/>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Double-claimed dependent</a:t>
                </a:r>
                <a:r>
                  <a:rPr lang="en-US" sz="1200" b="0" baseline="0">
                    <a:solidFill>
                      <a:schemeClr val="tx1"/>
                    </a:solidFill>
                    <a:latin typeface="Arial" panose="020B0604020202020204" pitchFamily="34" charset="0"/>
                    <a:cs typeface="Arial" panose="020B0604020202020204" pitchFamily="34" charset="0"/>
                  </a:rPr>
                  <a:t>s (millions)</a:t>
                </a:r>
                <a:endParaRPr lang="en-US" sz="1200" b="0">
                  <a:solidFill>
                    <a:schemeClr val="tx1"/>
                  </a:solidFill>
                  <a:latin typeface="Arial" panose="020B0604020202020204" pitchFamily="34" charset="0"/>
                  <a:cs typeface="Arial" panose="020B0604020202020204" pitchFamily="34" charset="0"/>
                </a:endParaRPr>
              </a:p>
            </c:rich>
          </c:tx>
          <c:layout>
            <c:manualLayout>
              <c:xMode val="edge"/>
              <c:yMode val="edge"/>
              <c:x val="0"/>
              <c:y val="0.1624120712262132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US" sz="1400" b="0" i="0" u="none" strike="noStrike" kern="1200" spc="0" baseline="0">
                <a:solidFill>
                  <a:schemeClr val="tx1"/>
                </a:solidFill>
              </a:rPr>
              <a:t>Amended Returns: Population &amp; Double-Claimers</a:t>
            </a:r>
          </a:p>
        </c:rich>
      </c:tx>
      <c:layout>
        <c:manualLayout>
          <c:xMode val="edge"/>
          <c:yMode val="edge"/>
          <c:x val="0.18031762573716861"/>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658941442090458"/>
          <c:y val="0.12415448068991376"/>
          <c:w val="0.82451587183449371"/>
          <c:h val="0.795178361325524"/>
        </c:manualLayout>
      </c:layout>
      <c:lineChart>
        <c:grouping val="standard"/>
        <c:varyColors val="0"/>
        <c:ser>
          <c:idx val="0"/>
          <c:order val="0"/>
          <c:tx>
            <c:v>Double-Claimers</c:v>
          </c:tx>
          <c:spPr>
            <a:ln w="28575" cap="rnd">
              <a:solidFill>
                <a:schemeClr val="accent1"/>
              </a:solidFill>
              <a:round/>
            </a:ln>
            <a:effectLst/>
          </c:spPr>
          <c:marker>
            <c:symbol val="none"/>
          </c:marker>
          <c:val>
            <c:numRef>
              <c:f>'[1]Amending Trends'!$H$2:$H$24</c:f>
              <c:numCache>
                <c:formatCode>General</c:formatCode>
                <c:ptCount val="23"/>
                <c:pt idx="0">
                  <c:v>3.2046324603777369E-2</c:v>
                </c:pt>
                <c:pt idx="1">
                  <c:v>6.5684201917769011E-2</c:v>
                </c:pt>
                <c:pt idx="2">
                  <c:v>9.2541681874237974E-2</c:v>
                </c:pt>
                <c:pt idx="3">
                  <c:v>9.5039171630533367E-2</c:v>
                </c:pt>
                <c:pt idx="4">
                  <c:v>0.11250883131155943</c:v>
                </c:pt>
                <c:pt idx="5">
                  <c:v>0.11875267488844513</c:v>
                </c:pt>
                <c:pt idx="6">
                  <c:v>0.11569263435961312</c:v>
                </c:pt>
                <c:pt idx="7">
                  <c:v>0.10050859446909513</c:v>
                </c:pt>
                <c:pt idx="8">
                  <c:v>6.3929006888074263E-2</c:v>
                </c:pt>
                <c:pt idx="9">
                  <c:v>6.3982077303286963E-2</c:v>
                </c:pt>
                <c:pt idx="10">
                  <c:v>8.2810284993926286E-2</c:v>
                </c:pt>
                <c:pt idx="11">
                  <c:v>5.5656387314678771E-2</c:v>
                </c:pt>
                <c:pt idx="12">
                  <c:v>4.4250706183356255E-2</c:v>
                </c:pt>
                <c:pt idx="13">
                  <c:v>5.0321077696908752E-2</c:v>
                </c:pt>
                <c:pt idx="14">
                  <c:v>5.0937875803489865E-2</c:v>
                </c:pt>
                <c:pt idx="15">
                  <c:v>5.4495081021564348E-2</c:v>
                </c:pt>
                <c:pt idx="16">
                  <c:v>5.5238095238095239E-2</c:v>
                </c:pt>
                <c:pt idx="17">
                  <c:v>5.4684576139000428E-2</c:v>
                </c:pt>
                <c:pt idx="18">
                  <c:v>6.637318444924209E-2</c:v>
                </c:pt>
                <c:pt idx="19">
                  <c:v>0.10861235708228179</c:v>
                </c:pt>
                <c:pt idx="20">
                  <c:v>0.11269227941476805</c:v>
                </c:pt>
                <c:pt idx="21">
                  <c:v>0.10505413049839071</c:v>
                </c:pt>
                <c:pt idx="22">
                  <c:v>4.6014121343922743E-2</c:v>
                </c:pt>
              </c:numCache>
            </c:numRef>
          </c:val>
          <c:smooth val="0"/>
          <c:extLst>
            <c:ext xmlns:c15="http://schemas.microsoft.com/office/drawing/2012/chart" uri="{02D57815-91ED-43cb-92C2-25804820EDAC}">
              <c15:filteredCategoryTitle>
                <c15:cat>
                  <c:numRef>
                    <c:extLst>
                      <c:ext uri="{02D57815-91ED-43cb-92C2-25804820EDAC}">
                        <c15:formulaRef>
                          <c15:sqref>'[1]Amending Trends'!$A$2:$A$24</c15:sqref>
                        </c15:formulaRef>
                      </c:ext>
                    </c:extLst>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15:cat>
              </c15:filteredCategoryTitle>
            </c:ext>
            <c:ext xmlns:c16="http://schemas.microsoft.com/office/drawing/2014/chart" uri="{C3380CC4-5D6E-409C-BE32-E72D297353CC}">
              <c16:uniqueId val="{00000000-59D0-4714-9121-784C1CDF0A16}"/>
            </c:ext>
          </c:extLst>
        </c:ser>
        <c:dLbls>
          <c:showLegendKey val="0"/>
          <c:showVal val="0"/>
          <c:showCatName val="0"/>
          <c:showSerName val="0"/>
          <c:showPercent val="0"/>
          <c:showBubbleSize val="0"/>
        </c:dLbls>
        <c:marker val="1"/>
        <c:smooth val="0"/>
        <c:axId val="347923711"/>
        <c:axId val="150873295"/>
      </c:lineChart>
      <c:lineChart>
        <c:grouping val="standard"/>
        <c:varyColors val="0"/>
        <c:ser>
          <c:idx val="1"/>
          <c:order val="1"/>
          <c:tx>
            <c:v>Population</c:v>
          </c:tx>
          <c:spPr>
            <a:ln w="28575" cap="rnd">
              <a:solidFill>
                <a:schemeClr val="accent2"/>
              </a:solidFill>
              <a:round/>
            </a:ln>
            <a:effectLst/>
          </c:spPr>
          <c:marker>
            <c:symbol val="none"/>
          </c:marker>
          <c:val>
            <c:numRef>
              <c:f>'[1]Amending Trends'!$J$2:$J$24</c:f>
              <c:numCache>
                <c:formatCode>General</c:formatCode>
                <c:ptCount val="23"/>
                <c:pt idx="0">
                  <c:v>6.0126253324904576E-3</c:v>
                </c:pt>
                <c:pt idx="1">
                  <c:v>1.3471383884657757E-2</c:v>
                </c:pt>
                <c:pt idx="2">
                  <c:v>2.2115121419832507E-2</c:v>
                </c:pt>
                <c:pt idx="3">
                  <c:v>2.2089718065954726E-2</c:v>
                </c:pt>
                <c:pt idx="4">
                  <c:v>2.4696021929044628E-2</c:v>
                </c:pt>
                <c:pt idx="5">
                  <c:v>2.6656837370160037E-2</c:v>
                </c:pt>
                <c:pt idx="6">
                  <c:v>2.6245101387921924E-2</c:v>
                </c:pt>
                <c:pt idx="7">
                  <c:v>2.4369154813975634E-2</c:v>
                </c:pt>
                <c:pt idx="8">
                  <c:v>1.3275213224450928E-2</c:v>
                </c:pt>
                <c:pt idx="9">
                  <c:v>1.248028631070012E-2</c:v>
                </c:pt>
                <c:pt idx="10">
                  <c:v>1.6888482428284477E-2</c:v>
                </c:pt>
                <c:pt idx="11">
                  <c:v>1.2725278055030619E-2</c:v>
                </c:pt>
                <c:pt idx="12">
                  <c:v>8.108836869496143E-3</c:v>
                </c:pt>
                <c:pt idx="13">
                  <c:v>1.0070896871276909E-2</c:v>
                </c:pt>
                <c:pt idx="14">
                  <c:v>9.3129292346388146E-3</c:v>
                </c:pt>
                <c:pt idx="15">
                  <c:v>9.7092948557782003E-3</c:v>
                </c:pt>
                <c:pt idx="16">
                  <c:v>9.441452978372844E-3</c:v>
                </c:pt>
                <c:pt idx="17">
                  <c:v>9.998565543899874E-3</c:v>
                </c:pt>
                <c:pt idx="18">
                  <c:v>1.2108223293760547E-2</c:v>
                </c:pt>
                <c:pt idx="19">
                  <c:v>1.9812089717740212E-2</c:v>
                </c:pt>
                <c:pt idx="20">
                  <c:v>1.9765128383413572E-2</c:v>
                </c:pt>
                <c:pt idx="21">
                  <c:v>1.387676080926714E-2</c:v>
                </c:pt>
                <c:pt idx="22">
                  <c:v>6.5440157403062965E-3</c:v>
                </c:pt>
              </c:numCache>
            </c:numRef>
          </c:val>
          <c:smooth val="0"/>
          <c:extLst>
            <c:ext xmlns:c15="http://schemas.microsoft.com/office/drawing/2012/chart" uri="{02D57815-91ED-43cb-92C2-25804820EDAC}">
              <c15:filteredCategoryTitle>
                <c15:cat>
                  <c:numRef>
                    <c:extLst>
                      <c:ext uri="{02D57815-91ED-43cb-92C2-25804820EDAC}">
                        <c15:formulaRef>
                          <c15:sqref>'[1]Amending Trends'!$A$2:$A$24</c15:sqref>
                        </c15:formulaRef>
                      </c:ext>
                    </c:extLst>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15:cat>
              </c15:filteredCategoryTitle>
            </c:ext>
            <c:ext xmlns:c16="http://schemas.microsoft.com/office/drawing/2014/chart" uri="{C3380CC4-5D6E-409C-BE32-E72D297353CC}">
              <c16:uniqueId val="{00000001-59D0-4714-9121-784C1CDF0A16}"/>
            </c:ext>
          </c:extLst>
        </c:ser>
        <c:dLbls>
          <c:showLegendKey val="0"/>
          <c:showVal val="0"/>
          <c:showCatName val="0"/>
          <c:showSerName val="0"/>
          <c:showPercent val="0"/>
          <c:showBubbleSize val="0"/>
        </c:dLbls>
        <c:marker val="1"/>
        <c:smooth val="0"/>
        <c:axId val="2076420640"/>
        <c:axId val="2026335568"/>
      </c:lineChart>
      <c:catAx>
        <c:axId val="34792371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150873295"/>
        <c:crosses val="autoZero"/>
        <c:auto val="1"/>
        <c:lblAlgn val="ctr"/>
        <c:lblOffset val="30"/>
        <c:tickLblSkip val="4"/>
        <c:tickMarkSkip val="4"/>
        <c:noMultiLvlLbl val="0"/>
      </c:catAx>
      <c:valAx>
        <c:axId val="150873295"/>
        <c:scaling>
          <c:orientation val="minMax"/>
          <c:max val="0.12000000000000001"/>
        </c:scaling>
        <c:delete val="0"/>
        <c:axPos val="l"/>
        <c:majorGridlines>
          <c:spPr>
            <a:ln w="6350" cap="flat" cmpd="sng" algn="ctr">
              <a:solidFill>
                <a:schemeClr val="bg1">
                  <a:lumMod val="7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i="0" u="none" strike="noStrike" kern="1200" baseline="0">
                    <a:solidFill>
                      <a:schemeClr val="tx1"/>
                    </a:solidFill>
                    <a:latin typeface="Arial" panose="020B0604020202020204" pitchFamily="34" charset="0"/>
                    <a:cs typeface="Arial" panose="020B0604020202020204" pitchFamily="34" charset="0"/>
                  </a:rPr>
                  <a:t>Amended Returns</a:t>
                </a:r>
                <a:r>
                  <a:rPr lang="en-US" sz="1050" b="0" i="0" u="none" strike="noStrike" kern="1200" baseline="0">
                    <a:solidFill>
                      <a:schemeClr val="tx1"/>
                    </a:solidFill>
                    <a:latin typeface="Arial" panose="020B0604020202020204" pitchFamily="34" charset="0"/>
                    <a:cs typeface="Arial" panose="020B0604020202020204" pitchFamily="34" charset="0"/>
                  </a:rPr>
                  <a:t> </a:t>
                </a:r>
                <a:r>
                  <a:rPr lang="en-US" sz="1000" b="0" i="0" u="none" strike="noStrike" kern="1200" baseline="0">
                    <a:solidFill>
                      <a:schemeClr val="tx1"/>
                    </a:solidFill>
                    <a:latin typeface="Arial" panose="020B0604020202020204" pitchFamily="34" charset="0"/>
                    <a:cs typeface="Arial" panose="020B0604020202020204" pitchFamily="34" charset="0"/>
                  </a:rPr>
                  <a:t>(% double-claim dependents)</a:t>
                </a:r>
                <a:endParaRPr lang="en-US"/>
              </a:p>
            </c:rich>
          </c:tx>
          <c:layout>
            <c:manualLayout>
              <c:xMode val="edge"/>
              <c:yMode val="edge"/>
              <c:x val="2.3310027588427139E-3"/>
              <c:y val="0.141374138577505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47923711"/>
        <c:crosses val="autoZero"/>
        <c:crossBetween val="midCat"/>
        <c:majorUnit val="3.0000000000000006E-2"/>
      </c:valAx>
      <c:valAx>
        <c:axId val="2026335568"/>
        <c:scaling>
          <c:orientation val="minMax"/>
          <c:max val="4.0000000000000008E-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76420640"/>
        <c:crosses val="max"/>
        <c:crossBetween val="between"/>
        <c:majorUnit val="1.0000000000000002E-2"/>
      </c:valAx>
      <c:catAx>
        <c:axId val="2076420640"/>
        <c:scaling>
          <c:orientation val="minMax"/>
        </c:scaling>
        <c:delete val="1"/>
        <c:axPos val="b"/>
        <c:numFmt formatCode="General" sourceLinked="1"/>
        <c:majorTickMark val="out"/>
        <c:minorTickMark val="none"/>
        <c:tickLblPos val="nextTo"/>
        <c:crossAx val="202633556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Double-Claimer Relationships:                                              Parents</a:t>
            </a:r>
            <a:r>
              <a:rPr lang="en-US" baseline="0">
                <a:solidFill>
                  <a:schemeClr val="tx1"/>
                </a:solidFill>
              </a:rPr>
              <a:t> (blue) and ever married (orange)</a:t>
            </a:r>
            <a:endParaRPr lang="en-US">
              <a:solidFill>
                <a:schemeClr val="tx1"/>
              </a:solidFill>
            </a:endParaRPr>
          </a:p>
        </c:rich>
      </c:tx>
      <c:layout>
        <c:manualLayout>
          <c:xMode val="edge"/>
          <c:yMode val="edge"/>
          <c:x val="0.2087710441679352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4873145115369081E-2"/>
          <c:y val="0.10761194049603694"/>
          <c:w val="0.8602286454049477"/>
          <c:h val="0.73755948344962763"/>
        </c:manualLayout>
      </c:layout>
      <c:lineChart>
        <c:grouping val="standard"/>
        <c:varyColors val="0"/>
        <c:ser>
          <c:idx val="1"/>
          <c:order val="0"/>
          <c:tx>
            <c:v>Ever Married (%)</c:v>
          </c:tx>
          <c:spPr>
            <a:ln w="28575" cap="rnd">
              <a:solidFill>
                <a:schemeClr val="accent2"/>
              </a:solidFill>
              <a:round/>
            </a:ln>
            <a:effectLst/>
          </c:spPr>
          <c:marker>
            <c:symbol val="none"/>
          </c:marker>
          <c:cat>
            <c:numRef>
              <c:f>Parents!$A$4:$A$26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Divorce!$H$4:$H$25</c:f>
              <c:numCache>
                <c:formatCode>0%</c:formatCode>
                <c:ptCount val="22"/>
                <c:pt idx="0">
                  <c:v>0.15607644176462199</c:v>
                </c:pt>
                <c:pt idx="1">
                  <c:v>0.16780029032324018</c:v>
                </c:pt>
                <c:pt idx="2">
                  <c:v>0.17421881222522434</c:v>
                </c:pt>
                <c:pt idx="3">
                  <c:v>0.18150934969168578</c:v>
                </c:pt>
                <c:pt idx="4">
                  <c:v>0.18891110505682054</c:v>
                </c:pt>
                <c:pt idx="5">
                  <c:v>0.1902165296421171</c:v>
                </c:pt>
                <c:pt idx="6">
                  <c:v>0.19533534520953327</c:v>
                </c:pt>
                <c:pt idx="7">
                  <c:v>0.19529970025655274</c:v>
                </c:pt>
                <c:pt idx="8">
                  <c:v>0.20134738131846056</c:v>
                </c:pt>
                <c:pt idx="9">
                  <c:v>0.20899780417291927</c:v>
                </c:pt>
                <c:pt idx="10">
                  <c:v>0.21180982372928836</c:v>
                </c:pt>
                <c:pt idx="11">
                  <c:v>0.22027829565518009</c:v>
                </c:pt>
                <c:pt idx="12">
                  <c:v>0.2203040655456468</c:v>
                </c:pt>
                <c:pt idx="13">
                  <c:v>0.2375873377046627</c:v>
                </c:pt>
                <c:pt idx="14">
                  <c:v>0.24804466375257794</c:v>
                </c:pt>
                <c:pt idx="15">
                  <c:v>0.25990269412227868</c:v>
                </c:pt>
                <c:pt idx="16">
                  <c:v>0.26627752176139274</c:v>
                </c:pt>
                <c:pt idx="17">
                  <c:v>0.27571669680821526</c:v>
                </c:pt>
                <c:pt idx="18">
                  <c:v>0.29767851158464437</c:v>
                </c:pt>
                <c:pt idx="19">
                  <c:v>0.26857802617731502</c:v>
                </c:pt>
                <c:pt idx="20">
                  <c:v>0.25887773357404853</c:v>
                </c:pt>
                <c:pt idx="21">
                  <c:v>0.25478591631717545</c:v>
                </c:pt>
              </c:numCache>
            </c:numRef>
          </c:val>
          <c:smooth val="0"/>
          <c:extLst>
            <c:ext xmlns:c16="http://schemas.microsoft.com/office/drawing/2014/chart" uri="{C3380CC4-5D6E-409C-BE32-E72D297353CC}">
              <c16:uniqueId val="{00000000-36A5-4E52-8B41-24B61F921057}"/>
            </c:ext>
          </c:extLst>
        </c:ser>
        <c:ser>
          <c:idx val="0"/>
          <c:order val="1"/>
          <c:tx>
            <c:strRef>
              <c:f>Parents!$D$3</c:f>
              <c:strCache>
                <c:ptCount val="1"/>
                <c:pt idx="0">
                  <c:v>parents (%)</c:v>
                </c:pt>
              </c:strCache>
            </c:strRef>
          </c:tx>
          <c:spPr>
            <a:ln w="28575" cap="rnd">
              <a:solidFill>
                <a:schemeClr val="accent1"/>
              </a:solidFill>
              <a:round/>
            </a:ln>
            <a:effectLst/>
          </c:spPr>
          <c:marker>
            <c:symbol val="none"/>
          </c:marker>
          <c:cat>
            <c:numRef>
              <c:f>Parents!$A$4:$A$26</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Parents!$D$4:$D$25</c:f>
              <c:numCache>
                <c:formatCode>0.0%</c:formatCode>
                <c:ptCount val="22"/>
                <c:pt idx="0">
                  <c:v>0.43444428595110779</c:v>
                </c:pt>
                <c:pt idx="1">
                  <c:v>0.43184944446170931</c:v>
                </c:pt>
                <c:pt idx="2">
                  <c:v>0.42468204141185778</c:v>
                </c:pt>
                <c:pt idx="3">
                  <c:v>0.4199122045837374</c:v>
                </c:pt>
                <c:pt idx="4">
                  <c:v>0.41775143447940843</c:v>
                </c:pt>
                <c:pt idx="5">
                  <c:v>0.41231360552509377</c:v>
                </c:pt>
                <c:pt idx="6">
                  <c:v>0.41430508463241245</c:v>
                </c:pt>
                <c:pt idx="7">
                  <c:v>0.41048225635237368</c:v>
                </c:pt>
                <c:pt idx="8">
                  <c:v>0.41041326456530342</c:v>
                </c:pt>
                <c:pt idx="9">
                  <c:v>0.41702839726497754</c:v>
                </c:pt>
                <c:pt idx="10">
                  <c:v>0.42511492219583202</c:v>
                </c:pt>
                <c:pt idx="11">
                  <c:v>0.44045254256819416</c:v>
                </c:pt>
                <c:pt idx="12">
                  <c:v>0.43965471345416685</c:v>
                </c:pt>
                <c:pt idx="13">
                  <c:v>0.4611778687442229</c:v>
                </c:pt>
                <c:pt idx="14">
                  <c:v>0.48076452758035471</c:v>
                </c:pt>
                <c:pt idx="15">
                  <c:v>0.50121242738065164</c:v>
                </c:pt>
                <c:pt idx="16">
                  <c:v>0.51268909665824969</c:v>
                </c:pt>
                <c:pt idx="17">
                  <c:v>0.52592692651886663</c:v>
                </c:pt>
                <c:pt idx="18">
                  <c:v>0.54347494669873464</c:v>
                </c:pt>
                <c:pt idx="19">
                  <c:v>0.54586784311036274</c:v>
                </c:pt>
                <c:pt idx="20">
                  <c:v>0.54129648265609787</c:v>
                </c:pt>
                <c:pt idx="21">
                  <c:v>0.53417891334837486</c:v>
                </c:pt>
              </c:numCache>
            </c:numRef>
          </c:val>
          <c:smooth val="0"/>
          <c:extLst>
            <c:ext xmlns:c16="http://schemas.microsoft.com/office/drawing/2014/chart" uri="{C3380CC4-5D6E-409C-BE32-E72D297353CC}">
              <c16:uniqueId val="{00000001-36A5-4E52-8B41-24B61F921057}"/>
            </c:ext>
          </c:extLst>
        </c:ser>
        <c:dLbls>
          <c:showLegendKey val="0"/>
          <c:showVal val="0"/>
          <c:showCatName val="0"/>
          <c:showSerName val="0"/>
          <c:showPercent val="0"/>
          <c:showBubbleSize val="0"/>
        </c:dLbls>
        <c:smooth val="0"/>
        <c:axId val="1621420256"/>
        <c:axId val="1373581664"/>
      </c:lineChart>
      <c:catAx>
        <c:axId val="16214202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373581664"/>
        <c:crosses val="autoZero"/>
        <c:auto val="1"/>
        <c:lblAlgn val="ctr"/>
        <c:lblOffset val="100"/>
        <c:tickLblSkip val="3"/>
        <c:tickMarkSkip val="3"/>
        <c:noMultiLvlLbl val="0"/>
      </c:catAx>
      <c:valAx>
        <c:axId val="1373581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6214202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Residence of Double-Claimers</a:t>
            </a:r>
          </a:p>
          <a:p>
            <a:pPr>
              <a:defRPr/>
            </a:pPr>
            <a:r>
              <a:rPr lang="en-US">
                <a:solidFill>
                  <a:schemeClr val="tx1"/>
                </a:solidFill>
              </a:rPr>
              <a:t>(2007-2022)</a:t>
            </a:r>
          </a:p>
        </c:rich>
      </c:tx>
      <c:layout>
        <c:manualLayout>
          <c:xMode val="edge"/>
          <c:yMode val="edge"/>
          <c:x val="0.32361899474326605"/>
          <c:y val="1.1753311865801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Same Address (%)</c:v>
          </c:tx>
          <c:spPr>
            <a:ln w="28575" cap="rnd">
              <a:solidFill>
                <a:schemeClr val="accent2"/>
              </a:solidFill>
              <a:round/>
            </a:ln>
            <a:effectLst/>
          </c:spPr>
          <c:marker>
            <c:symbol val="none"/>
          </c:marker>
          <c:cat>
            <c:numRef>
              <c:f>FilerAddress!$A$5:$A$20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FilerAddress!$G$5:$G$20</c:f>
              <c:numCache>
                <c:formatCode>0.0%</c:formatCode>
                <c:ptCount val="16"/>
                <c:pt idx="0">
                  <c:v>6.6023981970052631E-2</c:v>
                </c:pt>
                <c:pt idx="1">
                  <c:v>5.9888050031961022E-2</c:v>
                </c:pt>
                <c:pt idx="2">
                  <c:v>5.8059325354597582E-2</c:v>
                </c:pt>
                <c:pt idx="3">
                  <c:v>6.3951073110558157E-2</c:v>
                </c:pt>
                <c:pt idx="4">
                  <c:v>6.2547620111354077E-2</c:v>
                </c:pt>
                <c:pt idx="5">
                  <c:v>6.3282977660957987E-2</c:v>
                </c:pt>
                <c:pt idx="6">
                  <c:v>6.1819719842884861E-2</c:v>
                </c:pt>
                <c:pt idx="7">
                  <c:v>6.8578654938089775E-2</c:v>
                </c:pt>
                <c:pt idx="8">
                  <c:v>7.0001408106245319E-2</c:v>
                </c:pt>
                <c:pt idx="9">
                  <c:v>7.0082933400690411E-2</c:v>
                </c:pt>
                <c:pt idx="10">
                  <c:v>6.9801405855456217E-2</c:v>
                </c:pt>
                <c:pt idx="11">
                  <c:v>6.7747467852154894E-2</c:v>
                </c:pt>
                <c:pt idx="12">
                  <c:v>0.1082157899167886</c:v>
                </c:pt>
                <c:pt idx="13">
                  <c:v>7.1005691732130477E-2</c:v>
                </c:pt>
                <c:pt idx="14">
                  <c:v>6.336453086343144E-2</c:v>
                </c:pt>
                <c:pt idx="15">
                  <c:v>6.2256082687968776E-2</c:v>
                </c:pt>
              </c:numCache>
            </c:numRef>
          </c:val>
          <c:smooth val="0"/>
          <c:extLst>
            <c:ext xmlns:c16="http://schemas.microsoft.com/office/drawing/2014/chart" uri="{C3380CC4-5D6E-409C-BE32-E72D297353CC}">
              <c16:uniqueId val="{00000000-76C2-4C05-955C-F69D4ABC3E42}"/>
            </c:ext>
          </c:extLst>
        </c:ser>
        <c:ser>
          <c:idx val="1"/>
          <c:order val="1"/>
          <c:tx>
            <c:v>Same Zipcode (%)</c:v>
          </c:tx>
          <c:spPr>
            <a:ln w="28575" cap="rnd">
              <a:solidFill>
                <a:schemeClr val="accent6">
                  <a:lumMod val="75000"/>
                </a:schemeClr>
              </a:solidFill>
              <a:round/>
            </a:ln>
            <a:effectLst/>
          </c:spPr>
          <c:marker>
            <c:symbol val="none"/>
          </c:marker>
          <c:cat>
            <c:numRef>
              <c:f>FilerAddress!$A$5:$A$20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FilerAddress!$H$5:$H$20</c:f>
              <c:numCache>
                <c:formatCode>0.0%</c:formatCode>
                <c:ptCount val="16"/>
                <c:pt idx="0">
                  <c:v>0.1926841950390894</c:v>
                </c:pt>
                <c:pt idx="1">
                  <c:v>0.18291496063899015</c:v>
                </c:pt>
                <c:pt idx="2">
                  <c:v>0.18280945116190256</c:v>
                </c:pt>
                <c:pt idx="3">
                  <c:v>0.18635307732415443</c:v>
                </c:pt>
                <c:pt idx="4">
                  <c:v>0.18681090453760041</c:v>
                </c:pt>
                <c:pt idx="5">
                  <c:v>0.18652633658367948</c:v>
                </c:pt>
                <c:pt idx="6">
                  <c:v>0.18031417112299467</c:v>
                </c:pt>
                <c:pt idx="7">
                  <c:v>0.19470148672578358</c:v>
                </c:pt>
                <c:pt idx="8">
                  <c:v>0.19854298059036707</c:v>
                </c:pt>
                <c:pt idx="9">
                  <c:v>0.1955186494906121</c:v>
                </c:pt>
                <c:pt idx="10">
                  <c:v>0.19505675743306264</c:v>
                </c:pt>
                <c:pt idx="11">
                  <c:v>0.19470100272813451</c:v>
                </c:pt>
                <c:pt idx="12">
                  <c:v>0.23404545795855586</c:v>
                </c:pt>
                <c:pt idx="13">
                  <c:v>0.19801944992621828</c:v>
                </c:pt>
                <c:pt idx="14">
                  <c:v>0.18672382766444803</c:v>
                </c:pt>
                <c:pt idx="15">
                  <c:v>0.17993475211903165</c:v>
                </c:pt>
              </c:numCache>
            </c:numRef>
          </c:val>
          <c:smooth val="0"/>
          <c:extLst>
            <c:ext xmlns:c16="http://schemas.microsoft.com/office/drawing/2014/chart" uri="{C3380CC4-5D6E-409C-BE32-E72D297353CC}">
              <c16:uniqueId val="{00000001-76C2-4C05-955C-F69D4ABC3E42}"/>
            </c:ext>
          </c:extLst>
        </c:ser>
        <c:ser>
          <c:idx val="2"/>
          <c:order val="2"/>
          <c:tx>
            <c:v>Same State (%)</c:v>
          </c:tx>
          <c:spPr>
            <a:ln w="28575" cap="rnd">
              <a:solidFill>
                <a:schemeClr val="accent5"/>
              </a:solidFill>
              <a:round/>
            </a:ln>
            <a:effectLst/>
          </c:spPr>
          <c:marker>
            <c:symbol val="none"/>
          </c:marker>
          <c:cat>
            <c:numRef>
              <c:f>FilerAddress!$A$5:$A$20</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FilerAddress!$I$5:$I$20</c:f>
              <c:numCache>
                <c:formatCode>0.0%</c:formatCode>
                <c:ptCount val="16"/>
                <c:pt idx="0">
                  <c:v>0.73168248299660932</c:v>
                </c:pt>
                <c:pt idx="1">
                  <c:v>0.72421090821139189</c:v>
                </c:pt>
                <c:pt idx="2">
                  <c:v>0.72471571527171397</c:v>
                </c:pt>
                <c:pt idx="3">
                  <c:v>0.73222892460036537</c:v>
                </c:pt>
                <c:pt idx="4">
                  <c:v>0.7461737882002345</c:v>
                </c:pt>
                <c:pt idx="5">
                  <c:v>0.7493497478558141</c:v>
                </c:pt>
                <c:pt idx="6">
                  <c:v>0.72018894041928916</c:v>
                </c:pt>
                <c:pt idx="7">
                  <c:v>0.75185121230281671</c:v>
                </c:pt>
                <c:pt idx="8">
                  <c:v>0.76679537251821273</c:v>
                </c:pt>
                <c:pt idx="9">
                  <c:v>0.76929569756672556</c:v>
                </c:pt>
                <c:pt idx="10">
                  <c:v>0.77238108237221048</c:v>
                </c:pt>
                <c:pt idx="11">
                  <c:v>0.77711068603778866</c:v>
                </c:pt>
                <c:pt idx="12">
                  <c:v>0.78559125153873988</c:v>
                </c:pt>
                <c:pt idx="13">
                  <c:v>0.78071973362388847</c:v>
                </c:pt>
                <c:pt idx="14">
                  <c:v>0.7406576032850487</c:v>
                </c:pt>
                <c:pt idx="15">
                  <c:v>0.72061558631623879</c:v>
                </c:pt>
              </c:numCache>
            </c:numRef>
          </c:val>
          <c:smooth val="0"/>
          <c:extLst>
            <c:ext xmlns:c16="http://schemas.microsoft.com/office/drawing/2014/chart" uri="{C3380CC4-5D6E-409C-BE32-E72D297353CC}">
              <c16:uniqueId val="{00000002-76C2-4C05-955C-F69D4ABC3E42}"/>
            </c:ext>
          </c:extLst>
        </c:ser>
        <c:dLbls>
          <c:showLegendKey val="0"/>
          <c:showVal val="0"/>
          <c:showCatName val="0"/>
          <c:showSerName val="0"/>
          <c:showPercent val="0"/>
          <c:showBubbleSize val="0"/>
        </c:dLbls>
        <c:smooth val="0"/>
        <c:axId val="1603863200"/>
        <c:axId val="1373579744"/>
      </c:lineChart>
      <c:catAx>
        <c:axId val="16038632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373579744"/>
        <c:crosses val="autoZero"/>
        <c:auto val="1"/>
        <c:lblAlgn val="ctr"/>
        <c:lblOffset val="100"/>
        <c:tickLblSkip val="3"/>
        <c:tickMarkSkip val="3"/>
        <c:noMultiLvlLbl val="0"/>
      </c:catAx>
      <c:valAx>
        <c:axId val="137357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6038632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509506700012"/>
          <c:y val="4.9771116833001568E-2"/>
          <c:w val="0.80555265543263399"/>
          <c:h val="0.88618779425652039"/>
        </c:manualLayout>
      </c:layout>
      <c:lineChart>
        <c:grouping val="standard"/>
        <c:varyColors val="0"/>
        <c:ser>
          <c:idx val="2"/>
          <c:order val="0"/>
          <c:tx>
            <c:v>Share Overclaimed</c:v>
          </c:tx>
          <c:spPr>
            <a:ln w="38100" cap="rnd">
              <a:solidFill>
                <a:schemeClr val="accent6">
                  <a:lumMod val="75000"/>
                </a:schemeClr>
              </a:solidFill>
              <a:round/>
            </a:ln>
            <a:effectLst/>
          </c:spPr>
          <c:marker>
            <c:symbol val="none"/>
          </c:marker>
          <c:cat>
            <c:numRef>
              <c:f>'F2-divorceEfile'!$A$26:$A$48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'F2-divorceEfile'!$J$26:$J$47</c:f>
              <c:numCache>
                <c:formatCode>0.00%</c:formatCode>
                <c:ptCount val="22"/>
                <c:pt idx="0">
                  <c:v>1.5379591248557395E-2</c:v>
                </c:pt>
                <c:pt idx="1">
                  <c:v>1.4230830465306928E-2</c:v>
                </c:pt>
                <c:pt idx="2">
                  <c:v>1.3074538888892323E-2</c:v>
                </c:pt>
                <c:pt idx="3">
                  <c:v>1.2368030478501338E-2</c:v>
                </c:pt>
                <c:pt idx="4">
                  <c:v>1.2017664005495032E-2</c:v>
                </c:pt>
                <c:pt idx="5">
                  <c:v>1.1903817994543977E-2</c:v>
                </c:pt>
                <c:pt idx="6">
                  <c:v>1.2743677434995798E-2</c:v>
                </c:pt>
                <c:pt idx="7">
                  <c:v>1.1026343197520891E-2</c:v>
                </c:pt>
                <c:pt idx="8">
                  <c:v>1.0514389297693388E-2</c:v>
                </c:pt>
                <c:pt idx="9">
                  <c:v>9.7851815176743864E-3</c:v>
                </c:pt>
                <c:pt idx="10">
                  <c:v>8.601972508853771E-3</c:v>
                </c:pt>
                <c:pt idx="11">
                  <c:v>7.6203447378111406E-3</c:v>
                </c:pt>
                <c:pt idx="12">
                  <c:v>7.0974398497299727E-3</c:v>
                </c:pt>
                <c:pt idx="13">
                  <c:v>6.2558406200243456E-3</c:v>
                </c:pt>
                <c:pt idx="14">
                  <c:v>5.7398865259988162E-3</c:v>
                </c:pt>
                <c:pt idx="15">
                  <c:v>5.1102023165543317E-3</c:v>
                </c:pt>
                <c:pt idx="16">
                  <c:v>4.7576970942269587E-3</c:v>
                </c:pt>
                <c:pt idx="17">
                  <c:v>4.5546783718437723E-3</c:v>
                </c:pt>
                <c:pt idx="18">
                  <c:v>4.8634261166717561E-3</c:v>
                </c:pt>
                <c:pt idx="19">
                  <c:v>4.5911407954730412E-3</c:v>
                </c:pt>
                <c:pt idx="20">
                  <c:v>4.2979075006191921E-3</c:v>
                </c:pt>
                <c:pt idx="21">
                  <c:v>3.0545401626777841E-3</c:v>
                </c:pt>
              </c:numCache>
            </c:numRef>
          </c:val>
          <c:smooth val="0"/>
          <c:extLst>
            <c:ext xmlns:c16="http://schemas.microsoft.com/office/drawing/2014/chart" uri="{C3380CC4-5D6E-409C-BE32-E72D297353CC}">
              <c16:uniqueId val="{00000000-C965-45D2-B0B5-6300A84CA2A8}"/>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1.6000000000000004E-2"/>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Double-claimed dependent</a:t>
                </a:r>
                <a:r>
                  <a:rPr lang="en-US" sz="1200" b="0" baseline="0">
                    <a:solidFill>
                      <a:schemeClr val="tx1"/>
                    </a:solidFill>
                    <a:latin typeface="Arial" panose="020B0604020202020204" pitchFamily="34" charset="0"/>
                    <a:cs typeface="Arial" panose="020B0604020202020204" pitchFamily="34" charset="0"/>
                  </a:rPr>
                  <a:t> share</a:t>
                </a:r>
                <a:endParaRPr lang="en-US" sz="1200" b="0">
                  <a:solidFill>
                    <a:schemeClr val="tx1"/>
                  </a:solidFill>
                  <a:latin typeface="Arial" panose="020B0604020202020204" pitchFamily="34" charset="0"/>
                  <a:cs typeface="Arial" panose="020B0604020202020204" pitchFamily="34" charset="0"/>
                </a:endParaRPr>
              </a:p>
            </c:rich>
          </c:tx>
          <c:layout>
            <c:manualLayout>
              <c:xMode val="edge"/>
              <c:yMode val="edge"/>
              <c:x val="0"/>
              <c:y val="0.19347341485305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4.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50663248383551"/>
          <c:y val="4.9771116833001568E-2"/>
          <c:w val="0.73314341146884499"/>
          <c:h val="0.89032358875761752"/>
        </c:manualLayout>
      </c:layout>
      <c:lineChart>
        <c:grouping val="standard"/>
        <c:varyColors val="0"/>
        <c:ser>
          <c:idx val="2"/>
          <c:order val="0"/>
          <c:tx>
            <c:v>Share Overclaimed</c:v>
          </c:tx>
          <c:spPr>
            <a:ln w="38100" cap="rnd">
              <a:solidFill>
                <a:schemeClr val="accent6">
                  <a:lumMod val="75000"/>
                </a:schemeClr>
              </a:solidFill>
              <a:round/>
            </a:ln>
            <a:effectLst/>
          </c:spPr>
          <c:marker>
            <c:symbol val="none"/>
          </c:marker>
          <c:cat>
            <c:numRef>
              <c:f>'F2-divorceEfile'!$A$26:$A$47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'F2-divorceEfile'!$J$26:$J$47</c:f>
              <c:numCache>
                <c:formatCode>0.00%</c:formatCode>
                <c:ptCount val="22"/>
                <c:pt idx="0">
                  <c:v>1.5379591248557395E-2</c:v>
                </c:pt>
                <c:pt idx="1">
                  <c:v>1.4230830465306928E-2</c:v>
                </c:pt>
                <c:pt idx="2">
                  <c:v>1.3074538888892323E-2</c:v>
                </c:pt>
                <c:pt idx="3">
                  <c:v>1.2368030478501338E-2</c:v>
                </c:pt>
                <c:pt idx="4">
                  <c:v>1.2017664005495032E-2</c:v>
                </c:pt>
                <c:pt idx="5">
                  <c:v>1.1903817994543977E-2</c:v>
                </c:pt>
                <c:pt idx="6">
                  <c:v>1.2743677434995798E-2</c:v>
                </c:pt>
                <c:pt idx="7">
                  <c:v>1.1026343197520891E-2</c:v>
                </c:pt>
                <c:pt idx="8">
                  <c:v>1.0514389297693388E-2</c:v>
                </c:pt>
                <c:pt idx="9">
                  <c:v>9.7851815176743864E-3</c:v>
                </c:pt>
                <c:pt idx="10">
                  <c:v>8.601972508853771E-3</c:v>
                </c:pt>
                <c:pt idx="11">
                  <c:v>7.6203447378111406E-3</c:v>
                </c:pt>
                <c:pt idx="12">
                  <c:v>7.0974398497299727E-3</c:v>
                </c:pt>
                <c:pt idx="13">
                  <c:v>6.2558406200243456E-3</c:v>
                </c:pt>
                <c:pt idx="14">
                  <c:v>5.7398865259988162E-3</c:v>
                </c:pt>
                <c:pt idx="15">
                  <c:v>5.1102023165543317E-3</c:v>
                </c:pt>
                <c:pt idx="16">
                  <c:v>4.7576970942269587E-3</c:v>
                </c:pt>
                <c:pt idx="17">
                  <c:v>4.5546783718437723E-3</c:v>
                </c:pt>
                <c:pt idx="18">
                  <c:v>4.8634261166717561E-3</c:v>
                </c:pt>
                <c:pt idx="19">
                  <c:v>4.5911407954730412E-3</c:v>
                </c:pt>
                <c:pt idx="20">
                  <c:v>4.2979075006191921E-3</c:v>
                </c:pt>
                <c:pt idx="21">
                  <c:v>3.0545401626777841E-3</c:v>
                </c:pt>
              </c:numCache>
            </c:numRef>
          </c:val>
          <c:smooth val="0"/>
          <c:extLst>
            <c:ext xmlns:c16="http://schemas.microsoft.com/office/drawing/2014/chart" uri="{C3380CC4-5D6E-409C-BE32-E72D297353CC}">
              <c16:uniqueId val="{00000000-51DD-4B89-A773-1769BC73F9FF}"/>
            </c:ext>
          </c:extLst>
        </c:ser>
        <c:dLbls>
          <c:showLegendKey val="0"/>
          <c:showVal val="0"/>
          <c:showCatName val="0"/>
          <c:showSerName val="0"/>
          <c:showPercent val="0"/>
          <c:showBubbleSize val="0"/>
        </c:dLbls>
        <c:marker val="1"/>
        <c:smooth val="0"/>
        <c:axId val="1961103392"/>
        <c:axId val="1763279664"/>
      </c:lineChart>
      <c:lineChart>
        <c:grouping val="standard"/>
        <c:varyColors val="0"/>
        <c:ser>
          <c:idx val="0"/>
          <c:order val="1"/>
          <c:tx>
            <c:strRef>
              <c:f>'F2-divorceEfile'!$E$25</c:f>
              <c:strCache>
                <c:ptCount val="1"/>
                <c:pt idx="0">
                  <c:v>Paper File Share</c:v>
                </c:pt>
              </c:strCache>
            </c:strRef>
          </c:tx>
          <c:spPr>
            <a:ln w="34925" cap="rnd">
              <a:solidFill>
                <a:schemeClr val="accent2"/>
              </a:solidFill>
              <a:round/>
            </a:ln>
            <a:effectLst/>
          </c:spPr>
          <c:marker>
            <c:symbol val="none"/>
          </c:marker>
          <c:cat>
            <c:numRef>
              <c:f>'F2-divorceEfile'!$A$26:$A$47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'F2-divorceEfile'!$E$26:$E$47</c:f>
              <c:numCache>
                <c:formatCode>0.0%</c:formatCode>
                <c:ptCount val="22"/>
                <c:pt idx="2">
                  <c:v>0.56237508745043918</c:v>
                </c:pt>
                <c:pt idx="3">
                  <c:v>0.51117417973579016</c:v>
                </c:pt>
                <c:pt idx="4">
                  <c:v>0.46047673759522323</c:v>
                </c:pt>
                <c:pt idx="5">
                  <c:v>0.42840850555457222</c:v>
                </c:pt>
                <c:pt idx="6">
                  <c:v>0.41528371681739606</c:v>
                </c:pt>
                <c:pt idx="7">
                  <c:v>0.33672515829523275</c:v>
                </c:pt>
                <c:pt idx="8">
                  <c:v>0.30325037003851618</c:v>
                </c:pt>
                <c:pt idx="9">
                  <c:v>0.22125886723528579</c:v>
                </c:pt>
                <c:pt idx="10">
                  <c:v>0.18576488159245683</c:v>
                </c:pt>
                <c:pt idx="11">
                  <c:v>0.16607638641306324</c:v>
                </c:pt>
                <c:pt idx="12">
                  <c:v>0.15053754253045473</c:v>
                </c:pt>
                <c:pt idx="13">
                  <c:v>0.13802278267273152</c:v>
                </c:pt>
                <c:pt idx="14">
                  <c:v>0.12801171815626006</c:v>
                </c:pt>
                <c:pt idx="15">
                  <c:v>0.12738571003634475</c:v>
                </c:pt>
                <c:pt idx="16">
                  <c:v>0.11751619816715639</c:v>
                </c:pt>
                <c:pt idx="17">
                  <c:v>0.10637435662225991</c:v>
                </c:pt>
                <c:pt idx="18">
                  <c:v>8.9604865336307182E-2</c:v>
                </c:pt>
                <c:pt idx="19">
                  <c:v>8.0368781903719141E-2</c:v>
                </c:pt>
                <c:pt idx="20">
                  <c:v>6.6393551989332611E-2</c:v>
                </c:pt>
                <c:pt idx="21">
                  <c:v>5.5701475659599847E-2</c:v>
                </c:pt>
              </c:numCache>
            </c:numRef>
          </c:val>
          <c:smooth val="0"/>
          <c:extLst>
            <c:ext xmlns:c16="http://schemas.microsoft.com/office/drawing/2014/chart" uri="{C3380CC4-5D6E-409C-BE32-E72D297353CC}">
              <c16:uniqueId val="{00000001-51DD-4B89-A773-1769BC73F9FF}"/>
            </c:ext>
          </c:extLst>
        </c:ser>
        <c:dLbls>
          <c:showLegendKey val="0"/>
          <c:showVal val="0"/>
          <c:showCatName val="0"/>
          <c:showSerName val="0"/>
          <c:showPercent val="0"/>
          <c:showBubbleSize val="0"/>
        </c:dLbls>
        <c:marker val="1"/>
        <c:smooth val="0"/>
        <c:axId val="1398884271"/>
        <c:axId val="1405935583"/>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2.4000000000000004E-2"/>
          <c:min val="0"/>
        </c:scaling>
        <c:delete val="0"/>
        <c:axPos val="l"/>
        <c:majorGridlines>
          <c:spPr>
            <a:ln w="6350"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a:solidFill>
                      <a:schemeClr val="tx1"/>
                    </a:solidFill>
                    <a:latin typeface="Arial" panose="020B0604020202020204" pitchFamily="34" charset="0"/>
                    <a:cs typeface="Arial" panose="020B0604020202020204" pitchFamily="34" charset="0"/>
                  </a:rPr>
                  <a:t>Double-claimed dependent</a:t>
                </a:r>
                <a:r>
                  <a:rPr lang="en-US" sz="1100" b="0" baseline="0">
                    <a:solidFill>
                      <a:schemeClr val="tx1"/>
                    </a:solidFill>
                    <a:latin typeface="Arial" panose="020B0604020202020204" pitchFamily="34" charset="0"/>
                    <a:cs typeface="Arial" panose="020B0604020202020204" pitchFamily="34" charset="0"/>
                  </a:rPr>
                  <a:t> share</a:t>
                </a:r>
                <a:endParaRPr lang="en-US" sz="1100" b="0">
                  <a:solidFill>
                    <a:schemeClr val="tx1"/>
                  </a:solidFill>
                  <a:latin typeface="Arial" panose="020B0604020202020204" pitchFamily="34" charset="0"/>
                  <a:cs typeface="Arial" panose="020B0604020202020204" pitchFamily="34" charset="0"/>
                </a:endParaRPr>
              </a:p>
            </c:rich>
          </c:tx>
          <c:layout>
            <c:manualLayout>
              <c:xMode val="edge"/>
              <c:yMode val="edge"/>
              <c:x val="0"/>
              <c:y val="0.19347341485305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8.0000000000000019E-3"/>
      </c:valAx>
      <c:valAx>
        <c:axId val="1405935583"/>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chemeClr val="tx1"/>
                    </a:solidFill>
                    <a:latin typeface="Arial" panose="020B0604020202020204" pitchFamily="34" charset="0"/>
                    <a:cs typeface="Arial" panose="020B0604020202020204" pitchFamily="34" charset="0"/>
                  </a:rPr>
                  <a:t>Paper-filed</a:t>
                </a:r>
                <a:r>
                  <a:rPr lang="en-US" sz="1100" baseline="0">
                    <a:solidFill>
                      <a:schemeClr val="tx1"/>
                    </a:solidFill>
                    <a:latin typeface="Arial" panose="020B0604020202020204" pitchFamily="34" charset="0"/>
                    <a:cs typeface="Arial" panose="020B0604020202020204" pitchFamily="34" charset="0"/>
                  </a:rPr>
                  <a:t> return share</a:t>
                </a:r>
                <a:endParaRPr lang="en-US" sz="1100">
                  <a:solidFill>
                    <a:schemeClr val="tx1"/>
                  </a:solidFill>
                  <a:latin typeface="Arial" panose="020B0604020202020204" pitchFamily="34" charset="0"/>
                  <a:cs typeface="Arial" panose="020B0604020202020204"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98884271"/>
        <c:crosses val="max"/>
        <c:crossBetween val="between"/>
        <c:majorUnit val="0.2"/>
      </c:valAx>
      <c:catAx>
        <c:axId val="1398884271"/>
        <c:scaling>
          <c:orientation val="minMax"/>
        </c:scaling>
        <c:delete val="1"/>
        <c:axPos val="b"/>
        <c:numFmt formatCode="General" sourceLinked="1"/>
        <c:majorTickMark val="out"/>
        <c:minorTickMark val="none"/>
        <c:tickLblPos val="nextTo"/>
        <c:crossAx val="1405935583"/>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50663248383551"/>
          <c:y val="4.9771116833001568E-2"/>
          <c:w val="0.73314341146884499"/>
          <c:h val="0.87779880836724578"/>
        </c:manualLayout>
      </c:layout>
      <c:lineChart>
        <c:grouping val="standard"/>
        <c:varyColors val="0"/>
        <c:ser>
          <c:idx val="2"/>
          <c:order val="0"/>
          <c:tx>
            <c:v>Share Overclaimed</c:v>
          </c:tx>
          <c:spPr>
            <a:ln w="38100" cap="rnd">
              <a:solidFill>
                <a:schemeClr val="accent6">
                  <a:lumMod val="75000"/>
                </a:schemeClr>
              </a:solidFill>
              <a:round/>
            </a:ln>
            <a:effectLst/>
          </c:spPr>
          <c:marker>
            <c:symbol val="none"/>
          </c:marker>
          <c:cat>
            <c:numRef>
              <c:f>'F2-divorceEfile'!$A$26:$A$47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'F2-divorceEfile'!$J$26:$J$47</c:f>
              <c:numCache>
                <c:formatCode>0.00%</c:formatCode>
                <c:ptCount val="22"/>
                <c:pt idx="0">
                  <c:v>1.5379591248557395E-2</c:v>
                </c:pt>
                <c:pt idx="1">
                  <c:v>1.4230830465306928E-2</c:v>
                </c:pt>
                <c:pt idx="2">
                  <c:v>1.3074538888892323E-2</c:v>
                </c:pt>
                <c:pt idx="3">
                  <c:v>1.2368030478501338E-2</c:v>
                </c:pt>
                <c:pt idx="4">
                  <c:v>1.2017664005495032E-2</c:v>
                </c:pt>
                <c:pt idx="5">
                  <c:v>1.1903817994543977E-2</c:v>
                </c:pt>
                <c:pt idx="6">
                  <c:v>1.2743677434995798E-2</c:v>
                </c:pt>
                <c:pt idx="7">
                  <c:v>1.1026343197520891E-2</c:v>
                </c:pt>
                <c:pt idx="8">
                  <c:v>1.0514389297693388E-2</c:v>
                </c:pt>
                <c:pt idx="9">
                  <c:v>9.7851815176743864E-3</c:v>
                </c:pt>
                <c:pt idx="10">
                  <c:v>8.601972508853771E-3</c:v>
                </c:pt>
                <c:pt idx="11">
                  <c:v>7.6203447378111406E-3</c:v>
                </c:pt>
                <c:pt idx="12">
                  <c:v>7.0974398497299727E-3</c:v>
                </c:pt>
                <c:pt idx="13">
                  <c:v>6.2558406200243456E-3</c:v>
                </c:pt>
                <c:pt idx="14">
                  <c:v>5.7398865259988162E-3</c:v>
                </c:pt>
                <c:pt idx="15">
                  <c:v>5.1102023165543317E-3</c:v>
                </c:pt>
                <c:pt idx="16">
                  <c:v>4.7576970942269587E-3</c:v>
                </c:pt>
                <c:pt idx="17">
                  <c:v>4.5546783718437723E-3</c:v>
                </c:pt>
                <c:pt idx="18">
                  <c:v>4.8634261166717561E-3</c:v>
                </c:pt>
                <c:pt idx="19">
                  <c:v>4.5911407954730412E-3</c:v>
                </c:pt>
                <c:pt idx="20">
                  <c:v>4.2979075006191921E-3</c:v>
                </c:pt>
                <c:pt idx="21">
                  <c:v>3.0545401626777841E-3</c:v>
                </c:pt>
              </c:numCache>
            </c:numRef>
          </c:val>
          <c:smooth val="0"/>
          <c:extLst>
            <c:ext xmlns:c16="http://schemas.microsoft.com/office/drawing/2014/chart" uri="{C3380CC4-5D6E-409C-BE32-E72D297353CC}">
              <c16:uniqueId val="{00000000-8745-4953-9706-E0668FF1B19C}"/>
            </c:ext>
          </c:extLst>
        </c:ser>
        <c:dLbls>
          <c:showLegendKey val="0"/>
          <c:showVal val="0"/>
          <c:showCatName val="0"/>
          <c:showSerName val="0"/>
          <c:showPercent val="0"/>
          <c:showBubbleSize val="0"/>
        </c:dLbls>
        <c:marker val="1"/>
        <c:smooth val="0"/>
        <c:axId val="1961103392"/>
        <c:axId val="1763279664"/>
      </c:lineChart>
      <c:lineChart>
        <c:grouping val="standard"/>
        <c:varyColors val="0"/>
        <c:ser>
          <c:idx val="0"/>
          <c:order val="1"/>
          <c:tx>
            <c:strRef>
              <c:f>'F2-divorceEfile'!$L$25</c:f>
              <c:strCache>
                <c:ptCount val="1"/>
                <c:pt idx="0">
                  <c:v>divorce rate</c:v>
                </c:pt>
              </c:strCache>
            </c:strRef>
          </c:tx>
          <c:spPr>
            <a:ln w="28575" cap="rnd">
              <a:solidFill>
                <a:schemeClr val="tx1"/>
              </a:solidFill>
              <a:prstDash val="sysDash"/>
              <a:round/>
            </a:ln>
            <a:effectLst/>
          </c:spPr>
          <c:marker>
            <c:symbol val="none"/>
          </c:marker>
          <c:cat>
            <c:numRef>
              <c:f>'F2-divorceEfile'!$A$26:$A$47</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'F2-divorceEfile'!$L$26:$L$47</c:f>
              <c:numCache>
                <c:formatCode>0.00%</c:formatCode>
                <c:ptCount val="22"/>
                <c:pt idx="0">
                  <c:v>4.0000000000000001E-3</c:v>
                </c:pt>
                <c:pt idx="1">
                  <c:v>3.8999999999999998E-3</c:v>
                </c:pt>
                <c:pt idx="2">
                  <c:v>3.8E-3</c:v>
                </c:pt>
                <c:pt idx="3">
                  <c:v>3.7000000000000002E-3</c:v>
                </c:pt>
                <c:pt idx="4">
                  <c:v>3.5999999999999999E-3</c:v>
                </c:pt>
                <c:pt idx="5">
                  <c:v>3.7000000000000002E-3</c:v>
                </c:pt>
                <c:pt idx="6">
                  <c:v>3.8999999999999998E-3</c:v>
                </c:pt>
                <c:pt idx="7">
                  <c:v>3.5000000000000001E-3</c:v>
                </c:pt>
                <c:pt idx="8">
                  <c:v>3.5000000000000001E-3</c:v>
                </c:pt>
                <c:pt idx="9">
                  <c:v>3.5999999999999999E-3</c:v>
                </c:pt>
                <c:pt idx="10">
                  <c:v>3.5999999999999999E-3</c:v>
                </c:pt>
                <c:pt idx="11">
                  <c:v>3.3999999999999998E-3</c:v>
                </c:pt>
                <c:pt idx="12">
                  <c:v>3.3E-3</c:v>
                </c:pt>
                <c:pt idx="13">
                  <c:v>3.2000000000000002E-3</c:v>
                </c:pt>
                <c:pt idx="14">
                  <c:v>3.0999999999999999E-3</c:v>
                </c:pt>
                <c:pt idx="15">
                  <c:v>3.0000000000000001E-3</c:v>
                </c:pt>
                <c:pt idx="16">
                  <c:v>2.8999999999999998E-3</c:v>
                </c:pt>
                <c:pt idx="17">
                  <c:v>2.8999999999999998E-3</c:v>
                </c:pt>
                <c:pt idx="18">
                  <c:v>2.7000000000000001E-3</c:v>
                </c:pt>
                <c:pt idx="19">
                  <c:v>2.5999999999999999E-3</c:v>
                </c:pt>
                <c:pt idx="20">
                  <c:v>2.5000000000000001E-3</c:v>
                </c:pt>
                <c:pt idx="21">
                  <c:v>2.3999999999999998E-3</c:v>
                </c:pt>
              </c:numCache>
            </c:numRef>
          </c:val>
          <c:smooth val="0"/>
          <c:extLst>
            <c:ext xmlns:c16="http://schemas.microsoft.com/office/drawing/2014/chart" uri="{C3380CC4-5D6E-409C-BE32-E72D297353CC}">
              <c16:uniqueId val="{00000001-8745-4953-9706-E0668FF1B19C}"/>
            </c:ext>
          </c:extLst>
        </c:ser>
        <c:dLbls>
          <c:showLegendKey val="0"/>
          <c:showVal val="0"/>
          <c:showCatName val="0"/>
          <c:showSerName val="0"/>
          <c:showPercent val="0"/>
          <c:showBubbleSize val="0"/>
        </c:dLbls>
        <c:marker val="1"/>
        <c:smooth val="0"/>
        <c:axId val="1398884271"/>
        <c:axId val="1405935583"/>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2.4000000000000004E-2"/>
          <c:min val="0"/>
        </c:scaling>
        <c:delete val="0"/>
        <c:axPos val="l"/>
        <c:majorGridlines>
          <c:spPr>
            <a:ln w="6350"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a:solidFill>
                      <a:schemeClr val="tx1"/>
                    </a:solidFill>
                    <a:latin typeface="Arial" panose="020B0604020202020204" pitchFamily="34" charset="0"/>
                    <a:cs typeface="Arial" panose="020B0604020202020204" pitchFamily="34" charset="0"/>
                  </a:rPr>
                  <a:t>Double-claimed dependent</a:t>
                </a:r>
                <a:r>
                  <a:rPr lang="en-US" sz="1100" b="0" baseline="0">
                    <a:solidFill>
                      <a:schemeClr val="tx1"/>
                    </a:solidFill>
                    <a:latin typeface="Arial" panose="020B0604020202020204" pitchFamily="34" charset="0"/>
                    <a:cs typeface="Arial" panose="020B0604020202020204" pitchFamily="34" charset="0"/>
                  </a:rPr>
                  <a:t> share</a:t>
                </a:r>
                <a:endParaRPr lang="en-US" sz="1100" b="0">
                  <a:solidFill>
                    <a:schemeClr val="tx1"/>
                  </a:solidFill>
                  <a:latin typeface="Arial" panose="020B0604020202020204" pitchFamily="34" charset="0"/>
                  <a:cs typeface="Arial" panose="020B0604020202020204" pitchFamily="34" charset="0"/>
                </a:endParaRPr>
              </a:p>
            </c:rich>
          </c:tx>
          <c:layout>
            <c:manualLayout>
              <c:xMode val="edge"/>
              <c:yMode val="edge"/>
              <c:x val="0"/>
              <c:y val="0.19347341485305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8.0000000000000019E-3"/>
      </c:valAx>
      <c:valAx>
        <c:axId val="1405935583"/>
        <c:scaling>
          <c:orientation val="minMax"/>
          <c:max val="6.0000000000000019E-3"/>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solidFill>
                      <a:schemeClr val="tx1"/>
                    </a:solidFill>
                    <a:latin typeface="Arial" panose="020B0604020202020204" pitchFamily="34" charset="0"/>
                    <a:cs typeface="Arial" panose="020B0604020202020204" pitchFamily="34" charset="0"/>
                  </a:rPr>
                  <a:t>Divroce Rate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98884271"/>
        <c:crosses val="max"/>
        <c:crossBetween val="between"/>
        <c:majorUnit val="2.0000000000000005E-3"/>
      </c:valAx>
      <c:catAx>
        <c:axId val="1398884271"/>
        <c:scaling>
          <c:orientation val="minMax"/>
        </c:scaling>
        <c:delete val="1"/>
        <c:axPos val="b"/>
        <c:numFmt formatCode="General" sourceLinked="1"/>
        <c:majorTickMark val="out"/>
        <c:minorTickMark val="none"/>
        <c:tickLblPos val="nextTo"/>
        <c:crossAx val="1405935583"/>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509506700012"/>
          <c:y val="4.9771116833001568E-2"/>
          <c:w val="0.80555265543263399"/>
          <c:h val="0.84687569808552388"/>
        </c:manualLayout>
      </c:layout>
      <c:lineChart>
        <c:grouping val="standard"/>
        <c:varyColors val="0"/>
        <c:ser>
          <c:idx val="0"/>
          <c:order val="0"/>
          <c:tx>
            <c:strRef>
              <c:f>'F3-Repeats'!$A$29</c:f>
              <c:strCache>
                <c:ptCount val="1"/>
                <c:pt idx="0">
                  <c:v>2001</c:v>
                </c:pt>
              </c:strCache>
            </c:strRef>
          </c:tx>
          <c:spPr>
            <a:ln w="28575" cap="rnd">
              <a:solidFill>
                <a:schemeClr val="accent2"/>
              </a:solidFill>
              <a:round/>
            </a:ln>
            <a:effectLst/>
          </c:spPr>
          <c:marker>
            <c:symbol val="none"/>
          </c:marker>
          <c:val>
            <c:numRef>
              <c:f>'F3-Repeats'!$C$50:$L$50</c:f>
              <c:numCache>
                <c:formatCode>0%</c:formatCode>
                <c:ptCount val="10"/>
                <c:pt idx="0">
                  <c:v>0.28131121483183641</c:v>
                </c:pt>
                <c:pt idx="1">
                  <c:v>0.16611226461589049</c:v>
                </c:pt>
                <c:pt idx="2">
                  <c:v>0.10070380838410459</c:v>
                </c:pt>
                <c:pt idx="3">
                  <c:v>7.1183177695422456E-2</c:v>
                </c:pt>
                <c:pt idx="4">
                  <c:v>4.8156267508554687E-2</c:v>
                </c:pt>
                <c:pt idx="5">
                  <c:v>3.838386593433319E-2</c:v>
                </c:pt>
                <c:pt idx="6">
                  <c:v>2.5180497927669E-2</c:v>
                </c:pt>
                <c:pt idx="7">
                  <c:v>1.9660721855335728E-2</c:v>
                </c:pt>
                <c:pt idx="8">
                  <c:v>1.3422325564128236E-2</c:v>
                </c:pt>
                <c:pt idx="9">
                  <c:v>9.5924624050252646E-3</c:v>
                </c:pt>
              </c:numCache>
            </c:numRef>
          </c:val>
          <c:smooth val="0"/>
          <c:extLst>
            <c:ext xmlns:c16="http://schemas.microsoft.com/office/drawing/2014/chart" uri="{C3380CC4-5D6E-409C-BE32-E72D297353CC}">
              <c16:uniqueId val="{00000000-31DB-48BF-A661-8A7EC4D7250A}"/>
            </c:ext>
          </c:extLst>
        </c:ser>
        <c:ser>
          <c:idx val="1"/>
          <c:order val="1"/>
          <c:tx>
            <c:strRef>
              <c:f>'F3-Repeats'!$A$34</c:f>
              <c:strCache>
                <c:ptCount val="1"/>
                <c:pt idx="0">
                  <c:v>2005</c:v>
                </c:pt>
              </c:strCache>
            </c:strRef>
          </c:tx>
          <c:spPr>
            <a:ln w="28575" cap="rnd">
              <a:solidFill>
                <a:schemeClr val="accent2"/>
              </a:solidFill>
              <a:prstDash val="sysDash"/>
              <a:round/>
            </a:ln>
            <a:effectLst/>
          </c:spPr>
          <c:marker>
            <c:symbol val="none"/>
          </c:marker>
          <c:val>
            <c:numRef>
              <c:f>'F3-Repeats'!$C$55:$L$55</c:f>
              <c:numCache>
                <c:formatCode>0%</c:formatCode>
                <c:ptCount val="10"/>
                <c:pt idx="0">
                  <c:v>0.2726684469730129</c:v>
                </c:pt>
                <c:pt idx="1">
                  <c:v>0.16467863785807307</c:v>
                </c:pt>
                <c:pt idx="2">
                  <c:v>8.8480744082617288E-2</c:v>
                </c:pt>
                <c:pt idx="3">
                  <c:v>6.2795056897303275E-2</c:v>
                </c:pt>
                <c:pt idx="4">
                  <c:v>3.9185992677219152E-2</c:v>
                </c:pt>
                <c:pt idx="5">
                  <c:v>2.7529468462134797E-2</c:v>
                </c:pt>
                <c:pt idx="6">
                  <c:v>1.8029437326327627E-2</c:v>
                </c:pt>
                <c:pt idx="7">
                  <c:v>1.3484511966528556E-2</c:v>
                </c:pt>
                <c:pt idx="8">
                  <c:v>9.1791969488713952E-3</c:v>
                </c:pt>
                <c:pt idx="9">
                  <c:v>6.9924705495876087E-3</c:v>
                </c:pt>
              </c:numCache>
            </c:numRef>
          </c:val>
          <c:smooth val="0"/>
          <c:extLst>
            <c:ext xmlns:c16="http://schemas.microsoft.com/office/drawing/2014/chart" uri="{C3380CC4-5D6E-409C-BE32-E72D297353CC}">
              <c16:uniqueId val="{00000001-31DB-48BF-A661-8A7EC4D7250A}"/>
            </c:ext>
          </c:extLst>
        </c:ser>
        <c:ser>
          <c:idx val="2"/>
          <c:order val="2"/>
          <c:tx>
            <c:strRef>
              <c:f>'F3-Repeats'!$A$39</c:f>
              <c:strCache>
                <c:ptCount val="1"/>
                <c:pt idx="0">
                  <c:v>2011</c:v>
                </c:pt>
              </c:strCache>
            </c:strRef>
          </c:tx>
          <c:spPr>
            <a:ln w="28575" cap="rnd">
              <a:solidFill>
                <a:schemeClr val="accent2">
                  <a:lumMod val="60000"/>
                  <a:lumOff val="40000"/>
                </a:schemeClr>
              </a:solidFill>
              <a:round/>
            </a:ln>
            <a:effectLst/>
          </c:spPr>
          <c:marker>
            <c:symbol val="none"/>
          </c:marker>
          <c:val>
            <c:numRef>
              <c:f>'F3-Repeats'!$C$60:$L$60</c:f>
              <c:numCache>
                <c:formatCode>0%</c:formatCode>
                <c:ptCount val="10"/>
                <c:pt idx="0">
                  <c:v>0.20649553162324824</c:v>
                </c:pt>
                <c:pt idx="1">
                  <c:v>0.11669382232901275</c:v>
                </c:pt>
                <c:pt idx="2">
                  <c:v>6.5564465090788088E-2</c:v>
                </c:pt>
                <c:pt idx="3">
                  <c:v>4.6259725177184026E-2</c:v>
                </c:pt>
                <c:pt idx="4">
                  <c:v>2.8681005884484734E-2</c:v>
                </c:pt>
                <c:pt idx="5">
                  <c:v>2.2330317641176326E-2</c:v>
                </c:pt>
                <c:pt idx="6">
                  <c:v>1.5519950366527299E-2</c:v>
                </c:pt>
                <c:pt idx="7">
                  <c:v>1.2383456537199303E-2</c:v>
                </c:pt>
                <c:pt idx="8">
                  <c:v>8.6953478702625625E-3</c:v>
                </c:pt>
                <c:pt idx="9">
                  <c:v>6.7587645962920804E-3</c:v>
                </c:pt>
              </c:numCache>
            </c:numRef>
          </c:val>
          <c:smooth val="0"/>
          <c:extLst>
            <c:ext xmlns:c16="http://schemas.microsoft.com/office/drawing/2014/chart" uri="{C3380CC4-5D6E-409C-BE32-E72D297353CC}">
              <c16:uniqueId val="{00000002-31DB-48BF-A661-8A7EC4D7250A}"/>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Years after base 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0.31000000000000005"/>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Repeat double-claiming </a:t>
                </a:r>
                <a:r>
                  <a:rPr lang="en-US" sz="1200" b="0" baseline="0">
                    <a:solidFill>
                      <a:schemeClr val="tx1"/>
                    </a:solidFill>
                    <a:latin typeface="Arial" panose="020B0604020202020204" pitchFamily="34" charset="0"/>
                    <a:cs typeface="Arial" panose="020B0604020202020204" pitchFamily="34" charset="0"/>
                  </a:rPr>
                  <a:t>(share of base year)</a:t>
                </a:r>
                <a:endParaRPr lang="en-US" sz="1200" b="0">
                  <a:solidFill>
                    <a:schemeClr val="tx1"/>
                  </a:solidFill>
                  <a:latin typeface="Arial" panose="020B0604020202020204" pitchFamily="34" charset="0"/>
                  <a:cs typeface="Arial" panose="020B0604020202020204" pitchFamily="34" charset="0"/>
                </a:endParaRPr>
              </a:p>
            </c:rich>
          </c:tx>
          <c:layout>
            <c:manualLayout>
              <c:xMode val="edge"/>
              <c:yMode val="edge"/>
              <c:x val="0"/>
              <c:y val="7.611395748004602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509506700012"/>
          <c:y val="4.9771116833001568E-2"/>
          <c:w val="0.80555265543263399"/>
          <c:h val="0.84687569808552388"/>
        </c:manualLayout>
      </c:layout>
      <c:lineChart>
        <c:grouping val="standard"/>
        <c:varyColors val="0"/>
        <c:ser>
          <c:idx val="0"/>
          <c:order val="0"/>
          <c:tx>
            <c:strRef>
              <c:f>'F3-Repeats'!$A$29</c:f>
              <c:strCache>
                <c:ptCount val="1"/>
                <c:pt idx="0">
                  <c:v>2001</c:v>
                </c:pt>
              </c:strCache>
            </c:strRef>
          </c:tx>
          <c:spPr>
            <a:ln w="28575" cap="rnd">
              <a:solidFill>
                <a:schemeClr val="accent5"/>
              </a:solidFill>
              <a:round/>
            </a:ln>
            <a:effectLst/>
          </c:spPr>
          <c:marker>
            <c:symbol val="none"/>
          </c:marker>
          <c:val>
            <c:numRef>
              <c:f>'F3-Repeats'!$C$30:$L$30</c:f>
              <c:numCache>
                <c:formatCode>0%</c:formatCode>
                <c:ptCount val="10"/>
                <c:pt idx="0">
                  <c:v>0.31019287782348381</c:v>
                </c:pt>
                <c:pt idx="1">
                  <c:v>0.19661509636180688</c:v>
                </c:pt>
                <c:pt idx="2">
                  <c:v>0.12870652731247131</c:v>
                </c:pt>
                <c:pt idx="3">
                  <c:v>9.6321712344874647E-2</c:v>
                </c:pt>
                <c:pt idx="4">
                  <c:v>7.0022784488042958E-2</c:v>
                </c:pt>
                <c:pt idx="5">
                  <c:v>5.8076156476616021E-2</c:v>
                </c:pt>
                <c:pt idx="6">
                  <c:v>3.9640382902766905E-2</c:v>
                </c:pt>
                <c:pt idx="7">
                  <c:v>3.19561119100032E-2</c:v>
                </c:pt>
                <c:pt idx="8">
                  <c:v>2.2816872086881764E-2</c:v>
                </c:pt>
                <c:pt idx="9">
                  <c:v>1.6530512323285285E-2</c:v>
                </c:pt>
              </c:numCache>
            </c:numRef>
          </c:val>
          <c:smooth val="0"/>
          <c:extLst>
            <c:ext xmlns:c16="http://schemas.microsoft.com/office/drawing/2014/chart" uri="{C3380CC4-5D6E-409C-BE32-E72D297353CC}">
              <c16:uniqueId val="{0000000A-7512-4AD2-B881-8B43CFCCA859}"/>
            </c:ext>
          </c:extLst>
        </c:ser>
        <c:ser>
          <c:idx val="1"/>
          <c:order val="1"/>
          <c:tx>
            <c:strRef>
              <c:f>'F3-Repeats'!$A$34</c:f>
              <c:strCache>
                <c:ptCount val="1"/>
                <c:pt idx="0">
                  <c:v>2005</c:v>
                </c:pt>
              </c:strCache>
            </c:strRef>
          </c:tx>
          <c:spPr>
            <a:ln w="28575" cap="rnd">
              <a:solidFill>
                <a:schemeClr val="accent5"/>
              </a:solidFill>
              <a:prstDash val="sysDash"/>
              <a:round/>
            </a:ln>
            <a:effectLst/>
          </c:spPr>
          <c:marker>
            <c:symbol val="none"/>
          </c:marker>
          <c:val>
            <c:numRef>
              <c:f>'F3-Repeats'!$C$35:$L$35</c:f>
              <c:numCache>
                <c:formatCode>0%</c:formatCode>
                <c:ptCount val="10"/>
                <c:pt idx="0">
                  <c:v>0.30559708901500282</c:v>
                </c:pt>
                <c:pt idx="1">
                  <c:v>0.20069542249456268</c:v>
                </c:pt>
                <c:pt idx="2">
                  <c:v>0.11983893534787286</c:v>
                </c:pt>
                <c:pt idx="3">
                  <c:v>8.9316075526761754E-2</c:v>
                </c:pt>
                <c:pt idx="4">
                  <c:v>5.9218965732202311E-2</c:v>
                </c:pt>
                <c:pt idx="5">
                  <c:v>4.2143711413517797E-2</c:v>
                </c:pt>
                <c:pt idx="6">
                  <c:v>2.8635152545033918E-2</c:v>
                </c:pt>
                <c:pt idx="7">
                  <c:v>2.3120719988548154E-2</c:v>
                </c:pt>
                <c:pt idx="8">
                  <c:v>1.561237353330963E-2</c:v>
                </c:pt>
                <c:pt idx="9">
                  <c:v>1.2102937305768866E-2</c:v>
                </c:pt>
              </c:numCache>
            </c:numRef>
          </c:val>
          <c:smooth val="0"/>
          <c:extLst>
            <c:ext xmlns:c16="http://schemas.microsoft.com/office/drawing/2014/chart" uri="{C3380CC4-5D6E-409C-BE32-E72D297353CC}">
              <c16:uniqueId val="{0000000B-7512-4AD2-B881-8B43CFCCA859}"/>
            </c:ext>
          </c:extLst>
        </c:ser>
        <c:ser>
          <c:idx val="2"/>
          <c:order val="2"/>
          <c:tx>
            <c:strRef>
              <c:f>'F3-Repeats'!$A$39</c:f>
              <c:strCache>
                <c:ptCount val="1"/>
                <c:pt idx="0">
                  <c:v>2011</c:v>
                </c:pt>
              </c:strCache>
            </c:strRef>
          </c:tx>
          <c:spPr>
            <a:ln w="28575" cap="rnd">
              <a:solidFill>
                <a:schemeClr val="accent5">
                  <a:lumMod val="60000"/>
                  <a:lumOff val="40000"/>
                </a:schemeClr>
              </a:solidFill>
              <a:round/>
            </a:ln>
            <a:effectLst/>
          </c:spPr>
          <c:marker>
            <c:symbol val="none"/>
          </c:marker>
          <c:val>
            <c:numRef>
              <c:f>'F3-Repeats'!$C$40:$L$40</c:f>
              <c:numCache>
                <c:formatCode>0%</c:formatCode>
                <c:ptCount val="10"/>
                <c:pt idx="0">
                  <c:v>0.23314753947918151</c:v>
                </c:pt>
                <c:pt idx="1">
                  <c:v>0.14293890779295737</c:v>
                </c:pt>
                <c:pt idx="2">
                  <c:v>8.5751752684874144E-2</c:v>
                </c:pt>
                <c:pt idx="3">
                  <c:v>6.2216388660134903E-2</c:v>
                </c:pt>
                <c:pt idx="4">
                  <c:v>3.9564913941542552E-2</c:v>
                </c:pt>
                <c:pt idx="5">
                  <c:v>3.1206605502814681E-2</c:v>
                </c:pt>
                <c:pt idx="6">
                  <c:v>2.2609212251768384E-2</c:v>
                </c:pt>
                <c:pt idx="7">
                  <c:v>1.8859927694956761E-2</c:v>
                </c:pt>
                <c:pt idx="8">
                  <c:v>1.3872956609729061E-2</c:v>
                </c:pt>
                <c:pt idx="9">
                  <c:v>1.1338416099343362E-2</c:v>
                </c:pt>
              </c:numCache>
            </c:numRef>
          </c:val>
          <c:smooth val="0"/>
          <c:extLst>
            <c:ext xmlns:c16="http://schemas.microsoft.com/office/drawing/2014/chart" uri="{C3380CC4-5D6E-409C-BE32-E72D297353CC}">
              <c16:uniqueId val="{0000000C-7512-4AD2-B881-8B43CFCCA859}"/>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Years after base 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0.31000000000000005"/>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Repeat double-claiming </a:t>
                </a:r>
                <a:r>
                  <a:rPr lang="en-US" sz="1200" b="0" baseline="0">
                    <a:solidFill>
                      <a:schemeClr val="tx1"/>
                    </a:solidFill>
                    <a:latin typeface="Arial" panose="020B0604020202020204" pitchFamily="34" charset="0"/>
                    <a:cs typeface="Arial" panose="020B0604020202020204" pitchFamily="34" charset="0"/>
                  </a:rPr>
                  <a:t>(share of base year)</a:t>
                </a:r>
                <a:endParaRPr lang="en-US" sz="1200" b="0">
                  <a:solidFill>
                    <a:schemeClr val="tx1"/>
                  </a:solidFill>
                  <a:latin typeface="Arial" panose="020B0604020202020204" pitchFamily="34" charset="0"/>
                  <a:cs typeface="Arial" panose="020B0604020202020204" pitchFamily="34" charset="0"/>
                </a:endParaRPr>
              </a:p>
            </c:rich>
          </c:tx>
          <c:layout>
            <c:manualLayout>
              <c:xMode val="edge"/>
              <c:yMode val="edge"/>
              <c:x val="0"/>
              <c:y val="7.611396495234261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95720478914358"/>
          <c:y val="3.2942850086022213E-2"/>
          <c:w val="0.78616503473701227"/>
          <c:h val="0.90301591861440111"/>
        </c:manualLayout>
      </c:layout>
      <c:lineChart>
        <c:grouping val="standard"/>
        <c:varyColors val="0"/>
        <c:ser>
          <c:idx val="0"/>
          <c:order val="0"/>
          <c:tx>
            <c:strRef>
              <c:f>'F4-audits'!$G$4</c:f>
              <c:strCache>
                <c:ptCount val="1"/>
                <c:pt idx="0">
                  <c:v>All audits (thousands)</c:v>
                </c:pt>
              </c:strCache>
            </c:strRef>
          </c:tx>
          <c:spPr>
            <a:ln w="31750" cap="rnd">
              <a:solidFill>
                <a:schemeClr val="accent5"/>
              </a:solidFill>
              <a:prstDash val="sysDash"/>
              <a:round/>
            </a:ln>
            <a:effectLst/>
          </c:spPr>
          <c:marker>
            <c:symbol val="none"/>
          </c:marker>
          <c:cat>
            <c:strRef>
              <c:extLst>
                <c:ext xmlns:c15="http://schemas.microsoft.com/office/drawing/2012/chart" uri="{02D57815-91ED-43cb-92C2-25804820EDAC}">
                  <c15:fullRef>
                    <c15:sqref>'F4-audits'!$A$5:$A$25</c15:sqref>
                  </c15:fullRef>
                </c:ext>
              </c:extLst>
              <c:f>'F4-audits'!$A$5:$A$22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extLst>
                <c:ext xmlns:c15="http://schemas.microsoft.com/office/drawing/2012/chart" uri="{02D57815-91ED-43cb-92C2-25804820EDAC}">
                  <c15:fullRef>
                    <c15:sqref>'F4-audits'!$G$5:$G$25</c15:sqref>
                  </c15:fullRef>
                </c:ext>
              </c:extLst>
              <c:f>'F4-audits'!$G$5:$G$22</c:f>
              <c:numCache>
                <c:formatCode>#,##0</c:formatCode>
                <c:ptCount val="18"/>
                <c:pt idx="0">
                  <c:v>944.346</c:v>
                </c:pt>
                <c:pt idx="1">
                  <c:v>1020.7</c:v>
                </c:pt>
                <c:pt idx="2">
                  <c:v>1357.096</c:v>
                </c:pt>
                <c:pt idx="3">
                  <c:v>1494.048</c:v>
                </c:pt>
                <c:pt idx="4">
                  <c:v>1431.8309999999999</c:v>
                </c:pt>
                <c:pt idx="5">
                  <c:v>1436.383</c:v>
                </c:pt>
                <c:pt idx="6">
                  <c:v>1369.896</c:v>
                </c:pt>
                <c:pt idx="7">
                  <c:v>1530.2639999999999</c:v>
                </c:pt>
                <c:pt idx="8">
                  <c:v>1512.019</c:v>
                </c:pt>
                <c:pt idx="9">
                  <c:v>1433.741</c:v>
                </c:pt>
                <c:pt idx="10">
                  <c:v>1294.454</c:v>
                </c:pt>
                <c:pt idx="11">
                  <c:v>1177.193</c:v>
                </c:pt>
                <c:pt idx="12">
                  <c:v>945.91700000000003</c:v>
                </c:pt>
                <c:pt idx="13">
                  <c:v>860.71900000000005</c:v>
                </c:pt>
                <c:pt idx="14">
                  <c:v>866.74800000000005</c:v>
                </c:pt>
                <c:pt idx="15">
                  <c:v>783.697</c:v>
                </c:pt>
                <c:pt idx="16">
                  <c:v>715.51400000000001</c:v>
                </c:pt>
                <c:pt idx="17">
                  <c:v>530.12900000000002</c:v>
                </c:pt>
              </c:numCache>
            </c:numRef>
          </c:val>
          <c:smooth val="0"/>
          <c:extLst>
            <c:ext xmlns:c16="http://schemas.microsoft.com/office/drawing/2014/chart" uri="{C3380CC4-5D6E-409C-BE32-E72D297353CC}">
              <c16:uniqueId val="{00000000-3AF2-4D9C-8AE2-3426D12B722D}"/>
            </c:ext>
          </c:extLst>
        </c:ser>
        <c:ser>
          <c:idx val="1"/>
          <c:order val="1"/>
          <c:tx>
            <c:strRef>
              <c:f>'F4-audits'!$C$4</c:f>
              <c:strCache>
                <c:ptCount val="1"/>
                <c:pt idx="0">
                  <c:v>DC audits (thousands)</c:v>
                </c:pt>
              </c:strCache>
            </c:strRef>
          </c:tx>
          <c:spPr>
            <a:ln w="34925" cap="rnd">
              <a:solidFill>
                <a:srgbClr val="C00000"/>
              </a:solidFill>
              <a:round/>
            </a:ln>
            <a:effectLst/>
          </c:spPr>
          <c:marker>
            <c:symbol val="none"/>
          </c:marker>
          <c:cat>
            <c:strRef>
              <c:extLst>
                <c:ext xmlns:c15="http://schemas.microsoft.com/office/drawing/2012/chart" uri="{02D57815-91ED-43cb-92C2-25804820EDAC}">
                  <c15:fullRef>
                    <c15:sqref>'F4-audits'!$A$5:$A$25</c15:sqref>
                  </c15:fullRef>
                </c:ext>
              </c:extLst>
              <c:f>'F4-audits'!$A$5:$A$22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extLst>
                <c:ext xmlns:c15="http://schemas.microsoft.com/office/drawing/2012/chart" uri="{02D57815-91ED-43cb-92C2-25804820EDAC}">
                  <c15:fullRef>
                    <c15:sqref>'F4-audits'!$C$5:$C$25</c15:sqref>
                  </c15:fullRef>
                </c:ext>
              </c:extLst>
              <c:f>'F4-audits'!$C$5:$C$22</c:f>
              <c:numCache>
                <c:formatCode>#,##0</c:formatCode>
                <c:ptCount val="18"/>
                <c:pt idx="0">
                  <c:v>106.051</c:v>
                </c:pt>
                <c:pt idx="1">
                  <c:v>108.66200000000001</c:v>
                </c:pt>
                <c:pt idx="2">
                  <c:v>137.107</c:v>
                </c:pt>
                <c:pt idx="3">
                  <c:v>111.88</c:v>
                </c:pt>
                <c:pt idx="4">
                  <c:v>102.56</c:v>
                </c:pt>
                <c:pt idx="5">
                  <c:v>116.226</c:v>
                </c:pt>
                <c:pt idx="6">
                  <c:v>124.657</c:v>
                </c:pt>
                <c:pt idx="7">
                  <c:v>130.52099999999999</c:v>
                </c:pt>
                <c:pt idx="8">
                  <c:v>138.625</c:v>
                </c:pt>
                <c:pt idx="9">
                  <c:v>134.08500000000001</c:v>
                </c:pt>
                <c:pt idx="10">
                  <c:v>133.65299999999999</c:v>
                </c:pt>
                <c:pt idx="11">
                  <c:v>112.476</c:v>
                </c:pt>
                <c:pt idx="12">
                  <c:v>93.076999999999998</c:v>
                </c:pt>
                <c:pt idx="13">
                  <c:v>90.534000000000006</c:v>
                </c:pt>
                <c:pt idx="14">
                  <c:v>58.305999999999997</c:v>
                </c:pt>
                <c:pt idx="15">
                  <c:v>45.944000000000003</c:v>
                </c:pt>
                <c:pt idx="16">
                  <c:v>26.655999999999999</c:v>
                </c:pt>
                <c:pt idx="17">
                  <c:v>23.852</c:v>
                </c:pt>
              </c:numCache>
            </c:numRef>
          </c:val>
          <c:smooth val="0"/>
          <c:extLst>
            <c:ext xmlns:c16="http://schemas.microsoft.com/office/drawing/2014/chart" uri="{C3380CC4-5D6E-409C-BE32-E72D297353CC}">
              <c16:uniqueId val="{00000001-3AF2-4D9C-8AE2-3426D12B722D}"/>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1550"/>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baseline="0">
                    <a:solidFill>
                      <a:schemeClr val="tx1"/>
                    </a:solidFill>
                    <a:latin typeface="Arial" panose="020B0604020202020204" pitchFamily="34" charset="0"/>
                    <a:cs typeface="Arial" panose="020B0604020202020204" pitchFamily="34" charset="0"/>
                  </a:rPr>
                  <a:t>Audits (thousands)</a:t>
                </a:r>
                <a:endParaRPr lang="en-US" sz="1200" b="0">
                  <a:solidFill>
                    <a:schemeClr val="tx1"/>
                  </a:solidFill>
                  <a:latin typeface="Arial" panose="020B0604020202020204" pitchFamily="34" charset="0"/>
                  <a:cs typeface="Arial" panose="020B0604020202020204" pitchFamily="34" charset="0"/>
                </a:endParaRPr>
              </a:p>
            </c:rich>
          </c:tx>
          <c:layout>
            <c:manualLayout>
              <c:xMode val="edge"/>
              <c:yMode val="edge"/>
              <c:x val="0"/>
              <c:y val="0.30462768367682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5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85086048569609"/>
          <c:y val="5.6853985157410081E-2"/>
          <c:w val="0.80555265543263399"/>
          <c:h val="0.88093421543113748"/>
        </c:manualLayout>
      </c:layout>
      <c:lineChart>
        <c:grouping val="standard"/>
        <c:varyColors val="0"/>
        <c:ser>
          <c:idx val="1"/>
          <c:order val="0"/>
          <c:tx>
            <c:strRef>
              <c:f>'F4-audits'!$D$4</c:f>
              <c:strCache>
                <c:ptCount val="1"/>
                <c:pt idx="0">
                  <c:v>DC audits     (%double-claiming filers)</c:v>
                </c:pt>
              </c:strCache>
            </c:strRef>
          </c:tx>
          <c:spPr>
            <a:ln w="34925" cap="rnd">
              <a:solidFill>
                <a:srgbClr val="C00000"/>
              </a:solidFill>
              <a:round/>
            </a:ln>
            <a:effectLst/>
          </c:spPr>
          <c:marker>
            <c:symbol val="none"/>
          </c:marker>
          <c:cat>
            <c:strRef>
              <c:extLst>
                <c:ext xmlns:c15="http://schemas.microsoft.com/office/drawing/2012/chart" uri="{02D57815-91ED-43cb-92C2-25804820EDAC}">
                  <c15:fullRef>
                    <c15:sqref>'F4-audits'!$A$5:$A$25</c15:sqref>
                  </c15:fullRef>
                </c:ext>
              </c:extLst>
              <c:f>'F4-audits'!$A$5:$A$22</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extLst>
                <c:ext xmlns:c15="http://schemas.microsoft.com/office/drawing/2012/chart" uri="{02D57815-91ED-43cb-92C2-25804820EDAC}">
                  <c15:fullRef>
                    <c15:sqref>'F4-audits'!$D$5:$D$25</c15:sqref>
                  </c15:fullRef>
                </c:ext>
              </c:extLst>
              <c:f>'F4-audits'!$D$5:$D$22</c:f>
              <c:numCache>
                <c:formatCode>0.0%</c:formatCode>
                <c:ptCount val="18"/>
                <c:pt idx="0">
                  <c:v>4.8237099597186493E-2</c:v>
                </c:pt>
                <c:pt idx="1">
                  <c:v>5.2551678977345549E-2</c:v>
                </c:pt>
                <c:pt idx="2">
                  <c:v>7.1451911045609634E-2</c:v>
                </c:pt>
                <c:pt idx="3">
                  <c:v>6.0770197617208588E-2</c:v>
                </c:pt>
                <c:pt idx="4">
                  <c:v>5.6560674227943496E-2</c:v>
                </c:pt>
                <c:pt idx="5">
                  <c:v>6.3822882248962293E-2</c:v>
                </c:pt>
                <c:pt idx="6">
                  <c:v>6.3326043500237489E-2</c:v>
                </c:pt>
                <c:pt idx="7">
                  <c:v>7.5935868077857516E-2</c:v>
                </c:pt>
                <c:pt idx="8">
                  <c:v>8.3895054473535458E-2</c:v>
                </c:pt>
                <c:pt idx="9">
                  <c:v>8.669387818438444E-2</c:v>
                </c:pt>
                <c:pt idx="10">
                  <c:v>9.9072527022879942E-2</c:v>
                </c:pt>
                <c:pt idx="11">
                  <c:v>9.457924278416617E-2</c:v>
                </c:pt>
                <c:pt idx="12">
                  <c:v>8.3467922372688921E-2</c:v>
                </c:pt>
                <c:pt idx="13">
                  <c:v>9.4141796050025123E-2</c:v>
                </c:pt>
                <c:pt idx="14">
                  <c:v>6.6331667438370795E-2</c:v>
                </c:pt>
                <c:pt idx="15">
                  <c:v>5.8995065339628672E-2</c:v>
                </c:pt>
                <c:pt idx="16">
                  <c:v>3.6987546397474591E-2</c:v>
                </c:pt>
                <c:pt idx="17">
                  <c:v>3.5118509509913333E-2</c:v>
                </c:pt>
              </c:numCache>
            </c:numRef>
          </c:val>
          <c:smooth val="0"/>
          <c:extLst>
            <c:ext xmlns:c16="http://schemas.microsoft.com/office/drawing/2014/chart" uri="{C3380CC4-5D6E-409C-BE32-E72D297353CC}">
              <c16:uniqueId val="{00000000-2370-462F-9C36-F3F8C3249C5C}"/>
            </c:ext>
          </c:extLst>
        </c:ser>
        <c:ser>
          <c:idx val="0"/>
          <c:order val="1"/>
          <c:tx>
            <c:strRef>
              <c:f>'F4-audits'!$H$4</c:f>
              <c:strCache>
                <c:ptCount val="1"/>
                <c:pt idx="0">
                  <c:v>All audits (%filers)</c:v>
                </c:pt>
              </c:strCache>
            </c:strRef>
          </c:tx>
          <c:spPr>
            <a:ln w="31750" cap="rnd">
              <a:solidFill>
                <a:schemeClr val="accent5"/>
              </a:solidFill>
              <a:prstDash val="sysDash"/>
              <a:round/>
            </a:ln>
            <a:effectLst/>
          </c:spPr>
          <c:marker>
            <c:symbol val="none"/>
          </c:marker>
          <c:cat>
            <c:strLit>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Average: 2001-2018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'F4-audits'!$H$5:$H$24</c15:sqref>
                  </c15:fullRef>
                </c:ext>
              </c:extLst>
              <c:f>'F4-audits'!$H$5:$H$22</c:f>
              <c:numCache>
                <c:formatCode>0.00%</c:formatCode>
                <c:ptCount val="18"/>
                <c:pt idx="0">
                  <c:v>7.1766948904330215E-3</c:v>
                </c:pt>
                <c:pt idx="1">
                  <c:v>7.7632918687956373E-3</c:v>
                </c:pt>
                <c:pt idx="2">
                  <c:v>1.0306062792638824E-2</c:v>
                </c:pt>
                <c:pt idx="3">
                  <c:v>1.1225954040752646E-2</c:v>
                </c:pt>
                <c:pt idx="4">
                  <c:v>1.0566488878037116E-2</c:v>
                </c:pt>
                <c:pt idx="5">
                  <c:v>1.0287028759038417E-2</c:v>
                </c:pt>
                <c:pt idx="6">
                  <c:v>8.927907370869001E-3</c:v>
                </c:pt>
                <c:pt idx="7">
                  <c:v>1.0651501396912224E-2</c:v>
                </c:pt>
                <c:pt idx="8">
                  <c:v>1.0692710633144781E-2</c:v>
                </c:pt>
                <c:pt idx="9">
                  <c:v>9.9859489590027745E-3</c:v>
                </c:pt>
                <c:pt idx="10">
                  <c:v>8.8805317679881146E-3</c:v>
                </c:pt>
                <c:pt idx="11">
                  <c:v>8.0774915729105654E-3</c:v>
                </c:pt>
                <c:pt idx="12">
                  <c:v>6.4353014522613543E-3</c:v>
                </c:pt>
                <c:pt idx="13">
                  <c:v>5.8001945876167181E-3</c:v>
                </c:pt>
                <c:pt idx="14">
                  <c:v>5.7636901405899435E-3</c:v>
                </c:pt>
                <c:pt idx="15">
                  <c:v>5.1745321848781526E-3</c:v>
                </c:pt>
                <c:pt idx="16">
                  <c:v>4.6684436984244125E-3</c:v>
                </c:pt>
                <c:pt idx="17">
                  <c:v>3.4221365665455025E-3</c:v>
                </c:pt>
              </c:numCache>
            </c:numRef>
          </c:val>
          <c:smooth val="0"/>
          <c:extLst>
            <c:ext xmlns:c16="http://schemas.microsoft.com/office/drawing/2014/chart" uri="{C3380CC4-5D6E-409C-BE32-E72D297353CC}">
              <c16:uniqueId val="{00000001-2370-462F-9C36-F3F8C3249C5C}"/>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0.15000000000000002"/>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0">
                    <a:solidFill>
                      <a:schemeClr val="tx1"/>
                    </a:solidFill>
                    <a:latin typeface="Arial" panose="020B0604020202020204" pitchFamily="34" charset="0"/>
                    <a:cs typeface="Arial" panose="020B0604020202020204" pitchFamily="34" charset="0"/>
                  </a:rPr>
                  <a:t>Audit rates  (% all or double-claiming filers)</a:t>
                </a:r>
              </a:p>
            </c:rich>
          </c:tx>
          <c:layout>
            <c:manualLayout>
              <c:xMode val="edge"/>
              <c:yMode val="edge"/>
              <c:x val="0"/>
              <c:y val="0.114479696087775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4000332853742"/>
          <c:y val="7.0478623304097335E-2"/>
          <c:w val="0.82200214975227848"/>
          <c:h val="0.86548028778542463"/>
        </c:manualLayout>
      </c:layout>
      <c:lineChart>
        <c:grouping val="standard"/>
        <c:varyColors val="0"/>
        <c:ser>
          <c:idx val="2"/>
          <c:order val="0"/>
          <c:tx>
            <c:strRef>
              <c:f>'A1-Amend'!$H$3</c:f>
              <c:strCache>
                <c:ptCount val="1"/>
                <c:pt idx="0">
                  <c:v>at least one amends share</c:v>
                </c:pt>
              </c:strCache>
            </c:strRef>
          </c:tx>
          <c:spPr>
            <a:ln w="28575" cap="rnd">
              <a:solidFill>
                <a:schemeClr val="accent5"/>
              </a:solidFill>
              <a:round/>
            </a:ln>
            <a:effectLst/>
          </c:spPr>
          <c:marker>
            <c:symbol val="none"/>
          </c:marker>
          <c:cat>
            <c:numRef>
              <c:f>'F2-divorceEfile'!$A$26:$A$48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'A1-Amend'!$H$4:$H$25</c:f>
              <c:numCache>
                <c:formatCode>0.0%</c:formatCode>
                <c:ptCount val="22"/>
                <c:pt idx="0">
                  <c:v>3.2046324603777369E-2</c:v>
                </c:pt>
                <c:pt idx="1">
                  <c:v>6.5684201917769011E-2</c:v>
                </c:pt>
                <c:pt idx="2">
                  <c:v>9.2541681874237974E-2</c:v>
                </c:pt>
                <c:pt idx="3">
                  <c:v>9.5039171630533367E-2</c:v>
                </c:pt>
                <c:pt idx="4">
                  <c:v>0.11250883131155943</c:v>
                </c:pt>
                <c:pt idx="5">
                  <c:v>0.11875267488844513</c:v>
                </c:pt>
                <c:pt idx="6">
                  <c:v>0.11569263435961312</c:v>
                </c:pt>
                <c:pt idx="7">
                  <c:v>0.10050859446909513</c:v>
                </c:pt>
                <c:pt idx="8">
                  <c:v>6.3929006888074263E-2</c:v>
                </c:pt>
                <c:pt idx="9">
                  <c:v>6.3982077303286963E-2</c:v>
                </c:pt>
                <c:pt idx="10">
                  <c:v>8.2810284993926286E-2</c:v>
                </c:pt>
                <c:pt idx="11">
                  <c:v>5.5656387314678771E-2</c:v>
                </c:pt>
                <c:pt idx="12">
                  <c:v>4.4250706183356255E-2</c:v>
                </c:pt>
                <c:pt idx="13">
                  <c:v>5.0321077696908752E-2</c:v>
                </c:pt>
                <c:pt idx="14">
                  <c:v>5.0937875803489865E-2</c:v>
                </c:pt>
                <c:pt idx="15">
                  <c:v>5.4495081021564348E-2</c:v>
                </c:pt>
                <c:pt idx="16">
                  <c:v>5.5238095238095239E-2</c:v>
                </c:pt>
                <c:pt idx="17">
                  <c:v>5.4684576139000428E-2</c:v>
                </c:pt>
                <c:pt idx="18">
                  <c:v>6.637318444924209E-2</c:v>
                </c:pt>
                <c:pt idx="19">
                  <c:v>0.10861235708228179</c:v>
                </c:pt>
                <c:pt idx="20">
                  <c:v>0.11269227941476805</c:v>
                </c:pt>
                <c:pt idx="21">
                  <c:v>0.10505413049839071</c:v>
                </c:pt>
              </c:numCache>
            </c:numRef>
          </c:val>
          <c:smooth val="0"/>
          <c:extLst>
            <c:ext xmlns:c16="http://schemas.microsoft.com/office/drawing/2014/chart" uri="{C3380CC4-5D6E-409C-BE32-E72D297353CC}">
              <c16:uniqueId val="{00000000-3100-407C-A981-65A6B3FD4A62}"/>
            </c:ext>
          </c:extLst>
        </c:ser>
        <c:ser>
          <c:idx val="0"/>
          <c:order val="1"/>
          <c:tx>
            <c:v>average</c:v>
          </c:tx>
          <c:spPr>
            <a:ln w="25400" cap="rnd">
              <a:solidFill>
                <a:schemeClr val="accent5"/>
              </a:solidFill>
              <a:prstDash val="sysDash"/>
              <a:round/>
            </a:ln>
            <a:effectLst/>
          </c:spPr>
          <c:marker>
            <c:symbol val="none"/>
          </c:marker>
          <c:val>
            <c:numRef>
              <c:f>'A1-Amend'!$I$4:$I$25</c:f>
              <c:numCache>
                <c:formatCode>0.0%</c:formatCode>
                <c:ptCount val="22"/>
                <c:pt idx="0">
                  <c:v>7.8770666870839681E-2</c:v>
                </c:pt>
                <c:pt idx="1">
                  <c:v>7.8770666870839681E-2</c:v>
                </c:pt>
                <c:pt idx="2">
                  <c:v>7.8770666870839681E-2</c:v>
                </c:pt>
                <c:pt idx="3">
                  <c:v>7.8770666870839681E-2</c:v>
                </c:pt>
                <c:pt idx="4">
                  <c:v>7.8770666870839681E-2</c:v>
                </c:pt>
                <c:pt idx="5">
                  <c:v>7.8770666870839681E-2</c:v>
                </c:pt>
                <c:pt idx="6">
                  <c:v>7.8770666870839681E-2</c:v>
                </c:pt>
                <c:pt idx="7">
                  <c:v>7.8770666870839681E-2</c:v>
                </c:pt>
                <c:pt idx="8">
                  <c:v>7.8770666870839681E-2</c:v>
                </c:pt>
                <c:pt idx="9">
                  <c:v>7.8770666870839681E-2</c:v>
                </c:pt>
                <c:pt idx="10">
                  <c:v>7.8770666870839681E-2</c:v>
                </c:pt>
                <c:pt idx="11">
                  <c:v>7.8770666870839681E-2</c:v>
                </c:pt>
                <c:pt idx="12">
                  <c:v>7.8770666870839681E-2</c:v>
                </c:pt>
                <c:pt idx="13">
                  <c:v>7.8770666870839681E-2</c:v>
                </c:pt>
                <c:pt idx="14">
                  <c:v>7.8770666870839681E-2</c:v>
                </c:pt>
                <c:pt idx="15">
                  <c:v>7.8770666870839681E-2</c:v>
                </c:pt>
                <c:pt idx="16">
                  <c:v>7.8770666870839681E-2</c:v>
                </c:pt>
                <c:pt idx="17">
                  <c:v>7.8770666870839681E-2</c:v>
                </c:pt>
                <c:pt idx="18">
                  <c:v>7.8770666870839681E-2</c:v>
                </c:pt>
                <c:pt idx="19">
                  <c:v>7.8770666870839681E-2</c:v>
                </c:pt>
                <c:pt idx="20">
                  <c:v>7.8770666870839681E-2</c:v>
                </c:pt>
                <c:pt idx="21">
                  <c:v>7.8770666870839681E-2</c:v>
                </c:pt>
              </c:numCache>
            </c:numRef>
          </c:val>
          <c:smooth val="0"/>
          <c:extLst>
            <c:ext xmlns:c16="http://schemas.microsoft.com/office/drawing/2014/chart" uri="{C3380CC4-5D6E-409C-BE32-E72D297353CC}">
              <c16:uniqueId val="{00000000-8558-4D21-8D60-4943AEE7D21C}"/>
            </c:ext>
          </c:extLst>
        </c:ser>
        <c:ser>
          <c:idx val="1"/>
          <c:order val="2"/>
          <c:tx>
            <c:strRef>
              <c:f>'A1-Amend'!$K$3</c:f>
              <c:strCache>
                <c:ptCount val="1"/>
                <c:pt idx="0">
                  <c:v>Population Amending Share</c:v>
                </c:pt>
              </c:strCache>
            </c:strRef>
          </c:tx>
          <c:spPr>
            <a:ln w="28575" cap="rnd">
              <a:solidFill>
                <a:schemeClr val="accent2"/>
              </a:solidFill>
              <a:round/>
            </a:ln>
            <a:effectLst/>
          </c:spPr>
          <c:marker>
            <c:symbol val="none"/>
          </c:marker>
          <c:val>
            <c:numRef>
              <c:f>'A1-Amend'!$K$4:$K$25</c:f>
              <c:numCache>
                <c:formatCode>0.00%</c:formatCode>
                <c:ptCount val="22"/>
                <c:pt idx="0">
                  <c:v>6.0489956771349242E-3</c:v>
                </c:pt>
                <c:pt idx="1">
                  <c:v>1.3655340214766483E-2</c:v>
                </c:pt>
                <c:pt idx="2">
                  <c:v>2.2615260655162589E-2</c:v>
                </c:pt>
                <c:pt idx="3">
                  <c:v>2.2588695991893209E-2</c:v>
                </c:pt>
                <c:pt idx="4">
                  <c:v>2.5321358760261245E-2</c:v>
                </c:pt>
                <c:pt idx="5">
                  <c:v>2.7386885112684115E-2</c:v>
                </c:pt>
                <c:pt idx="6">
                  <c:v>2.6952471741430877E-2</c:v>
                </c:pt>
                <c:pt idx="7">
                  <c:v>2.497784375536953E-2</c:v>
                </c:pt>
                <c:pt idx="8">
                  <c:v>1.3453815493813727E-2</c:v>
                </c:pt>
                <c:pt idx="9">
                  <c:v>1.2638012322887917E-2</c:v>
                </c:pt>
                <c:pt idx="10">
                  <c:v>1.7178602962560147E-2</c:v>
                </c:pt>
                <c:pt idx="11">
                  <c:v>1.2889297955447829E-2</c:v>
                </c:pt>
                <c:pt idx="12">
                  <c:v>8.1751276459645777E-3</c:v>
                </c:pt>
                <c:pt idx="13">
                  <c:v>1.0173351646544494E-2</c:v>
                </c:pt>
                <c:pt idx="14">
                  <c:v>9.4004751949009046E-3</c:v>
                </c:pt>
                <c:pt idx="15">
                  <c:v>9.8044895355896312E-3</c:v>
                </c:pt>
                <c:pt idx="16">
                  <c:v>9.5314436554618971E-3</c:v>
                </c:pt>
                <c:pt idx="17">
                  <c:v>1.0099546521761371E-2</c:v>
                </c:pt>
                <c:pt idx="18">
                  <c:v>1.2256629298131165E-2</c:v>
                </c:pt>
                <c:pt idx="19">
                  <c:v>2.0212542421620999E-2</c:v>
                </c:pt>
                <c:pt idx="20">
                  <c:v>2.016366582716779E-2</c:v>
                </c:pt>
                <c:pt idx="21">
                  <c:v>1.4072035074089904E-2</c:v>
                </c:pt>
              </c:numCache>
            </c:numRef>
          </c:val>
          <c:smooth val="0"/>
          <c:extLst>
            <c:ext xmlns:c16="http://schemas.microsoft.com/office/drawing/2014/chart" uri="{C3380CC4-5D6E-409C-BE32-E72D297353CC}">
              <c16:uniqueId val="{00000000-62F6-42EA-AC69-A4B2BB7D11C8}"/>
            </c:ext>
          </c:extLst>
        </c:ser>
        <c:ser>
          <c:idx val="3"/>
          <c:order val="3"/>
          <c:tx>
            <c:strRef>
              <c:f>'A1-Amend'!$N$3</c:f>
              <c:strCache>
                <c:ptCount val="1"/>
                <c:pt idx="0">
                  <c:v>Average: Population amending share</c:v>
                </c:pt>
              </c:strCache>
            </c:strRef>
          </c:tx>
          <c:spPr>
            <a:ln w="25400" cap="rnd">
              <a:solidFill>
                <a:schemeClr val="accent2"/>
              </a:solidFill>
              <a:prstDash val="sysDash"/>
              <a:round/>
            </a:ln>
            <a:effectLst/>
          </c:spPr>
          <c:marker>
            <c:symbol val="none"/>
          </c:marker>
          <c:val>
            <c:numRef>
              <c:f>'A1-Amend'!$N$4:$N$25</c:f>
              <c:numCache>
                <c:formatCode>0.00%</c:formatCode>
                <c:ptCount val="22"/>
                <c:pt idx="0">
                  <c:v>1.5778091830491042E-2</c:v>
                </c:pt>
                <c:pt idx="1">
                  <c:v>1.5778091830491042E-2</c:v>
                </c:pt>
                <c:pt idx="2">
                  <c:v>1.5778091830491042E-2</c:v>
                </c:pt>
                <c:pt idx="3">
                  <c:v>1.5778091830491042E-2</c:v>
                </c:pt>
                <c:pt idx="4">
                  <c:v>1.5778091830491042E-2</c:v>
                </c:pt>
                <c:pt idx="5">
                  <c:v>1.5778091830491042E-2</c:v>
                </c:pt>
                <c:pt idx="6">
                  <c:v>1.5778091830491042E-2</c:v>
                </c:pt>
                <c:pt idx="7">
                  <c:v>1.5778091830491042E-2</c:v>
                </c:pt>
                <c:pt idx="8">
                  <c:v>1.5778091830491042E-2</c:v>
                </c:pt>
                <c:pt idx="9">
                  <c:v>1.5778091830491042E-2</c:v>
                </c:pt>
                <c:pt idx="10">
                  <c:v>1.5778091830491042E-2</c:v>
                </c:pt>
                <c:pt idx="11">
                  <c:v>1.5778091830491042E-2</c:v>
                </c:pt>
                <c:pt idx="12">
                  <c:v>1.5778091830491042E-2</c:v>
                </c:pt>
                <c:pt idx="13">
                  <c:v>1.5778091830491042E-2</c:v>
                </c:pt>
                <c:pt idx="14">
                  <c:v>1.5778091830491042E-2</c:v>
                </c:pt>
                <c:pt idx="15">
                  <c:v>1.5778091830491042E-2</c:v>
                </c:pt>
                <c:pt idx="16">
                  <c:v>1.5778091830491042E-2</c:v>
                </c:pt>
                <c:pt idx="17">
                  <c:v>1.5778091830491042E-2</c:v>
                </c:pt>
                <c:pt idx="18">
                  <c:v>1.5778091830491042E-2</c:v>
                </c:pt>
                <c:pt idx="19">
                  <c:v>1.5778091830491042E-2</c:v>
                </c:pt>
                <c:pt idx="20">
                  <c:v>1.5778091830491042E-2</c:v>
                </c:pt>
                <c:pt idx="21">
                  <c:v>1.5778091830491042E-2</c:v>
                </c:pt>
              </c:numCache>
            </c:numRef>
          </c:val>
          <c:smooth val="0"/>
          <c:extLst>
            <c:ext xmlns:c16="http://schemas.microsoft.com/office/drawing/2014/chart" uri="{C3380CC4-5D6E-409C-BE32-E72D297353CC}">
              <c16:uniqueId val="{00000001-62F6-42EA-AC69-A4B2BB7D11C8}"/>
            </c:ext>
          </c:extLst>
        </c:ser>
        <c:dLbls>
          <c:showLegendKey val="0"/>
          <c:showVal val="0"/>
          <c:showCatName val="0"/>
          <c:showSerName val="0"/>
          <c:showPercent val="0"/>
          <c:showBubbleSize val="0"/>
        </c:dLbls>
        <c:smooth val="0"/>
        <c:axId val="1961103392"/>
        <c:axId val="1763279664"/>
      </c:lineChart>
      <c:catAx>
        <c:axId val="19611033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63279664"/>
        <c:crosses val="autoZero"/>
        <c:auto val="0"/>
        <c:lblAlgn val="ctr"/>
        <c:lblOffset val="30"/>
        <c:tickLblSkip val="4"/>
        <c:tickMarkSkip val="4"/>
        <c:noMultiLvlLbl val="0"/>
      </c:catAx>
      <c:valAx>
        <c:axId val="1763279664"/>
        <c:scaling>
          <c:orientation val="minMax"/>
          <c:max val="0.125"/>
          <c:min val="0"/>
        </c:scaling>
        <c:delete val="0"/>
        <c:axPos val="l"/>
        <c:majorGridlines>
          <c:spPr>
            <a:ln w="6350" cap="flat" cmpd="sng" algn="ctr">
              <a:solidFill>
                <a:schemeClr val="bg1">
                  <a:lumMod val="6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0">
                    <a:solidFill>
                      <a:schemeClr val="tx1"/>
                    </a:solidFill>
                    <a:latin typeface="Arial" panose="020B0604020202020204" pitchFamily="34" charset="0"/>
                    <a:cs typeface="Arial" panose="020B0604020202020204" pitchFamily="34" charset="0"/>
                  </a:rPr>
                  <a:t>Amended Returns</a:t>
                </a:r>
                <a:r>
                  <a:rPr lang="en-US" sz="1050" b="0" baseline="0">
                    <a:solidFill>
                      <a:schemeClr val="tx1"/>
                    </a:solidFill>
                    <a:latin typeface="Arial" panose="020B0604020202020204" pitchFamily="34" charset="0"/>
                    <a:cs typeface="Arial" panose="020B0604020202020204" pitchFamily="34" charset="0"/>
                  </a:rPr>
                  <a:t> </a:t>
                </a:r>
                <a:r>
                  <a:rPr lang="en-US" sz="1000" b="0" baseline="0">
                    <a:solidFill>
                      <a:schemeClr val="tx1"/>
                    </a:solidFill>
                    <a:latin typeface="Arial" panose="020B0604020202020204" pitchFamily="34" charset="0"/>
                    <a:cs typeface="Arial" panose="020B0604020202020204" pitchFamily="34" charset="0"/>
                  </a:rPr>
                  <a:t>(% d</a:t>
                </a:r>
                <a:r>
                  <a:rPr lang="en-US" sz="1000" b="0">
                    <a:solidFill>
                      <a:schemeClr val="tx1"/>
                    </a:solidFill>
                    <a:latin typeface="Arial" panose="020B0604020202020204" pitchFamily="34" charset="0"/>
                    <a:cs typeface="Arial" panose="020B0604020202020204" pitchFamily="34" charset="0"/>
                  </a:rPr>
                  <a:t>ouble-claim dependents)</a:t>
                </a:r>
                <a:endParaRPr lang="en-US" sz="1100" b="0">
                  <a:solidFill>
                    <a:schemeClr val="tx1"/>
                  </a:solidFill>
                  <a:latin typeface="Arial" panose="020B0604020202020204" pitchFamily="34" charset="0"/>
                  <a:cs typeface="Arial" panose="020B0604020202020204" pitchFamily="34" charset="0"/>
                </a:endParaRPr>
              </a:p>
            </c:rich>
          </c:tx>
          <c:layout>
            <c:manualLayout>
              <c:xMode val="edge"/>
              <c:yMode val="edge"/>
              <c:x val="0"/>
              <c:y val="0.11754580720550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61103392"/>
        <c:crosses val="autoZero"/>
        <c:crossBetween val="midCat"/>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5</xdr:col>
      <xdr:colOff>542925</xdr:colOff>
      <xdr:row>3</xdr:row>
      <xdr:rowOff>114300</xdr:rowOff>
    </xdr:from>
    <xdr:to>
      <xdr:col>13</xdr:col>
      <xdr:colOff>152400</xdr:colOff>
      <xdr:row>22</xdr:row>
      <xdr:rowOff>174625</xdr:rowOff>
    </xdr:to>
    <xdr:graphicFrame macro="">
      <xdr:nvGraphicFramePr>
        <xdr:cNvPr id="5" name="Chart 4">
          <a:extLst>
            <a:ext uri="{FF2B5EF4-FFF2-40B4-BE49-F238E27FC236}">
              <a16:creationId xmlns:a16="http://schemas.microsoft.com/office/drawing/2014/main" id="{6D1CE7FB-D69E-453B-B986-DB9662374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69851</xdr:colOff>
      <xdr:row>3</xdr:row>
      <xdr:rowOff>130175</xdr:rowOff>
    </xdr:from>
    <xdr:to>
      <xdr:col>20</xdr:col>
      <xdr:colOff>381001</xdr:colOff>
      <xdr:row>23</xdr:row>
      <xdr:rowOff>0</xdr:rowOff>
    </xdr:to>
    <xdr:graphicFrame macro="">
      <xdr:nvGraphicFramePr>
        <xdr:cNvPr id="2" name="Chart 1">
          <a:extLst>
            <a:ext uri="{FF2B5EF4-FFF2-40B4-BE49-F238E27FC236}">
              <a16:creationId xmlns:a16="http://schemas.microsoft.com/office/drawing/2014/main" id="{7D0F52E4-C548-4E80-8E35-3EAFD02098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0.17742</cdr:x>
      <cdr:y>0.2816</cdr:y>
    </cdr:from>
    <cdr:to>
      <cdr:x>0.96691</cdr:x>
      <cdr:y>0.38292</cdr:y>
    </cdr:to>
    <cdr:sp macro="" textlink="">
      <cdr:nvSpPr>
        <cdr:cNvPr id="9" name="TextBox 1">
          <a:extLst xmlns:a="http://schemas.openxmlformats.org/drawingml/2006/main">
            <a:ext uri="{FF2B5EF4-FFF2-40B4-BE49-F238E27FC236}">
              <a16:creationId xmlns:a16="http://schemas.microsoft.com/office/drawing/2014/main" id="{C2A8BAC7-8556-8B6E-8D52-EBE1602F1B87}"/>
            </a:ext>
          </a:extLst>
        </cdr:cNvPr>
        <cdr:cNvSpPr txBox="1"/>
      </cdr:nvSpPr>
      <cdr:spPr>
        <a:xfrm xmlns:a="http://schemas.openxmlformats.org/drawingml/2006/main">
          <a:off x="842305" y="1050815"/>
          <a:ext cx="3748128" cy="3780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600" b="1">
              <a:solidFill>
                <a:srgbClr val="A80000"/>
              </a:solidFill>
              <a:latin typeface="Arial" panose="020B0604020202020204" pitchFamily="34" charset="0"/>
              <a:cs typeface="Arial" panose="020B0604020202020204" pitchFamily="34" charset="0"/>
            </a:rPr>
            <a:t>Audit rate of double-claimers</a:t>
          </a:r>
        </a:p>
      </cdr:txBody>
    </cdr:sp>
  </cdr:relSizeAnchor>
  <cdr:relSizeAnchor xmlns:cdr="http://schemas.openxmlformats.org/drawingml/2006/chartDrawing">
    <cdr:from>
      <cdr:x>0.21429</cdr:x>
      <cdr:y>0.80225</cdr:y>
    </cdr:from>
    <cdr:to>
      <cdr:x>0.67714</cdr:x>
      <cdr:y>0.90358</cdr:y>
    </cdr:to>
    <cdr:sp macro="" textlink="">
      <cdr:nvSpPr>
        <cdr:cNvPr id="10" name="TextBox 1">
          <a:extLst xmlns:a="http://schemas.openxmlformats.org/drawingml/2006/main">
            <a:ext uri="{FF2B5EF4-FFF2-40B4-BE49-F238E27FC236}">
              <a16:creationId xmlns:a16="http://schemas.microsoft.com/office/drawing/2014/main" id="{E9ECE71D-8E24-1F3E-FDD1-73E2485AC1B7}"/>
            </a:ext>
          </a:extLst>
        </cdr:cNvPr>
        <cdr:cNvSpPr txBox="1"/>
      </cdr:nvSpPr>
      <cdr:spPr>
        <a:xfrm xmlns:a="http://schemas.openxmlformats.org/drawingml/2006/main">
          <a:off x="1045409" y="2951811"/>
          <a:ext cx="2258021" cy="3728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700" b="1">
              <a:solidFill>
                <a:schemeClr val="accent5">
                  <a:lumMod val="75000"/>
                </a:schemeClr>
              </a:solidFill>
              <a:latin typeface="Arial" panose="020B0604020202020204" pitchFamily="34" charset="0"/>
              <a:cs typeface="Arial" panose="020B0604020202020204" pitchFamily="34" charset="0"/>
            </a:rPr>
            <a:t>Total audit</a:t>
          </a:r>
          <a:r>
            <a:rPr lang="en-US" sz="1700" b="1" baseline="0">
              <a:solidFill>
                <a:schemeClr val="accent5">
                  <a:lumMod val="75000"/>
                </a:schemeClr>
              </a:solidFill>
              <a:latin typeface="Arial" panose="020B0604020202020204" pitchFamily="34" charset="0"/>
              <a:cs typeface="Arial" panose="020B0604020202020204" pitchFamily="34" charset="0"/>
            </a:rPr>
            <a:t> rate</a:t>
          </a:r>
          <a:endParaRPr lang="en-US" sz="1700" b="1">
            <a:solidFill>
              <a:schemeClr val="accent5">
                <a:lumMod val="75000"/>
              </a:schemeClr>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231775</xdr:colOff>
      <xdr:row>28</xdr:row>
      <xdr:rowOff>149225</xdr:rowOff>
    </xdr:from>
    <xdr:to>
      <xdr:col>6</xdr:col>
      <xdr:colOff>95250</xdr:colOff>
      <xdr:row>48</xdr:row>
      <xdr:rowOff>15875</xdr:rowOff>
    </xdr:to>
    <xdr:graphicFrame macro="">
      <xdr:nvGraphicFramePr>
        <xdr:cNvPr id="4" name="Chart 3">
          <a:extLst>
            <a:ext uri="{FF2B5EF4-FFF2-40B4-BE49-F238E27FC236}">
              <a16:creationId xmlns:a16="http://schemas.microsoft.com/office/drawing/2014/main" id="{DA832A1E-CC86-4FA2-B404-4CBCDF77E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28</xdr:row>
      <xdr:rowOff>47625</xdr:rowOff>
    </xdr:from>
    <xdr:to>
      <xdr:col>13</xdr:col>
      <xdr:colOff>533399</xdr:colOff>
      <xdr:row>48</xdr:row>
      <xdr:rowOff>104775</xdr:rowOff>
    </xdr:to>
    <xdr:graphicFrame macro="">
      <xdr:nvGraphicFramePr>
        <xdr:cNvPr id="2" name="Chart 1">
          <a:extLst>
            <a:ext uri="{FF2B5EF4-FFF2-40B4-BE49-F238E27FC236}">
              <a16:creationId xmlns:a16="http://schemas.microsoft.com/office/drawing/2014/main" id="{E86ED809-004C-47B8-982C-C8D51CF0D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0.54401</cdr:x>
      <cdr:y>0.38774</cdr:y>
    </cdr:from>
    <cdr:to>
      <cdr:x>0.83812</cdr:x>
      <cdr:y>0.45423</cdr:y>
    </cdr:to>
    <cdr:sp macro="" textlink="">
      <cdr:nvSpPr>
        <cdr:cNvPr id="2" name="TextBox 1">
          <a:extLst xmlns:a="http://schemas.openxmlformats.org/drawingml/2006/main">
            <a:ext uri="{FF2B5EF4-FFF2-40B4-BE49-F238E27FC236}">
              <a16:creationId xmlns:a16="http://schemas.microsoft.com/office/drawing/2014/main" id="{BFCD0E95-05E1-8B9A-72F8-E55C096BEB84}"/>
            </a:ext>
          </a:extLst>
        </cdr:cNvPr>
        <cdr:cNvSpPr txBox="1"/>
      </cdr:nvSpPr>
      <cdr:spPr>
        <a:xfrm xmlns:a="http://schemas.openxmlformats.org/drawingml/2006/main">
          <a:off x="2464781" y="1425582"/>
          <a:ext cx="1332519" cy="2444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300" b="1">
              <a:solidFill>
                <a:schemeClr val="accent5">
                  <a:lumMod val="75000"/>
                </a:schemeClr>
              </a:solidFill>
              <a:latin typeface="Arial" panose="020B0604020202020204" pitchFamily="34" charset="0"/>
              <a:cs typeface="Arial" panose="020B0604020202020204" pitchFamily="34" charset="0"/>
            </a:rPr>
            <a:t>Average</a:t>
          </a:r>
        </a:p>
      </cdr:txBody>
    </cdr:sp>
  </cdr:relSizeAnchor>
  <cdr:relSizeAnchor xmlns:cdr="http://schemas.openxmlformats.org/drawingml/2006/chartDrawing">
    <cdr:from>
      <cdr:x>0.3665</cdr:x>
      <cdr:y>0.10708</cdr:y>
    </cdr:from>
    <cdr:to>
      <cdr:x>0.69056</cdr:x>
      <cdr:y>0.23587</cdr:y>
    </cdr:to>
    <cdr:sp macro="" textlink="">
      <cdr:nvSpPr>
        <cdr:cNvPr id="3" name="TextBox 1">
          <a:extLst xmlns:a="http://schemas.openxmlformats.org/drawingml/2006/main">
            <a:ext uri="{FF2B5EF4-FFF2-40B4-BE49-F238E27FC236}">
              <a16:creationId xmlns:a16="http://schemas.microsoft.com/office/drawing/2014/main" id="{85B3D2DD-9A5A-5FD4-F1DC-C70EF3CB1154}"/>
            </a:ext>
          </a:extLst>
        </cdr:cNvPr>
        <cdr:cNvSpPr txBox="1"/>
      </cdr:nvSpPr>
      <cdr:spPr>
        <a:xfrm xmlns:a="http://schemas.openxmlformats.org/drawingml/2006/main">
          <a:off x="1660525" y="393700"/>
          <a:ext cx="1468203" cy="473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300" b="1">
              <a:solidFill>
                <a:schemeClr val="accent5">
                  <a:lumMod val="75000"/>
                </a:schemeClr>
              </a:solidFill>
              <a:latin typeface="Arial" panose="020B0604020202020204" pitchFamily="34" charset="0"/>
              <a:cs typeface="Arial" panose="020B0604020202020204" pitchFamily="34" charset="0"/>
            </a:rPr>
            <a:t>Double-claiming</a:t>
          </a:r>
          <a:r>
            <a:rPr lang="en-US" sz="1300" b="1" baseline="0">
              <a:solidFill>
                <a:schemeClr val="accent5">
                  <a:lumMod val="75000"/>
                </a:schemeClr>
              </a:solidFill>
              <a:latin typeface="Arial" panose="020B0604020202020204" pitchFamily="34" charset="0"/>
              <a:cs typeface="Arial" panose="020B0604020202020204" pitchFamily="34" charset="0"/>
            </a:rPr>
            <a:t> amending rate </a:t>
          </a:r>
          <a:endParaRPr lang="en-US" sz="1300" b="1">
            <a:solidFill>
              <a:schemeClr val="accent5">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0.19411</cdr:x>
      <cdr:y>0.65112</cdr:y>
    </cdr:from>
    <cdr:to>
      <cdr:x>0.49417</cdr:x>
      <cdr:y>0.77991</cdr:y>
    </cdr:to>
    <cdr:sp macro="" textlink="">
      <cdr:nvSpPr>
        <cdr:cNvPr id="4" name="TextBox 1">
          <a:extLst xmlns:a="http://schemas.openxmlformats.org/drawingml/2006/main">
            <a:ext uri="{FF2B5EF4-FFF2-40B4-BE49-F238E27FC236}">
              <a16:creationId xmlns:a16="http://schemas.microsoft.com/office/drawing/2014/main" id="{0BF7139A-0C67-BA42-DCC3-EF0D98A8E60E}"/>
            </a:ext>
          </a:extLst>
        </cdr:cNvPr>
        <cdr:cNvSpPr txBox="1"/>
      </cdr:nvSpPr>
      <cdr:spPr>
        <a:xfrm xmlns:a="http://schemas.openxmlformats.org/drawingml/2006/main">
          <a:off x="879475" y="2393950"/>
          <a:ext cx="1359483" cy="473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2">
                  <a:lumMod val="75000"/>
                </a:schemeClr>
              </a:solidFill>
              <a:latin typeface="Arial" panose="020B0604020202020204" pitchFamily="34" charset="0"/>
              <a:cs typeface="Arial" panose="020B0604020202020204" pitchFamily="34" charset="0"/>
            </a:rPr>
            <a:t>Overall</a:t>
          </a:r>
          <a:r>
            <a:rPr lang="en-US" sz="1300" b="1" baseline="0">
              <a:solidFill>
                <a:schemeClr val="accent2">
                  <a:lumMod val="75000"/>
                </a:schemeClr>
              </a:solidFill>
              <a:latin typeface="Arial" panose="020B0604020202020204" pitchFamily="34" charset="0"/>
              <a:cs typeface="Arial" panose="020B0604020202020204" pitchFamily="34" charset="0"/>
            </a:rPr>
            <a:t> amending rate </a:t>
          </a:r>
          <a:endParaRPr lang="en-US" sz="1300" b="1">
            <a:solidFill>
              <a:schemeClr val="accent2">
                <a:lumMod val="75000"/>
              </a:schemeClr>
            </a:solidFill>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0.65857</cdr:x>
      <cdr:y>0.72414</cdr:y>
    </cdr:from>
    <cdr:to>
      <cdr:x>0.90941</cdr:x>
      <cdr:y>0.90394</cdr:y>
    </cdr:to>
    <cdr:sp macro="" textlink="">
      <cdr:nvSpPr>
        <cdr:cNvPr id="2" name="TextBox 1">
          <a:extLst xmlns:a="http://schemas.openxmlformats.org/drawingml/2006/main">
            <a:ext uri="{FF2B5EF4-FFF2-40B4-BE49-F238E27FC236}">
              <a16:creationId xmlns:a16="http://schemas.microsoft.com/office/drawing/2014/main" id="{CAEDC211-DA00-4FDA-A341-0B29B2B90303}"/>
            </a:ext>
          </a:extLst>
        </cdr:cNvPr>
        <cdr:cNvSpPr txBox="1"/>
      </cdr:nvSpPr>
      <cdr:spPr>
        <a:xfrm xmlns:a="http://schemas.openxmlformats.org/drawingml/2006/main">
          <a:off x="3569268" y="2800357"/>
          <a:ext cx="1359483" cy="6953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300" b="1">
              <a:solidFill>
                <a:schemeClr val="accent2">
                  <a:lumMod val="75000"/>
                </a:schemeClr>
              </a:solidFill>
              <a:latin typeface="Arial" panose="020B0604020202020204" pitchFamily="34" charset="0"/>
              <a:cs typeface="Arial" panose="020B0604020202020204" pitchFamily="34" charset="0"/>
            </a:rPr>
            <a:t>Overall</a:t>
          </a:r>
          <a:r>
            <a:rPr lang="en-US" sz="1300" b="1" baseline="0">
              <a:solidFill>
                <a:schemeClr val="accent2">
                  <a:lumMod val="75000"/>
                </a:schemeClr>
              </a:solidFill>
              <a:latin typeface="Arial" panose="020B0604020202020204" pitchFamily="34" charset="0"/>
              <a:cs typeface="Arial" panose="020B0604020202020204" pitchFamily="34" charset="0"/>
            </a:rPr>
            <a:t> amending rate </a:t>
          </a:r>
          <a:r>
            <a:rPr lang="en-US" sz="1200" b="1" baseline="0">
              <a:solidFill>
                <a:schemeClr val="accent2">
                  <a:lumMod val="75000"/>
                </a:schemeClr>
              </a:solidFill>
              <a:latin typeface="Arial" panose="020B0604020202020204" pitchFamily="34" charset="0"/>
              <a:cs typeface="Arial" panose="020B0604020202020204" pitchFamily="34" charset="0"/>
            </a:rPr>
            <a:t>(right axis)</a:t>
          </a:r>
          <a:endParaRPr lang="en-US" sz="1300" b="1">
            <a:solidFill>
              <a:schemeClr val="accent2">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0.34788</cdr:x>
      <cdr:y>0.13957</cdr:y>
    </cdr:from>
    <cdr:to>
      <cdr:x>0.61878</cdr:x>
      <cdr:y>0.26201</cdr:y>
    </cdr:to>
    <cdr:sp macro="" textlink="">
      <cdr:nvSpPr>
        <cdr:cNvPr id="3" name="TextBox 1">
          <a:extLst xmlns:a="http://schemas.openxmlformats.org/drawingml/2006/main">
            <a:ext uri="{FF2B5EF4-FFF2-40B4-BE49-F238E27FC236}">
              <a16:creationId xmlns:a16="http://schemas.microsoft.com/office/drawing/2014/main" id="{CAEDC211-DA00-4FDA-A341-0B29B2B90303}"/>
            </a:ext>
          </a:extLst>
        </cdr:cNvPr>
        <cdr:cNvSpPr txBox="1"/>
      </cdr:nvSpPr>
      <cdr:spPr>
        <a:xfrm xmlns:a="http://schemas.openxmlformats.org/drawingml/2006/main">
          <a:off x="1885390" y="539734"/>
          <a:ext cx="1468204" cy="473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300" b="1">
              <a:solidFill>
                <a:schemeClr val="accent1">
                  <a:lumMod val="75000"/>
                </a:schemeClr>
              </a:solidFill>
              <a:latin typeface="Arial" panose="020B0604020202020204" pitchFamily="34" charset="0"/>
              <a:cs typeface="Arial" panose="020B0604020202020204" pitchFamily="34" charset="0"/>
            </a:rPr>
            <a:t>Double-claiming</a:t>
          </a:r>
          <a:r>
            <a:rPr lang="en-US" sz="1300" b="1" baseline="0">
              <a:solidFill>
                <a:schemeClr val="accent1">
                  <a:lumMod val="75000"/>
                </a:schemeClr>
              </a:solidFill>
              <a:latin typeface="Arial" panose="020B0604020202020204" pitchFamily="34" charset="0"/>
              <a:cs typeface="Arial" panose="020B0604020202020204" pitchFamily="34" charset="0"/>
            </a:rPr>
            <a:t> amending rate </a:t>
          </a:r>
          <a:r>
            <a:rPr lang="en-US" sz="1200" b="1" baseline="0">
              <a:solidFill>
                <a:schemeClr val="accent1">
                  <a:lumMod val="75000"/>
                </a:schemeClr>
              </a:solidFill>
              <a:latin typeface="Arial" panose="020B0604020202020204" pitchFamily="34" charset="0"/>
              <a:cs typeface="Arial" panose="020B0604020202020204" pitchFamily="34" charset="0"/>
            </a:rPr>
            <a:t>(left axis)</a:t>
          </a:r>
          <a:endParaRPr lang="en-US" sz="1300" b="1">
            <a:solidFill>
              <a:schemeClr val="accent1">
                <a:lumMod val="75000"/>
              </a:schemeClr>
            </a:solidFill>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395195</xdr:colOff>
      <xdr:row>4</xdr:row>
      <xdr:rowOff>60767</xdr:rowOff>
    </xdr:from>
    <xdr:to>
      <xdr:col>13</xdr:col>
      <xdr:colOff>81616</xdr:colOff>
      <xdr:row>26</xdr:row>
      <xdr:rowOff>22381</xdr:rowOff>
    </xdr:to>
    <xdr:graphicFrame macro="">
      <xdr:nvGraphicFramePr>
        <xdr:cNvPr id="3" name="Chart 2">
          <a:extLst>
            <a:ext uri="{FF2B5EF4-FFF2-40B4-BE49-F238E27FC236}">
              <a16:creationId xmlns:a16="http://schemas.microsoft.com/office/drawing/2014/main" id="{51CB1FF8-BB0C-4DE2-B982-199C43487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391840</xdr:colOff>
      <xdr:row>25</xdr:row>
      <xdr:rowOff>81642</xdr:rowOff>
    </xdr:from>
    <xdr:to>
      <xdr:col>4</xdr:col>
      <xdr:colOff>369868</xdr:colOff>
      <xdr:row>47</xdr:row>
      <xdr:rowOff>122464</xdr:rowOff>
    </xdr:to>
    <xdr:graphicFrame macro="">
      <xdr:nvGraphicFramePr>
        <xdr:cNvPr id="3" name="Chart 2">
          <a:extLst>
            <a:ext uri="{FF2B5EF4-FFF2-40B4-BE49-F238E27FC236}">
              <a16:creationId xmlns:a16="http://schemas.microsoft.com/office/drawing/2014/main" id="{6D97A1BB-4C6B-4DB1-92A3-3C2BD0034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213389</xdr:colOff>
      <xdr:row>1</xdr:row>
      <xdr:rowOff>173896</xdr:rowOff>
    </xdr:from>
    <xdr:to>
      <xdr:col>5</xdr:col>
      <xdr:colOff>803230</xdr:colOff>
      <xdr:row>21</xdr:row>
      <xdr:rowOff>43721</xdr:rowOff>
    </xdr:to>
    <xdr:graphicFrame macro="">
      <xdr:nvGraphicFramePr>
        <xdr:cNvPr id="20" name="Chart 19">
          <a:extLst>
            <a:ext uri="{FF2B5EF4-FFF2-40B4-BE49-F238E27FC236}">
              <a16:creationId xmlns:a16="http://schemas.microsoft.com/office/drawing/2014/main" id="{6156DC73-542D-4A6A-A331-8AFA234B8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846148</xdr:colOff>
      <xdr:row>2</xdr:row>
      <xdr:rowOff>44565</xdr:rowOff>
    </xdr:from>
    <xdr:to>
      <xdr:col>12</xdr:col>
      <xdr:colOff>216564</xdr:colOff>
      <xdr:row>21</xdr:row>
      <xdr:rowOff>104890</xdr:rowOff>
    </xdr:to>
    <xdr:graphicFrame macro="">
      <xdr:nvGraphicFramePr>
        <xdr:cNvPr id="21" name="Chart 20">
          <a:extLst>
            <a:ext uri="{FF2B5EF4-FFF2-40B4-BE49-F238E27FC236}">
              <a16:creationId xmlns:a16="http://schemas.microsoft.com/office/drawing/2014/main" id="{60EA0A47-D09A-4C85-AD4D-38F58B771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0.26479</cdr:x>
      <cdr:y>0.15617</cdr:y>
    </cdr:from>
    <cdr:to>
      <cdr:x>0.66129</cdr:x>
      <cdr:y>0.28473</cdr:y>
    </cdr:to>
    <cdr:sp macro="" textlink="">
      <cdr:nvSpPr>
        <cdr:cNvPr id="2" name="TextBox 1">
          <a:extLst xmlns:a="http://schemas.openxmlformats.org/drawingml/2006/main">
            <a:ext uri="{FF2B5EF4-FFF2-40B4-BE49-F238E27FC236}">
              <a16:creationId xmlns:a16="http://schemas.microsoft.com/office/drawing/2014/main" id="{64306D1C-907F-437A-60CB-183970447B1C}"/>
            </a:ext>
          </a:extLst>
        </cdr:cNvPr>
        <cdr:cNvSpPr txBox="1"/>
      </cdr:nvSpPr>
      <cdr:spPr>
        <a:xfrm xmlns:a="http://schemas.openxmlformats.org/drawingml/2006/main">
          <a:off x="1250950" y="574674"/>
          <a:ext cx="1873250" cy="473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accent2">
                  <a:lumMod val="75000"/>
                </a:schemeClr>
              </a:solidFill>
              <a:latin typeface="Arial" panose="020B0604020202020204" pitchFamily="34" charset="0"/>
              <a:cs typeface="Arial" panose="020B0604020202020204" pitchFamily="34" charset="0"/>
            </a:rPr>
            <a:t>Paper-filed returns share </a:t>
          </a:r>
          <a:r>
            <a:rPr lang="en-US" sz="1200" b="1">
              <a:solidFill>
                <a:schemeClr val="accent2">
                  <a:lumMod val="75000"/>
                </a:schemeClr>
              </a:solidFill>
              <a:latin typeface="Arial" panose="020B0604020202020204" pitchFamily="34" charset="0"/>
              <a:cs typeface="Arial" panose="020B0604020202020204" pitchFamily="34" charset="0"/>
            </a:rPr>
            <a:t>(right axis)</a:t>
          </a:r>
          <a:endParaRPr lang="en-US" sz="1400" b="1">
            <a:solidFill>
              <a:schemeClr val="accent2">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0.10753</cdr:x>
      <cdr:y>0.63762</cdr:y>
    </cdr:from>
    <cdr:to>
      <cdr:x>0.47177</cdr:x>
      <cdr:y>0.76618</cdr:y>
    </cdr:to>
    <cdr:sp macro="" textlink="">
      <cdr:nvSpPr>
        <cdr:cNvPr id="3" name="TextBox 1">
          <a:extLst xmlns:a="http://schemas.openxmlformats.org/drawingml/2006/main">
            <a:ext uri="{FF2B5EF4-FFF2-40B4-BE49-F238E27FC236}">
              <a16:creationId xmlns:a16="http://schemas.microsoft.com/office/drawing/2014/main" id="{DE782A0F-EDDB-46BE-9C1C-AD50C4D53EDA}"/>
            </a:ext>
          </a:extLst>
        </cdr:cNvPr>
        <cdr:cNvSpPr txBox="1"/>
      </cdr:nvSpPr>
      <cdr:spPr>
        <a:xfrm xmlns:a="http://schemas.openxmlformats.org/drawingml/2006/main">
          <a:off x="508000" y="2346325"/>
          <a:ext cx="1720850" cy="473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accent6">
                  <a:lumMod val="75000"/>
                </a:schemeClr>
              </a:solidFill>
              <a:latin typeface="Arial" panose="020B0604020202020204" pitchFamily="34" charset="0"/>
              <a:cs typeface="Arial" panose="020B0604020202020204" pitchFamily="34" charset="0"/>
            </a:rPr>
            <a:t>Double-claimed dependent share </a:t>
          </a:r>
          <a:r>
            <a:rPr lang="en-US" sz="1200" b="1">
              <a:solidFill>
                <a:schemeClr val="accent6">
                  <a:lumMod val="75000"/>
                </a:schemeClr>
              </a:solidFill>
              <a:latin typeface="Arial" panose="020B0604020202020204" pitchFamily="34" charset="0"/>
              <a:cs typeface="Arial" panose="020B0604020202020204" pitchFamily="34" charset="0"/>
            </a:rPr>
            <a:t>(left axis)</a:t>
          </a:r>
          <a:endParaRPr lang="en-US" sz="1400" b="1">
            <a:solidFill>
              <a:schemeClr val="accent6">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0.25403</cdr:x>
      <cdr:y>0.4918</cdr:y>
    </cdr:from>
    <cdr:to>
      <cdr:x>0.26008</cdr:x>
      <cdr:y>0.64193</cdr:y>
    </cdr:to>
    <cdr:cxnSp macro="">
      <cdr:nvCxnSpPr>
        <cdr:cNvPr id="5" name="Straight Connector 4">
          <a:extLst xmlns:a="http://schemas.openxmlformats.org/drawingml/2006/main">
            <a:ext uri="{FF2B5EF4-FFF2-40B4-BE49-F238E27FC236}">
              <a16:creationId xmlns:a16="http://schemas.microsoft.com/office/drawing/2014/main" id="{BA1D4F09-3591-163D-9C34-891A3DB53EB5}"/>
            </a:ext>
          </a:extLst>
        </cdr:cNvPr>
        <cdr:cNvCxnSpPr/>
      </cdr:nvCxnSpPr>
      <cdr:spPr>
        <a:xfrm xmlns:a="http://schemas.openxmlformats.org/drawingml/2006/main">
          <a:off x="1200150" y="1809750"/>
          <a:ext cx="28575" cy="552450"/>
        </a:xfrm>
        <a:prstGeom xmlns:a="http://schemas.openxmlformats.org/drawingml/2006/main" prst="line">
          <a:avLst/>
        </a:prstGeom>
        <a:ln xmlns:a="http://schemas.openxmlformats.org/drawingml/2006/main" w="12700">
          <a:solidFill>
            <a:schemeClr val="accent6">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0.47043</cdr:x>
      <cdr:y>0.29594</cdr:y>
    </cdr:from>
    <cdr:to>
      <cdr:x>0.8004</cdr:x>
      <cdr:y>0.4245</cdr:y>
    </cdr:to>
    <cdr:sp macro="" textlink="">
      <cdr:nvSpPr>
        <cdr:cNvPr id="2" name="TextBox 1">
          <a:extLst xmlns:a="http://schemas.openxmlformats.org/drawingml/2006/main">
            <a:ext uri="{FF2B5EF4-FFF2-40B4-BE49-F238E27FC236}">
              <a16:creationId xmlns:a16="http://schemas.microsoft.com/office/drawing/2014/main" id="{64306D1C-907F-437A-60CB-183970447B1C}"/>
            </a:ext>
          </a:extLst>
        </cdr:cNvPr>
        <cdr:cNvSpPr txBox="1"/>
      </cdr:nvSpPr>
      <cdr:spPr>
        <a:xfrm xmlns:a="http://schemas.openxmlformats.org/drawingml/2006/main">
          <a:off x="2222514" y="1089018"/>
          <a:ext cx="1558911" cy="473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tx1"/>
              </a:solidFill>
              <a:latin typeface="Arial" panose="020B0604020202020204" pitchFamily="34" charset="0"/>
              <a:cs typeface="Arial" panose="020B0604020202020204" pitchFamily="34" charset="0"/>
            </a:rPr>
            <a:t>Divorce rate</a:t>
          </a:r>
          <a:r>
            <a:rPr lang="en-US" sz="1400" b="1" baseline="0">
              <a:solidFill>
                <a:schemeClr val="tx1"/>
              </a:solidFill>
              <a:latin typeface="Arial" panose="020B0604020202020204" pitchFamily="34" charset="0"/>
              <a:cs typeface="Arial" panose="020B0604020202020204" pitchFamily="34" charset="0"/>
            </a:rPr>
            <a:t> </a:t>
          </a:r>
          <a:r>
            <a:rPr lang="en-US" sz="1200" b="1">
              <a:solidFill>
                <a:schemeClr val="tx1"/>
              </a:solidFill>
              <a:latin typeface="Arial" panose="020B0604020202020204" pitchFamily="34" charset="0"/>
              <a:cs typeface="Arial" panose="020B0604020202020204" pitchFamily="34" charset="0"/>
            </a:rPr>
            <a:t>(right axis)</a:t>
          </a:r>
          <a:endParaRPr lang="en-US" sz="1400" b="1">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0.16599</cdr:x>
      <cdr:y>0.62985</cdr:y>
    </cdr:from>
    <cdr:to>
      <cdr:x>0.53024</cdr:x>
      <cdr:y>0.75841</cdr:y>
    </cdr:to>
    <cdr:sp macro="" textlink="">
      <cdr:nvSpPr>
        <cdr:cNvPr id="3" name="TextBox 1">
          <a:extLst xmlns:a="http://schemas.openxmlformats.org/drawingml/2006/main">
            <a:ext uri="{FF2B5EF4-FFF2-40B4-BE49-F238E27FC236}">
              <a16:creationId xmlns:a16="http://schemas.microsoft.com/office/drawing/2014/main" id="{DE782A0F-EDDB-46BE-9C1C-AD50C4D53EDA}"/>
            </a:ext>
          </a:extLst>
        </cdr:cNvPr>
        <cdr:cNvSpPr txBox="1"/>
      </cdr:nvSpPr>
      <cdr:spPr>
        <a:xfrm xmlns:a="http://schemas.openxmlformats.org/drawingml/2006/main">
          <a:off x="784224" y="2317752"/>
          <a:ext cx="1720862" cy="473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1">
              <a:solidFill>
                <a:schemeClr val="accent6">
                  <a:lumMod val="75000"/>
                </a:schemeClr>
              </a:solidFill>
              <a:latin typeface="Arial" panose="020B0604020202020204" pitchFamily="34" charset="0"/>
              <a:cs typeface="Arial" panose="020B0604020202020204" pitchFamily="34" charset="0"/>
            </a:rPr>
            <a:t>Double-claimed dependent share </a:t>
          </a:r>
          <a:r>
            <a:rPr lang="en-US" sz="1200" b="1">
              <a:solidFill>
                <a:schemeClr val="accent6">
                  <a:lumMod val="75000"/>
                </a:schemeClr>
              </a:solidFill>
              <a:latin typeface="Arial" panose="020B0604020202020204" pitchFamily="34" charset="0"/>
              <a:cs typeface="Arial" panose="020B0604020202020204" pitchFamily="34" charset="0"/>
            </a:rPr>
            <a:t>(left axis)</a:t>
          </a:r>
          <a:endParaRPr lang="en-US" sz="1400" b="1">
            <a:solidFill>
              <a:schemeClr val="accent6">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0.79234</cdr:x>
      <cdr:y>0.46419</cdr:y>
    </cdr:from>
    <cdr:to>
      <cdr:x>0.97984</cdr:x>
      <cdr:y>0.59275</cdr:y>
    </cdr:to>
    <cdr:sp macro="" textlink="">
      <cdr:nvSpPr>
        <cdr:cNvPr id="6" name="TextBox 1">
          <a:extLst xmlns:a="http://schemas.openxmlformats.org/drawingml/2006/main">
            <a:ext uri="{FF2B5EF4-FFF2-40B4-BE49-F238E27FC236}">
              <a16:creationId xmlns:a16="http://schemas.microsoft.com/office/drawing/2014/main" id="{CCAF23D4-3FF8-83DC-D96E-A54CC5482B6C}"/>
            </a:ext>
          </a:extLst>
        </cdr:cNvPr>
        <cdr:cNvSpPr txBox="1"/>
      </cdr:nvSpPr>
      <cdr:spPr>
        <a:xfrm xmlns:a="http://schemas.openxmlformats.org/drawingml/2006/main">
          <a:off x="3743325" y="1708150"/>
          <a:ext cx="885825" cy="473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tx1"/>
              </a:solidFill>
              <a:latin typeface="Arial" panose="020B0604020202020204" pitchFamily="34" charset="0"/>
              <a:cs typeface="Arial" panose="020B0604020202020204" pitchFamily="34" charset="0"/>
            </a:rPr>
            <a:t>40% decline</a:t>
          </a:r>
        </a:p>
      </cdr:txBody>
    </cdr:sp>
  </cdr:relSizeAnchor>
  <cdr:relSizeAnchor xmlns:cdr="http://schemas.openxmlformats.org/drawingml/2006/chartDrawing">
    <cdr:from>
      <cdr:x>0.8125</cdr:x>
      <cdr:y>0.77739</cdr:y>
    </cdr:from>
    <cdr:to>
      <cdr:x>1</cdr:x>
      <cdr:y>0.90595</cdr:y>
    </cdr:to>
    <cdr:sp macro="" textlink="">
      <cdr:nvSpPr>
        <cdr:cNvPr id="7" name="TextBox 1">
          <a:extLst xmlns:a="http://schemas.openxmlformats.org/drawingml/2006/main">
            <a:ext uri="{FF2B5EF4-FFF2-40B4-BE49-F238E27FC236}">
              <a16:creationId xmlns:a16="http://schemas.microsoft.com/office/drawing/2014/main" id="{071B2463-2BE8-DE5D-A36D-FDF983D3069A}"/>
            </a:ext>
          </a:extLst>
        </cdr:cNvPr>
        <cdr:cNvSpPr txBox="1"/>
      </cdr:nvSpPr>
      <cdr:spPr>
        <a:xfrm xmlns:a="http://schemas.openxmlformats.org/drawingml/2006/main">
          <a:off x="3838574" y="2860675"/>
          <a:ext cx="885825" cy="473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200"/>
            </a:lnSpc>
          </a:pPr>
          <a:r>
            <a:rPr lang="en-US" sz="1300" b="1">
              <a:solidFill>
                <a:schemeClr val="accent6">
                  <a:lumMod val="75000"/>
                </a:schemeClr>
              </a:solidFill>
              <a:latin typeface="Arial" panose="020B0604020202020204" pitchFamily="34" charset="0"/>
              <a:cs typeface="Arial" panose="020B0604020202020204" pitchFamily="34" charset="0"/>
            </a:rPr>
            <a:t>80% decline</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414057</xdr:colOff>
      <xdr:row>1</xdr:row>
      <xdr:rowOff>23532</xdr:rowOff>
    </xdr:from>
    <xdr:to>
      <xdr:col>13</xdr:col>
      <xdr:colOff>232148</xdr:colOff>
      <xdr:row>21</xdr:row>
      <xdr:rowOff>90206</xdr:rowOff>
    </xdr:to>
    <xdr:graphicFrame macro="">
      <xdr:nvGraphicFramePr>
        <xdr:cNvPr id="3" name="Chart 2">
          <a:extLst>
            <a:ext uri="{FF2B5EF4-FFF2-40B4-BE49-F238E27FC236}">
              <a16:creationId xmlns:a16="http://schemas.microsoft.com/office/drawing/2014/main" id="{1E8AE2AD-009B-49CF-B394-0E7EEF912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33058</xdr:rowOff>
    </xdr:from>
    <xdr:to>
      <xdr:col>6</xdr:col>
      <xdr:colOff>658532</xdr:colOff>
      <xdr:row>21</xdr:row>
      <xdr:rowOff>99732</xdr:rowOff>
    </xdr:to>
    <xdr:graphicFrame macro="">
      <xdr:nvGraphicFramePr>
        <xdr:cNvPr id="2" name="Chart 1">
          <a:extLst>
            <a:ext uri="{FF2B5EF4-FFF2-40B4-BE49-F238E27FC236}">
              <a16:creationId xmlns:a16="http://schemas.microsoft.com/office/drawing/2014/main" id="{CC2AFCF0-5B7D-4EA0-9D2A-E8DEE8485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0.26283</cdr:x>
      <cdr:y>0.55856</cdr:y>
    </cdr:from>
    <cdr:to>
      <cdr:x>0.50763</cdr:x>
      <cdr:y>0.65602</cdr:y>
    </cdr:to>
    <cdr:sp macro="" textlink="">
      <cdr:nvSpPr>
        <cdr:cNvPr id="2" name="TextBox 1">
          <a:extLst xmlns:a="http://schemas.openxmlformats.org/drawingml/2006/main">
            <a:ext uri="{FF2B5EF4-FFF2-40B4-BE49-F238E27FC236}">
              <a16:creationId xmlns:a16="http://schemas.microsoft.com/office/drawing/2014/main" id="{178C5D06-3C5B-4714-BF91-2DB65FDCDA66}"/>
            </a:ext>
          </a:extLst>
        </cdr:cNvPr>
        <cdr:cNvSpPr txBox="1"/>
      </cdr:nvSpPr>
      <cdr:spPr>
        <a:xfrm xmlns:a="http://schemas.openxmlformats.org/drawingml/2006/main">
          <a:off x="1203320" y="2165353"/>
          <a:ext cx="1120781" cy="377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2001</a:t>
          </a:r>
        </a:p>
      </cdr:txBody>
    </cdr:sp>
  </cdr:relSizeAnchor>
  <cdr:relSizeAnchor xmlns:cdr="http://schemas.openxmlformats.org/drawingml/2006/chartDrawing">
    <cdr:from>
      <cdr:x>0.53329</cdr:x>
      <cdr:y>0.68633</cdr:y>
    </cdr:from>
    <cdr:to>
      <cdr:x>0.77808</cdr:x>
      <cdr:y>0.78379</cdr:y>
    </cdr:to>
    <cdr:sp macro="" textlink="">
      <cdr:nvSpPr>
        <cdr:cNvPr id="4" name="TextBox 1">
          <a:extLst xmlns:a="http://schemas.openxmlformats.org/drawingml/2006/main">
            <a:ext uri="{FF2B5EF4-FFF2-40B4-BE49-F238E27FC236}">
              <a16:creationId xmlns:a16="http://schemas.microsoft.com/office/drawing/2014/main" id="{3EB7ABE3-129D-827D-26E2-C51470D3C9E4}"/>
            </a:ext>
          </a:extLst>
        </cdr:cNvPr>
        <cdr:cNvSpPr txBox="1"/>
      </cdr:nvSpPr>
      <cdr:spPr>
        <a:xfrm xmlns:a="http://schemas.openxmlformats.org/drawingml/2006/main">
          <a:off x="2441595" y="2660666"/>
          <a:ext cx="1120735" cy="377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2005</a:t>
          </a:r>
        </a:p>
      </cdr:txBody>
    </cdr:sp>
  </cdr:relSizeAnchor>
  <cdr:relSizeAnchor xmlns:cdr="http://schemas.openxmlformats.org/drawingml/2006/chartDrawing">
    <cdr:from>
      <cdr:x>0.17753</cdr:x>
      <cdr:y>0.74284</cdr:y>
    </cdr:from>
    <cdr:to>
      <cdr:x>0.42233</cdr:x>
      <cdr:y>0.8403</cdr:y>
    </cdr:to>
    <cdr:sp macro="" textlink="">
      <cdr:nvSpPr>
        <cdr:cNvPr id="5" name="TextBox 1">
          <a:extLst xmlns:a="http://schemas.openxmlformats.org/drawingml/2006/main">
            <a:ext uri="{FF2B5EF4-FFF2-40B4-BE49-F238E27FC236}">
              <a16:creationId xmlns:a16="http://schemas.microsoft.com/office/drawing/2014/main" id="{7892C675-5A5A-5B5E-906E-4F8C0C68AD94}"/>
            </a:ext>
          </a:extLst>
        </cdr:cNvPr>
        <cdr:cNvSpPr txBox="1"/>
      </cdr:nvSpPr>
      <cdr:spPr>
        <a:xfrm xmlns:a="http://schemas.openxmlformats.org/drawingml/2006/main">
          <a:off x="812780" y="2879741"/>
          <a:ext cx="1120780" cy="377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2011</a:t>
          </a:r>
        </a:p>
      </cdr:txBody>
    </cdr:sp>
  </cdr:relSizeAnchor>
  <cdr:relSizeAnchor xmlns:cdr="http://schemas.openxmlformats.org/drawingml/2006/chartDrawing">
    <cdr:from>
      <cdr:x>0.5374</cdr:x>
      <cdr:y>0.71007</cdr:y>
    </cdr:from>
    <cdr:to>
      <cdr:x>0.595</cdr:x>
      <cdr:y>0.79443</cdr:y>
    </cdr:to>
    <cdr:cxnSp macro="">
      <cdr:nvCxnSpPr>
        <cdr:cNvPr id="6" name="Straight Connector 5">
          <a:extLst xmlns:a="http://schemas.openxmlformats.org/drawingml/2006/main">
            <a:ext uri="{FF2B5EF4-FFF2-40B4-BE49-F238E27FC236}">
              <a16:creationId xmlns:a16="http://schemas.microsoft.com/office/drawing/2014/main" id="{92501114-A6F7-D031-7079-26248A96ADFE}"/>
            </a:ext>
          </a:extLst>
        </cdr:cNvPr>
        <cdr:cNvCxnSpPr/>
      </cdr:nvCxnSpPr>
      <cdr:spPr>
        <a:xfrm xmlns:a="http://schemas.openxmlformats.org/drawingml/2006/main" flipH="1">
          <a:off x="2460414" y="2752710"/>
          <a:ext cx="263713" cy="327036"/>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0.27531</cdr:x>
      <cdr:y>0.5045</cdr:y>
    </cdr:from>
    <cdr:to>
      <cdr:x>0.52011</cdr:x>
      <cdr:y>0.60197</cdr:y>
    </cdr:to>
    <cdr:sp macro="" textlink="">
      <cdr:nvSpPr>
        <cdr:cNvPr id="2" name="TextBox 1">
          <a:extLst xmlns:a="http://schemas.openxmlformats.org/drawingml/2006/main">
            <a:ext uri="{FF2B5EF4-FFF2-40B4-BE49-F238E27FC236}">
              <a16:creationId xmlns:a16="http://schemas.microsoft.com/office/drawing/2014/main" id="{178C5D06-3C5B-4714-BF91-2DB65FDCDA66}"/>
            </a:ext>
          </a:extLst>
        </cdr:cNvPr>
        <cdr:cNvSpPr txBox="1"/>
      </cdr:nvSpPr>
      <cdr:spPr>
        <a:xfrm xmlns:a="http://schemas.openxmlformats.org/drawingml/2006/main">
          <a:off x="1260476" y="1955800"/>
          <a:ext cx="1120774" cy="377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2001</a:t>
          </a:r>
        </a:p>
      </cdr:txBody>
    </cdr:sp>
  </cdr:relSizeAnchor>
  <cdr:relSizeAnchor xmlns:cdr="http://schemas.openxmlformats.org/drawingml/2006/chartDrawing">
    <cdr:from>
      <cdr:x>0.57282</cdr:x>
      <cdr:y>0.6593</cdr:y>
    </cdr:from>
    <cdr:to>
      <cdr:x>0.81761</cdr:x>
      <cdr:y>0.75676</cdr:y>
    </cdr:to>
    <cdr:sp macro="" textlink="">
      <cdr:nvSpPr>
        <cdr:cNvPr id="4" name="TextBox 1">
          <a:extLst xmlns:a="http://schemas.openxmlformats.org/drawingml/2006/main">
            <a:ext uri="{FF2B5EF4-FFF2-40B4-BE49-F238E27FC236}">
              <a16:creationId xmlns:a16="http://schemas.microsoft.com/office/drawing/2014/main" id="{3EB7ABE3-129D-827D-26E2-C51470D3C9E4}"/>
            </a:ext>
          </a:extLst>
        </cdr:cNvPr>
        <cdr:cNvSpPr txBox="1"/>
      </cdr:nvSpPr>
      <cdr:spPr>
        <a:xfrm xmlns:a="http://schemas.openxmlformats.org/drawingml/2006/main">
          <a:off x="2622550" y="2555875"/>
          <a:ext cx="1120774" cy="377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2005</a:t>
          </a:r>
        </a:p>
      </cdr:txBody>
    </cdr:sp>
  </cdr:relSizeAnchor>
  <cdr:relSizeAnchor xmlns:cdr="http://schemas.openxmlformats.org/drawingml/2006/chartDrawing">
    <cdr:from>
      <cdr:x>0.19209</cdr:x>
      <cdr:y>0.70844</cdr:y>
    </cdr:from>
    <cdr:to>
      <cdr:x>0.43689</cdr:x>
      <cdr:y>0.8059</cdr:y>
    </cdr:to>
    <cdr:sp macro="" textlink="">
      <cdr:nvSpPr>
        <cdr:cNvPr id="5" name="TextBox 1">
          <a:extLst xmlns:a="http://schemas.openxmlformats.org/drawingml/2006/main">
            <a:ext uri="{FF2B5EF4-FFF2-40B4-BE49-F238E27FC236}">
              <a16:creationId xmlns:a16="http://schemas.microsoft.com/office/drawing/2014/main" id="{7892C675-5A5A-5B5E-906E-4F8C0C68AD94}"/>
            </a:ext>
          </a:extLst>
        </cdr:cNvPr>
        <cdr:cNvSpPr txBox="1"/>
      </cdr:nvSpPr>
      <cdr:spPr>
        <a:xfrm xmlns:a="http://schemas.openxmlformats.org/drawingml/2006/main">
          <a:off x="879475" y="2746375"/>
          <a:ext cx="1120774" cy="377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800" b="1">
              <a:solidFill>
                <a:schemeClr val="tx1"/>
              </a:solidFill>
              <a:latin typeface="Arial" panose="020B0604020202020204" pitchFamily="34" charset="0"/>
              <a:cs typeface="Arial" panose="020B0604020202020204" pitchFamily="34" charset="0"/>
            </a:rPr>
            <a:t>2011</a:t>
          </a:r>
        </a:p>
      </cdr:txBody>
    </cdr:sp>
  </cdr:relSizeAnchor>
  <cdr:relSizeAnchor xmlns:cdr="http://schemas.openxmlformats.org/drawingml/2006/chartDrawing">
    <cdr:from>
      <cdr:x>0.57485</cdr:x>
      <cdr:y>0.6855</cdr:y>
    </cdr:from>
    <cdr:to>
      <cdr:x>0.63245</cdr:x>
      <cdr:y>0.76986</cdr:y>
    </cdr:to>
    <cdr:cxnSp macro="">
      <cdr:nvCxnSpPr>
        <cdr:cNvPr id="6" name="Straight Connector 5">
          <a:extLst xmlns:a="http://schemas.openxmlformats.org/drawingml/2006/main">
            <a:ext uri="{FF2B5EF4-FFF2-40B4-BE49-F238E27FC236}">
              <a16:creationId xmlns:a16="http://schemas.microsoft.com/office/drawing/2014/main" id="{92501114-A6F7-D031-7079-26248A96ADFE}"/>
            </a:ext>
          </a:extLst>
        </cdr:cNvPr>
        <cdr:cNvCxnSpPr/>
      </cdr:nvCxnSpPr>
      <cdr:spPr>
        <a:xfrm xmlns:a="http://schemas.openxmlformats.org/drawingml/2006/main" flipH="1">
          <a:off x="2631882" y="2657474"/>
          <a:ext cx="263718" cy="327028"/>
        </a:xfrm>
        <a:prstGeom xmlns:a="http://schemas.openxmlformats.org/drawingml/2006/main" prst="line">
          <a:avLst/>
        </a:prstGeom>
        <a:ln xmlns:a="http://schemas.openxmlformats.org/drawingml/2006/main" w="158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8</xdr:col>
      <xdr:colOff>342058</xdr:colOff>
      <xdr:row>3</xdr:row>
      <xdr:rowOff>697702</xdr:rowOff>
    </xdr:from>
    <xdr:to>
      <xdr:col>14</xdr:col>
      <xdr:colOff>526677</xdr:colOff>
      <xdr:row>21</xdr:row>
      <xdr:rowOff>89646</xdr:rowOff>
    </xdr:to>
    <xdr:graphicFrame macro="">
      <xdr:nvGraphicFramePr>
        <xdr:cNvPr id="2" name="Chart 1">
          <a:extLst>
            <a:ext uri="{FF2B5EF4-FFF2-40B4-BE49-F238E27FC236}">
              <a16:creationId xmlns:a16="http://schemas.microsoft.com/office/drawing/2014/main" id="{D322E6C1-73DF-44B0-B0CD-BFDEC9A15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339939</xdr:colOff>
      <xdr:row>3</xdr:row>
      <xdr:rowOff>739586</xdr:rowOff>
    </xdr:from>
    <xdr:to>
      <xdr:col>20</xdr:col>
      <xdr:colOff>515470</xdr:colOff>
      <xdr:row>21</xdr:row>
      <xdr:rowOff>89645</xdr:rowOff>
    </xdr:to>
    <xdr:graphicFrame macro="">
      <xdr:nvGraphicFramePr>
        <xdr:cNvPr id="3" name="Chart 2">
          <a:extLst>
            <a:ext uri="{FF2B5EF4-FFF2-40B4-BE49-F238E27FC236}">
              <a16:creationId xmlns:a16="http://schemas.microsoft.com/office/drawing/2014/main" id="{5D064434-99C4-4ABF-8C62-DF90233C7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0.18404</cdr:x>
      <cdr:y>0.16968</cdr:y>
    </cdr:from>
    <cdr:to>
      <cdr:x>0.64695</cdr:x>
      <cdr:y>0.271</cdr:y>
    </cdr:to>
    <cdr:sp macro="" textlink="">
      <cdr:nvSpPr>
        <cdr:cNvPr id="2" name="TextBox 1">
          <a:extLst xmlns:a="http://schemas.openxmlformats.org/drawingml/2006/main">
            <a:ext uri="{FF2B5EF4-FFF2-40B4-BE49-F238E27FC236}">
              <a16:creationId xmlns:a16="http://schemas.microsoft.com/office/drawing/2014/main" id="{F492739B-50AF-968A-6288-A9B9021D2DA4}"/>
            </a:ext>
          </a:extLst>
        </cdr:cNvPr>
        <cdr:cNvSpPr txBox="1"/>
      </cdr:nvSpPr>
      <cdr:spPr>
        <a:xfrm xmlns:a="http://schemas.openxmlformats.org/drawingml/2006/main">
          <a:off x="821772" y="640271"/>
          <a:ext cx="2067016" cy="3823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700" b="1">
              <a:solidFill>
                <a:schemeClr val="accent5">
                  <a:lumMod val="75000"/>
                </a:schemeClr>
              </a:solidFill>
              <a:latin typeface="Arial" panose="020B0604020202020204" pitchFamily="34" charset="0"/>
              <a:cs typeface="Arial" panose="020B0604020202020204" pitchFamily="34" charset="0"/>
            </a:rPr>
            <a:t>Total audits</a:t>
          </a:r>
        </a:p>
      </cdr:txBody>
    </cdr:sp>
  </cdr:relSizeAnchor>
  <cdr:relSizeAnchor xmlns:cdr="http://schemas.openxmlformats.org/drawingml/2006/chartDrawing">
    <cdr:from>
      <cdr:x>0.18782</cdr:x>
      <cdr:y>0.78599</cdr:y>
    </cdr:from>
    <cdr:to>
      <cdr:x>0.86509</cdr:x>
      <cdr:y>0.88731</cdr:y>
    </cdr:to>
    <cdr:sp macro="" textlink="">
      <cdr:nvSpPr>
        <cdr:cNvPr id="3" name="TextBox 1">
          <a:extLst xmlns:a="http://schemas.openxmlformats.org/drawingml/2006/main">
            <a:ext uri="{FF2B5EF4-FFF2-40B4-BE49-F238E27FC236}">
              <a16:creationId xmlns:a16="http://schemas.microsoft.com/office/drawing/2014/main" id="{B65F839B-4A90-37FB-5873-A85E25A52B4F}"/>
            </a:ext>
          </a:extLst>
        </cdr:cNvPr>
        <cdr:cNvSpPr txBox="1"/>
      </cdr:nvSpPr>
      <cdr:spPr>
        <a:xfrm xmlns:a="http://schemas.openxmlformats.org/drawingml/2006/main">
          <a:off x="857384" y="2965898"/>
          <a:ext cx="3091720" cy="382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300"/>
            </a:lnSpc>
          </a:pPr>
          <a:r>
            <a:rPr lang="en-US" sz="1700" b="1">
              <a:solidFill>
                <a:srgbClr val="A80000"/>
              </a:solidFill>
              <a:latin typeface="Arial" panose="020B0604020202020204" pitchFamily="34" charset="0"/>
              <a:cs typeface="Arial" panose="020B0604020202020204" pitchFamily="34" charset="0"/>
            </a:rPr>
            <a:t>Audits of double-claimers</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jctstat16\public\dependents\StatsAndGraphs\AllGraphs.xlsx" TargetMode="External"/><Relationship Id="rId1" Type="http://schemas.openxmlformats.org/officeDocument/2006/relationships/externalLinkPath" Target="file:///\\jctstat16\public\dependents\StatsAndGraphs\All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Counts"/>
      <sheetName val="Combined OC Efile"/>
      <sheetName val="OverclaimTrends"/>
      <sheetName val="EFileandPaperFile"/>
      <sheetName val="SecondFilers"/>
      <sheetName val="Married"/>
      <sheetName val="DepOnly"/>
      <sheetName val="Amended Returns"/>
      <sheetName val="DepFilerCombo"/>
      <sheetName val="EITCandCTC"/>
      <sheetName val="EITC"/>
      <sheetName val="Income Levels"/>
      <sheetName val="Age of Deps"/>
      <sheetName val="ITIN Deps"/>
      <sheetName val="wdtf_ny"/>
      <sheetName val="dtf_ny"/>
      <sheetName val="Amending Tre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v>2001</v>
          </cell>
          <cell r="H2">
            <v>3.2046324603777369E-2</v>
          </cell>
          <cell r="J2">
            <v>6.0126253324904576E-3</v>
          </cell>
        </row>
        <row r="3">
          <cell r="A3">
            <v>2002</v>
          </cell>
          <cell r="H3">
            <v>6.5684201917769011E-2</v>
          </cell>
          <cell r="J3">
            <v>1.3471383884657757E-2</v>
          </cell>
        </row>
        <row r="4">
          <cell r="A4">
            <v>2003</v>
          </cell>
          <cell r="H4">
            <v>9.2541681874237974E-2</v>
          </cell>
          <cell r="J4">
            <v>2.2115121419832507E-2</v>
          </cell>
        </row>
        <row r="5">
          <cell r="A5">
            <v>2004</v>
          </cell>
          <cell r="H5">
            <v>9.5039171630533367E-2</v>
          </cell>
          <cell r="J5">
            <v>2.2089718065954726E-2</v>
          </cell>
        </row>
        <row r="6">
          <cell r="A6">
            <v>2005</v>
          </cell>
          <cell r="H6">
            <v>0.11250883131155943</v>
          </cell>
          <cell r="J6">
            <v>2.4696021929044628E-2</v>
          </cell>
        </row>
        <row r="7">
          <cell r="A7">
            <v>2006</v>
          </cell>
          <cell r="H7">
            <v>0.11875267488844513</v>
          </cell>
          <cell r="J7">
            <v>2.6656837370160037E-2</v>
          </cell>
        </row>
        <row r="8">
          <cell r="A8">
            <v>2007</v>
          </cell>
          <cell r="H8">
            <v>0.11569263435961312</v>
          </cell>
          <cell r="J8">
            <v>2.6245101387921924E-2</v>
          </cell>
        </row>
        <row r="9">
          <cell r="A9">
            <v>2008</v>
          </cell>
          <cell r="H9">
            <v>0.10050859446909513</v>
          </cell>
          <cell r="J9">
            <v>2.4369154813975634E-2</v>
          </cell>
        </row>
        <row r="10">
          <cell r="A10">
            <v>2009</v>
          </cell>
          <cell r="H10">
            <v>6.3929006888074263E-2</v>
          </cell>
          <cell r="J10">
            <v>1.3275213224450928E-2</v>
          </cell>
        </row>
        <row r="11">
          <cell r="A11">
            <v>2010</v>
          </cell>
          <cell r="H11">
            <v>6.3982077303286963E-2</v>
          </cell>
          <cell r="J11">
            <v>1.248028631070012E-2</v>
          </cell>
        </row>
        <row r="12">
          <cell r="A12">
            <v>2011</v>
          </cell>
          <cell r="H12">
            <v>8.2810284993926286E-2</v>
          </cell>
          <cell r="J12">
            <v>1.6888482428284477E-2</v>
          </cell>
        </row>
        <row r="13">
          <cell r="A13">
            <v>2012</v>
          </cell>
          <cell r="H13">
            <v>5.5656387314678771E-2</v>
          </cell>
          <cell r="J13">
            <v>1.2725278055030619E-2</v>
          </cell>
        </row>
        <row r="14">
          <cell r="A14">
            <v>2013</v>
          </cell>
          <cell r="H14">
            <v>4.4250706183356255E-2</v>
          </cell>
          <cell r="J14">
            <v>8.108836869496143E-3</v>
          </cell>
        </row>
        <row r="15">
          <cell r="A15">
            <v>2014</v>
          </cell>
          <cell r="H15">
            <v>5.0321077696908752E-2</v>
          </cell>
          <cell r="J15">
            <v>1.0070896871276909E-2</v>
          </cell>
        </row>
        <row r="16">
          <cell r="A16">
            <v>2015</v>
          </cell>
          <cell r="H16">
            <v>5.0937875803489865E-2</v>
          </cell>
          <cell r="J16">
            <v>9.3129292346388146E-3</v>
          </cell>
        </row>
        <row r="17">
          <cell r="A17">
            <v>2016</v>
          </cell>
          <cell r="H17">
            <v>5.4495081021564348E-2</v>
          </cell>
          <cell r="J17">
            <v>9.7092948557782003E-3</v>
          </cell>
        </row>
        <row r="18">
          <cell r="A18">
            <v>2017</v>
          </cell>
          <cell r="H18">
            <v>5.5238095238095239E-2</v>
          </cell>
          <cell r="J18">
            <v>9.441452978372844E-3</v>
          </cell>
        </row>
        <row r="19">
          <cell r="A19">
            <v>2018</v>
          </cell>
          <cell r="H19">
            <v>5.4684576139000428E-2</v>
          </cell>
          <cell r="J19">
            <v>9.998565543899874E-3</v>
          </cell>
        </row>
        <row r="20">
          <cell r="A20">
            <v>2019</v>
          </cell>
          <cell r="H20">
            <v>6.637318444924209E-2</v>
          </cell>
          <cell r="J20">
            <v>1.2108223293760547E-2</v>
          </cell>
        </row>
        <row r="21">
          <cell r="A21">
            <v>2020</v>
          </cell>
          <cell r="H21">
            <v>0.10861235708228179</v>
          </cell>
          <cell r="J21">
            <v>1.9812089717740212E-2</v>
          </cell>
        </row>
        <row r="22">
          <cell r="A22">
            <v>2021</v>
          </cell>
          <cell r="H22">
            <v>0.11269227941476805</v>
          </cell>
          <cell r="J22">
            <v>1.9765128383413572E-2</v>
          </cell>
        </row>
        <row r="23">
          <cell r="A23">
            <v>2022</v>
          </cell>
          <cell r="H23">
            <v>0.10505413049839071</v>
          </cell>
          <cell r="J23">
            <v>1.387676080926714E-2</v>
          </cell>
        </row>
        <row r="24">
          <cell r="A24">
            <v>2023</v>
          </cell>
          <cell r="H24">
            <v>4.6014121343922743E-2</v>
          </cell>
          <cell r="J24">
            <v>6.5440157403062965E-3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c.gov/nchs/data/dvs/marriage-divorce/national-marriage-divorce-rates-00-22.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3DC12-0B8F-49E3-8407-13F6AFAE9204}">
  <dimension ref="A1:I55"/>
  <sheetViews>
    <sheetView tabSelected="1" zoomScale="85" zoomScaleNormal="85" workbookViewId="0">
      <selection activeCell="B1" sqref="B1"/>
    </sheetView>
  </sheetViews>
  <sheetFormatPr defaultRowHeight="15" x14ac:dyDescent="0.25"/>
  <cols>
    <col min="1" max="1" width="7.85546875" bestFit="1" customWidth="1"/>
    <col min="2" max="2" width="14.42578125" customWidth="1"/>
    <col min="3" max="3" width="14.7109375" customWidth="1"/>
    <col min="4" max="4" width="16.140625" customWidth="1"/>
    <col min="5" max="5" width="17.42578125" customWidth="1"/>
  </cols>
  <sheetData>
    <row r="1" spans="1:5" ht="15.75" x14ac:dyDescent="0.25">
      <c r="A1" s="113" t="s">
        <v>163</v>
      </c>
    </row>
    <row r="2" spans="1:5" s="57" customFormat="1" ht="15.75" x14ac:dyDescent="0.25">
      <c r="A2" s="113"/>
    </row>
    <row r="3" spans="1:5" ht="34.5" customHeight="1" x14ac:dyDescent="0.25">
      <c r="A3" s="27" t="s">
        <v>5</v>
      </c>
      <c r="B3" s="27" t="s">
        <v>56</v>
      </c>
      <c r="C3" s="27" t="s">
        <v>57</v>
      </c>
      <c r="D3" s="27" t="s">
        <v>58</v>
      </c>
      <c r="E3" s="27" t="s">
        <v>91</v>
      </c>
    </row>
    <row r="4" spans="1:5" x14ac:dyDescent="0.25">
      <c r="A4" s="29">
        <v>2001</v>
      </c>
      <c r="B4" s="34">
        <v>84328314</v>
      </c>
      <c r="C4" s="34">
        <v>1296935</v>
      </c>
      <c r="D4" s="35">
        <f t="shared" ref="D4:D25" si="0">C4/B4</f>
        <v>1.5379591248557395E-2</v>
      </c>
      <c r="E4" s="50">
        <f>C4/1000000</f>
        <v>1.2969349999999999</v>
      </c>
    </row>
    <row r="5" spans="1:5" x14ac:dyDescent="0.25">
      <c r="A5" s="29">
        <v>2002</v>
      </c>
      <c r="B5" s="34">
        <v>85924360</v>
      </c>
      <c r="C5" s="34">
        <v>1222775</v>
      </c>
      <c r="D5" s="35">
        <f t="shared" si="0"/>
        <v>1.4230830465306928E-2</v>
      </c>
      <c r="E5" s="50">
        <f t="shared" ref="E5:E25" si="1">C5/1000000</f>
        <v>1.2227749999999999</v>
      </c>
    </row>
    <row r="6" spans="1:5" x14ac:dyDescent="0.25">
      <c r="A6" s="29">
        <v>2003</v>
      </c>
      <c r="B6" s="34">
        <v>87385338</v>
      </c>
      <c r="C6" s="34">
        <v>1142523</v>
      </c>
      <c r="D6" s="35">
        <f t="shared" si="0"/>
        <v>1.3074538888892323E-2</v>
      </c>
      <c r="E6" s="50">
        <f t="shared" si="1"/>
        <v>1.142523</v>
      </c>
    </row>
    <row r="7" spans="1:5" x14ac:dyDescent="0.25">
      <c r="A7" s="29">
        <v>2004</v>
      </c>
      <c r="B7" s="34">
        <v>88704099</v>
      </c>
      <c r="C7" s="34">
        <v>1097095</v>
      </c>
      <c r="D7" s="35">
        <f t="shared" si="0"/>
        <v>1.2368030478501338E-2</v>
      </c>
      <c r="E7" s="50">
        <f t="shared" si="1"/>
        <v>1.0970949999999999</v>
      </c>
    </row>
    <row r="8" spans="1:5" x14ac:dyDescent="0.25">
      <c r="A8" s="29">
        <v>2005</v>
      </c>
      <c r="B8" s="34">
        <v>90100289</v>
      </c>
      <c r="C8" s="34">
        <v>1082795</v>
      </c>
      <c r="D8" s="35">
        <f t="shared" si="0"/>
        <v>1.2017664005495032E-2</v>
      </c>
      <c r="E8" s="50">
        <f t="shared" si="1"/>
        <v>1.082795</v>
      </c>
    </row>
    <row r="9" spans="1:5" x14ac:dyDescent="0.25">
      <c r="A9" s="29">
        <v>2006</v>
      </c>
      <c r="B9" s="34">
        <v>91665296</v>
      </c>
      <c r="C9" s="34">
        <v>1091167</v>
      </c>
      <c r="D9" s="35">
        <f t="shared" si="0"/>
        <v>1.1903817994543977E-2</v>
      </c>
      <c r="E9" s="50">
        <f t="shared" si="1"/>
        <v>1.091167</v>
      </c>
    </row>
    <row r="10" spans="1:5" x14ac:dyDescent="0.25">
      <c r="A10" s="29">
        <v>2007</v>
      </c>
      <c r="B10" s="34">
        <v>93868509</v>
      </c>
      <c r="C10" s="34">
        <v>1196230</v>
      </c>
      <c r="D10" s="35">
        <f t="shared" si="0"/>
        <v>1.2743677434995798E-2</v>
      </c>
      <c r="E10" s="50">
        <f t="shared" si="1"/>
        <v>1.1962299999999999</v>
      </c>
    </row>
    <row r="11" spans="1:5" x14ac:dyDescent="0.25">
      <c r="A11" s="29">
        <v>2008</v>
      </c>
      <c r="B11" s="34">
        <v>94491073</v>
      </c>
      <c r="C11" s="34">
        <v>1041891</v>
      </c>
      <c r="D11" s="35">
        <f t="shared" si="0"/>
        <v>1.1026343197520891E-2</v>
      </c>
      <c r="E11" s="50">
        <f t="shared" si="1"/>
        <v>1.0418909999999999</v>
      </c>
    </row>
    <row r="12" spans="1:5" x14ac:dyDescent="0.25">
      <c r="A12" s="29">
        <v>2009</v>
      </c>
      <c r="B12" s="34">
        <v>95631422</v>
      </c>
      <c r="C12" s="34">
        <v>1005506</v>
      </c>
      <c r="D12" s="35">
        <f t="shared" si="0"/>
        <v>1.0514389297693388E-2</v>
      </c>
      <c r="E12" s="50">
        <f t="shared" si="1"/>
        <v>1.005506</v>
      </c>
    </row>
    <row r="13" spans="1:5" x14ac:dyDescent="0.25">
      <c r="A13" s="29">
        <v>2010</v>
      </c>
      <c r="B13" s="34">
        <v>96432345</v>
      </c>
      <c r="C13" s="34">
        <v>943608</v>
      </c>
      <c r="D13" s="35">
        <f t="shared" si="0"/>
        <v>9.7851815176743864E-3</v>
      </c>
      <c r="E13" s="50">
        <f t="shared" si="1"/>
        <v>0.943608</v>
      </c>
    </row>
    <row r="14" spans="1:5" x14ac:dyDescent="0.25">
      <c r="A14" s="29">
        <v>2011</v>
      </c>
      <c r="B14" s="34">
        <v>96275360</v>
      </c>
      <c r="C14" s="34">
        <v>828158</v>
      </c>
      <c r="D14" s="35">
        <f t="shared" si="0"/>
        <v>8.601972508853771E-3</v>
      </c>
      <c r="E14" s="50">
        <f t="shared" si="1"/>
        <v>0.82815799999999995</v>
      </c>
    </row>
    <row r="15" spans="1:5" x14ac:dyDescent="0.25">
      <c r="A15" s="29">
        <v>2012</v>
      </c>
      <c r="B15" s="34">
        <v>95656696</v>
      </c>
      <c r="C15" s="34">
        <v>728937</v>
      </c>
      <c r="D15" s="35">
        <f t="shared" si="0"/>
        <v>7.6203447378111406E-3</v>
      </c>
      <c r="E15" s="50">
        <f t="shared" si="1"/>
        <v>0.72893699999999995</v>
      </c>
    </row>
    <row r="16" spans="1:5" x14ac:dyDescent="0.25">
      <c r="A16" s="29">
        <v>2013</v>
      </c>
      <c r="B16" s="34">
        <v>95269564</v>
      </c>
      <c r="C16" s="34">
        <v>676170</v>
      </c>
      <c r="D16" s="35">
        <f t="shared" si="0"/>
        <v>7.0974398497299727E-3</v>
      </c>
      <c r="E16" s="50">
        <f t="shared" si="1"/>
        <v>0.67617000000000005</v>
      </c>
    </row>
    <row r="17" spans="1:9" x14ac:dyDescent="0.25">
      <c r="A17" s="29">
        <v>2014</v>
      </c>
      <c r="B17" s="34">
        <v>94418486</v>
      </c>
      <c r="C17" s="34">
        <v>590667</v>
      </c>
      <c r="D17" s="35">
        <f t="shared" si="0"/>
        <v>6.2558406200243456E-3</v>
      </c>
      <c r="E17" s="50">
        <f t="shared" si="1"/>
        <v>0.59066700000000005</v>
      </c>
    </row>
    <row r="18" spans="1:9" x14ac:dyDescent="0.25">
      <c r="A18" s="29">
        <v>2015</v>
      </c>
      <c r="B18" s="34">
        <v>94022242</v>
      </c>
      <c r="C18" s="34">
        <v>539677</v>
      </c>
      <c r="D18" s="35">
        <f t="shared" si="0"/>
        <v>5.7398865259988162E-3</v>
      </c>
      <c r="E18" s="50">
        <f t="shared" si="1"/>
        <v>0.53967699999999996</v>
      </c>
    </row>
    <row r="19" spans="1:9" x14ac:dyDescent="0.25">
      <c r="A19" s="29">
        <v>2016</v>
      </c>
      <c r="B19" s="34">
        <v>92950723</v>
      </c>
      <c r="C19" s="34">
        <v>474997</v>
      </c>
      <c r="D19" s="35">
        <f t="shared" si="0"/>
        <v>5.1102023165543317E-3</v>
      </c>
      <c r="E19" s="50">
        <f t="shared" si="1"/>
        <v>0.474997</v>
      </c>
    </row>
    <row r="20" spans="1:9" x14ac:dyDescent="0.25">
      <c r="A20" s="29">
        <v>2017</v>
      </c>
      <c r="B20" s="34">
        <v>92360861</v>
      </c>
      <c r="C20" s="34">
        <v>439425</v>
      </c>
      <c r="D20" s="35">
        <f t="shared" si="0"/>
        <v>4.7576970942269587E-3</v>
      </c>
      <c r="E20" s="50">
        <f t="shared" si="1"/>
        <v>0.43942500000000001</v>
      </c>
    </row>
    <row r="21" spans="1:9" x14ac:dyDescent="0.25">
      <c r="A21" s="29">
        <v>2018</v>
      </c>
      <c r="B21" s="34">
        <v>90930021</v>
      </c>
      <c r="C21" s="34">
        <v>414157</v>
      </c>
      <c r="D21" s="35">
        <f t="shared" si="0"/>
        <v>4.5546783718437723E-3</v>
      </c>
      <c r="E21" s="50">
        <f t="shared" si="1"/>
        <v>0.414157</v>
      </c>
    </row>
    <row r="22" spans="1:9" x14ac:dyDescent="0.25">
      <c r="A22" s="29">
        <v>2019</v>
      </c>
      <c r="B22" s="34">
        <v>90191768</v>
      </c>
      <c r="C22" s="34">
        <v>438641</v>
      </c>
      <c r="D22" s="35">
        <f t="shared" si="0"/>
        <v>4.8634261166717561E-3</v>
      </c>
      <c r="E22" s="50">
        <f t="shared" si="1"/>
        <v>0.438641</v>
      </c>
    </row>
    <row r="23" spans="1:9" x14ac:dyDescent="0.25">
      <c r="A23" s="29">
        <v>2020</v>
      </c>
      <c r="B23" s="34">
        <v>85269439</v>
      </c>
      <c r="C23" s="34">
        <v>391484</v>
      </c>
      <c r="D23" s="35">
        <f t="shared" si="0"/>
        <v>4.5911407954730412E-3</v>
      </c>
      <c r="E23" s="50">
        <f t="shared" si="1"/>
        <v>0.391484</v>
      </c>
    </row>
    <row r="24" spans="1:9" x14ac:dyDescent="0.25">
      <c r="A24" s="29">
        <v>2021</v>
      </c>
      <c r="B24" s="34">
        <v>85445999</v>
      </c>
      <c r="C24" s="34">
        <v>367239</v>
      </c>
      <c r="D24" s="35">
        <f t="shared" si="0"/>
        <v>4.2979075006191921E-3</v>
      </c>
      <c r="E24" s="50">
        <f t="shared" si="1"/>
        <v>0.36723899999999998</v>
      </c>
      <c r="G24" t="s">
        <v>157</v>
      </c>
    </row>
    <row r="25" spans="1:9" x14ac:dyDescent="0.25">
      <c r="A25" s="51">
        <v>2022</v>
      </c>
      <c r="B25" s="52">
        <v>83916068</v>
      </c>
      <c r="C25" s="52">
        <v>256325</v>
      </c>
      <c r="D25" s="53">
        <f t="shared" si="0"/>
        <v>3.0545401626777841E-3</v>
      </c>
      <c r="E25" s="54">
        <f t="shared" si="1"/>
        <v>0.25632500000000003</v>
      </c>
    </row>
    <row r="26" spans="1:9" x14ac:dyDescent="0.25">
      <c r="A26" s="57"/>
      <c r="B26" s="57"/>
      <c r="C26" s="57"/>
      <c r="D26" s="57"/>
      <c r="E26" s="57"/>
      <c r="F26" s="57"/>
      <c r="G26" s="57"/>
    </row>
    <row r="27" spans="1:9" x14ac:dyDescent="0.25">
      <c r="B27" s="1"/>
      <c r="C27" s="1"/>
      <c r="D27" s="7"/>
    </row>
    <row r="28" spans="1:9" x14ac:dyDescent="0.25">
      <c r="B28" s="1"/>
      <c r="C28" s="55"/>
      <c r="D28" s="7"/>
    </row>
    <row r="29" spans="1:9" x14ac:dyDescent="0.25">
      <c r="A29" s="4" t="s">
        <v>158</v>
      </c>
      <c r="B29" s="1"/>
      <c r="C29" s="1"/>
      <c r="D29" s="7"/>
    </row>
    <row r="30" spans="1:9" ht="9.75" customHeight="1" x14ac:dyDescent="0.25">
      <c r="B30" s="1"/>
      <c r="C30" s="1"/>
      <c r="D30" s="7"/>
      <c r="F30" s="57"/>
      <c r="G30" s="57"/>
      <c r="H30" s="57"/>
      <c r="I30" s="57"/>
    </row>
    <row r="31" spans="1:9" ht="30" customHeight="1" x14ac:dyDescent="0.25">
      <c r="A31" s="26" t="s">
        <v>5</v>
      </c>
      <c r="B31" s="26" t="s">
        <v>160</v>
      </c>
      <c r="C31" s="26" t="s">
        <v>159</v>
      </c>
      <c r="D31" s="26" t="s">
        <v>59</v>
      </c>
      <c r="F31" s="57"/>
      <c r="G31" s="57"/>
      <c r="H31" s="57"/>
      <c r="I31" s="57"/>
    </row>
    <row r="32" spans="1:9" x14ac:dyDescent="0.25">
      <c r="A32" s="37">
        <v>2001</v>
      </c>
      <c r="B32" s="38">
        <v>2639781</v>
      </c>
      <c r="C32" s="38">
        <v>2198536</v>
      </c>
      <c r="D32" s="36">
        <f>B32/C4</f>
        <v>2.0353996152467162</v>
      </c>
      <c r="F32" s="57"/>
      <c r="G32" s="57"/>
      <c r="H32" s="57"/>
      <c r="I32" s="57"/>
    </row>
    <row r="33" spans="1:9" x14ac:dyDescent="0.25">
      <c r="A33" s="37">
        <v>2002</v>
      </c>
      <c r="B33" s="38">
        <v>2484041</v>
      </c>
      <c r="C33" s="38">
        <v>2067717</v>
      </c>
      <c r="D33" s="36">
        <f t="shared" ref="D33:D53" si="2">B33/C5</f>
        <v>2.0314783995420251</v>
      </c>
      <c r="F33" s="57"/>
      <c r="G33" s="57"/>
      <c r="H33" s="57"/>
      <c r="I33" s="57"/>
    </row>
    <row r="34" spans="1:9" x14ac:dyDescent="0.25">
      <c r="A34" s="37">
        <v>2003</v>
      </c>
      <c r="B34" s="38">
        <v>2322693</v>
      </c>
      <c r="C34" s="38">
        <v>1918871</v>
      </c>
      <c r="D34" s="36">
        <f t="shared" si="2"/>
        <v>2.0329507589781564</v>
      </c>
      <c r="F34" s="57"/>
      <c r="G34" s="57"/>
      <c r="H34" s="57"/>
      <c r="I34" s="57"/>
    </row>
    <row r="35" spans="1:9" x14ac:dyDescent="0.25">
      <c r="A35" s="37">
        <v>2004</v>
      </c>
      <c r="B35" s="38">
        <v>2237003</v>
      </c>
      <c r="C35" s="38">
        <v>1841034</v>
      </c>
      <c r="D35" s="36">
        <f t="shared" si="2"/>
        <v>2.0390239678423474</v>
      </c>
      <c r="F35" s="57"/>
      <c r="G35" s="57"/>
      <c r="H35" s="57"/>
      <c r="I35" s="57"/>
    </row>
    <row r="36" spans="1:9" x14ac:dyDescent="0.25">
      <c r="A36" s="37">
        <v>2005</v>
      </c>
      <c r="B36" s="38">
        <v>2216098</v>
      </c>
      <c r="C36" s="38">
        <v>1813274</v>
      </c>
      <c r="D36" s="36">
        <f t="shared" si="2"/>
        <v>2.0466459486791129</v>
      </c>
      <c r="F36" s="57"/>
      <c r="G36" s="57"/>
      <c r="H36" s="57"/>
      <c r="I36" s="57"/>
    </row>
    <row r="37" spans="1:9" x14ac:dyDescent="0.25">
      <c r="A37" s="37">
        <v>2006</v>
      </c>
      <c r="B37" s="38">
        <v>2239293</v>
      </c>
      <c r="C37" s="38">
        <v>1821071</v>
      </c>
      <c r="D37" s="36">
        <f t="shared" si="2"/>
        <v>2.0522000756987704</v>
      </c>
      <c r="F37" s="57"/>
      <c r="G37" s="57"/>
      <c r="H37" s="57"/>
      <c r="I37" s="57"/>
    </row>
    <row r="38" spans="1:9" x14ac:dyDescent="0.25">
      <c r="A38" s="37">
        <v>2007</v>
      </c>
      <c r="B38" s="38">
        <v>2454917</v>
      </c>
      <c r="C38" s="38">
        <v>1968495</v>
      </c>
      <c r="D38" s="36">
        <f t="shared" si="2"/>
        <v>2.0522115312272722</v>
      </c>
      <c r="F38" s="57"/>
      <c r="G38" s="57"/>
      <c r="H38" s="57"/>
      <c r="I38" s="57"/>
    </row>
    <row r="39" spans="1:9" x14ac:dyDescent="0.25">
      <c r="A39" s="37">
        <v>2008</v>
      </c>
      <c r="B39" s="38">
        <v>2146634</v>
      </c>
      <c r="C39" s="38">
        <v>1718832</v>
      </c>
      <c r="D39" s="36">
        <f t="shared" si="2"/>
        <v>2.0603249284234146</v>
      </c>
      <c r="F39" s="57"/>
      <c r="G39" s="57"/>
      <c r="H39" s="57"/>
      <c r="I39" s="57"/>
    </row>
    <row r="40" spans="1:9" x14ac:dyDescent="0.25">
      <c r="A40" s="37">
        <v>2009</v>
      </c>
      <c r="B40" s="38">
        <v>2066839</v>
      </c>
      <c r="C40" s="38">
        <v>1652362</v>
      </c>
      <c r="D40" s="36">
        <f t="shared" si="2"/>
        <v>2.0555212997237211</v>
      </c>
      <c r="F40" s="57"/>
      <c r="G40" s="57"/>
      <c r="H40" s="57"/>
      <c r="I40" s="57"/>
    </row>
    <row r="41" spans="1:9" x14ac:dyDescent="0.25">
      <c r="A41" s="37">
        <v>2010</v>
      </c>
      <c r="B41" s="38">
        <v>1935385</v>
      </c>
      <c r="C41" s="38">
        <v>1546649</v>
      </c>
      <c r="D41" s="36">
        <f t="shared" si="2"/>
        <v>2.0510476808166103</v>
      </c>
      <c r="F41" s="57"/>
      <c r="G41" s="57"/>
      <c r="H41" s="57"/>
      <c r="I41" s="57"/>
    </row>
    <row r="42" spans="1:9" x14ac:dyDescent="0.25">
      <c r="A42" s="37">
        <v>2011</v>
      </c>
      <c r="B42" s="38">
        <v>1685959</v>
      </c>
      <c r="C42" s="38">
        <v>1349042</v>
      </c>
      <c r="D42" s="36">
        <f t="shared" si="2"/>
        <v>2.035793894401793</v>
      </c>
      <c r="F42" s="57"/>
      <c r="G42" s="57"/>
      <c r="H42" s="57"/>
      <c r="I42" s="57"/>
    </row>
    <row r="43" spans="1:9" x14ac:dyDescent="0.25">
      <c r="A43" s="37">
        <v>2012</v>
      </c>
      <c r="B43" s="38">
        <v>1478540</v>
      </c>
      <c r="C43" s="38">
        <v>1189225</v>
      </c>
      <c r="D43" s="36">
        <f t="shared" si="2"/>
        <v>2.0283508725719779</v>
      </c>
      <c r="F43" s="57"/>
      <c r="G43" s="57"/>
      <c r="H43" s="57"/>
      <c r="I43" s="57"/>
    </row>
    <row r="44" spans="1:9" x14ac:dyDescent="0.25">
      <c r="A44" s="37">
        <v>2013</v>
      </c>
      <c r="B44" s="38">
        <v>1377141</v>
      </c>
      <c r="C44" s="38">
        <v>1115123</v>
      </c>
      <c r="D44" s="36">
        <f t="shared" si="2"/>
        <v>2.0366786459026578</v>
      </c>
      <c r="F44" s="57"/>
      <c r="G44" s="57"/>
      <c r="H44" s="57"/>
      <c r="I44" s="57"/>
    </row>
    <row r="45" spans="1:9" x14ac:dyDescent="0.25">
      <c r="A45" s="37">
        <v>2014</v>
      </c>
      <c r="B45" s="38">
        <v>1192629</v>
      </c>
      <c r="C45" s="38">
        <v>961677</v>
      </c>
      <c r="D45" s="36">
        <f t="shared" si="2"/>
        <v>2.0191224497051636</v>
      </c>
      <c r="F45" s="57"/>
      <c r="G45" s="57"/>
      <c r="H45" s="57"/>
      <c r="I45" s="57"/>
    </row>
    <row r="46" spans="1:9" x14ac:dyDescent="0.25">
      <c r="A46" s="37">
        <v>2015</v>
      </c>
      <c r="B46" s="38">
        <v>1088701</v>
      </c>
      <c r="C46" s="38">
        <v>879007</v>
      </c>
      <c r="D46" s="36">
        <f t="shared" si="2"/>
        <v>2.0173196189572651</v>
      </c>
      <c r="F46" s="57"/>
      <c r="G46" s="57"/>
      <c r="H46" s="57"/>
      <c r="I46" s="57"/>
    </row>
    <row r="47" spans="1:9" x14ac:dyDescent="0.25">
      <c r="A47" s="37">
        <v>2016</v>
      </c>
      <c r="B47" s="38">
        <v>955741</v>
      </c>
      <c r="C47" s="38">
        <v>778777</v>
      </c>
      <c r="D47" s="36">
        <f t="shared" si="2"/>
        <v>2.0120990237833083</v>
      </c>
      <c r="F47" s="57"/>
      <c r="G47" s="57"/>
      <c r="H47" s="57"/>
      <c r="I47" s="57"/>
    </row>
    <row r="48" spans="1:9" x14ac:dyDescent="0.25">
      <c r="A48" s="37">
        <v>2017</v>
      </c>
      <c r="B48" s="38">
        <v>883573</v>
      </c>
      <c r="C48" s="38">
        <v>720675</v>
      </c>
      <c r="D48" s="36">
        <f t="shared" si="2"/>
        <v>2.0107481367696423</v>
      </c>
      <c r="F48" s="57"/>
      <c r="G48" s="57"/>
      <c r="H48" s="57"/>
      <c r="I48" s="57"/>
    </row>
    <row r="49" spans="1:9" x14ac:dyDescent="0.25">
      <c r="A49" s="37">
        <v>2018</v>
      </c>
      <c r="B49" s="38">
        <v>832847</v>
      </c>
      <c r="C49" s="38">
        <v>679186</v>
      </c>
      <c r="D49" s="36">
        <f t="shared" si="2"/>
        <v>2.0109451246749419</v>
      </c>
      <c r="F49" s="57"/>
      <c r="G49" s="57"/>
      <c r="H49" s="57"/>
      <c r="I49" s="57"/>
    </row>
    <row r="50" spans="1:9" x14ac:dyDescent="0.25">
      <c r="A50" s="37">
        <v>2019</v>
      </c>
      <c r="B50" s="38">
        <v>881168</v>
      </c>
      <c r="C50" s="38">
        <v>698314</v>
      </c>
      <c r="D50" s="36">
        <f t="shared" si="2"/>
        <v>2.0088591809703154</v>
      </c>
      <c r="F50" s="57"/>
      <c r="G50" s="57"/>
      <c r="H50" s="57"/>
      <c r="I50" s="57"/>
    </row>
    <row r="51" spans="1:9" x14ac:dyDescent="0.25">
      <c r="A51" s="37">
        <v>2020</v>
      </c>
      <c r="B51" s="38">
        <v>786203</v>
      </c>
      <c r="C51" s="38">
        <v>620026</v>
      </c>
      <c r="D51" s="36">
        <f t="shared" si="2"/>
        <v>2.0082634283904324</v>
      </c>
      <c r="F51" s="57"/>
      <c r="G51" s="57"/>
      <c r="H51" s="57"/>
      <c r="I51" s="57"/>
    </row>
    <row r="52" spans="1:9" x14ac:dyDescent="0.25">
      <c r="A52" s="37">
        <v>2021</v>
      </c>
      <c r="B52" s="38">
        <v>736982</v>
      </c>
      <c r="C52" s="38">
        <v>585652</v>
      </c>
      <c r="D52" s="36">
        <f t="shared" si="2"/>
        <v>2.0068184479317286</v>
      </c>
      <c r="F52" s="57"/>
      <c r="G52" s="57"/>
      <c r="H52" s="57"/>
      <c r="I52" s="57"/>
    </row>
    <row r="53" spans="1:9" x14ac:dyDescent="0.25">
      <c r="A53" s="37">
        <v>2022</v>
      </c>
      <c r="B53" s="38">
        <v>514577</v>
      </c>
      <c r="C53" s="38">
        <v>420376</v>
      </c>
      <c r="D53" s="36">
        <f t="shared" si="2"/>
        <v>2.0075177996683897</v>
      </c>
      <c r="F53" s="57"/>
      <c r="G53" s="57"/>
      <c r="H53" s="57"/>
      <c r="I53" s="57"/>
    </row>
    <row r="54" spans="1:9" x14ac:dyDescent="0.25">
      <c r="A54" s="37"/>
      <c r="B54" s="38"/>
      <c r="C54" s="38"/>
      <c r="D54" s="36"/>
      <c r="F54" s="57"/>
      <c r="G54" s="57"/>
      <c r="H54" s="57"/>
      <c r="I54" s="57"/>
    </row>
    <row r="55" spans="1:9" x14ac:dyDescent="0.25">
      <c r="A55" s="4" t="s">
        <v>60</v>
      </c>
      <c r="D55" s="56">
        <f>AVERAGE(D32:D54)</f>
        <v>2.0299691286320805</v>
      </c>
      <c r="F55" s="57"/>
      <c r="G55" s="57"/>
      <c r="H55" s="57"/>
      <c r="I55" s="57"/>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D5A5-03EE-4E30-9DD2-806D0E989131}">
  <dimension ref="A1:J32"/>
  <sheetViews>
    <sheetView zoomScale="85" zoomScaleNormal="85" workbookViewId="0">
      <selection activeCell="A26" sqref="A26:J26"/>
    </sheetView>
  </sheetViews>
  <sheetFormatPr defaultRowHeight="15" x14ac:dyDescent="0.25"/>
  <cols>
    <col min="1" max="1" width="6" bestFit="1" customWidth="1"/>
    <col min="2" max="2" width="12.5703125" bestFit="1" customWidth="1"/>
    <col min="3" max="3" width="11.5703125" customWidth="1"/>
    <col min="4" max="4" width="12.7109375" customWidth="1"/>
    <col min="5" max="5" width="11.5703125" customWidth="1"/>
    <col min="6" max="6" width="14.85546875" customWidth="1"/>
    <col min="7" max="7" width="13.85546875" customWidth="1"/>
    <col min="8" max="8" width="10.28515625" customWidth="1"/>
    <col min="9" max="9" width="12" bestFit="1" customWidth="1"/>
  </cols>
  <sheetData>
    <row r="1" spans="1:10" s="57" customFormat="1" x14ac:dyDescent="0.25">
      <c r="A1" s="57" t="s">
        <v>188</v>
      </c>
    </row>
    <row r="2" spans="1:10" s="57" customFormat="1" x14ac:dyDescent="0.25"/>
    <row r="3" spans="1:10" x14ac:dyDescent="0.25">
      <c r="A3" s="5" t="s">
        <v>10</v>
      </c>
      <c r="B3" s="5" t="s">
        <v>61</v>
      </c>
      <c r="C3" s="5" t="s">
        <v>62</v>
      </c>
      <c r="D3" s="5" t="s">
        <v>63</v>
      </c>
      <c r="E3" s="5" t="s">
        <v>64</v>
      </c>
      <c r="F3" s="5" t="s">
        <v>65</v>
      </c>
      <c r="G3" s="5" t="s">
        <v>66</v>
      </c>
      <c r="H3" s="5" t="s">
        <v>67</v>
      </c>
      <c r="I3" s="5" t="s">
        <v>89</v>
      </c>
      <c r="J3" s="5" t="s">
        <v>90</v>
      </c>
    </row>
    <row r="4" spans="1:10" x14ac:dyDescent="0.25">
      <c r="A4" s="4">
        <v>2001</v>
      </c>
      <c r="B4" s="16">
        <v>1296935</v>
      </c>
      <c r="C4" s="16">
        <v>81431</v>
      </c>
      <c r="D4" s="16">
        <v>183213</v>
      </c>
      <c r="E4" s="12">
        <f>D4/B4</f>
        <v>0.14126613901236376</v>
      </c>
      <c r="F4" s="16">
        <v>53652</v>
      </c>
      <c r="G4" s="16">
        <v>202421</v>
      </c>
      <c r="H4" s="48">
        <f>G4/B4</f>
        <v>0.15607644176462199</v>
      </c>
      <c r="I4" s="17">
        <f>C4/$B4</f>
        <v>6.2787263818155886E-2</v>
      </c>
      <c r="J4" s="17">
        <f>D4/$B4</f>
        <v>0.14126613901236376</v>
      </c>
    </row>
    <row r="5" spans="1:10" x14ac:dyDescent="0.25">
      <c r="A5" s="4">
        <v>2002</v>
      </c>
      <c r="B5" s="16">
        <v>1222775</v>
      </c>
      <c r="C5" s="16">
        <v>76148</v>
      </c>
      <c r="D5" s="16">
        <v>187947</v>
      </c>
      <c r="E5" s="12">
        <f t="shared" ref="E5:E26" si="0">D5/B5</f>
        <v>0.15370530146592792</v>
      </c>
      <c r="F5" s="16">
        <v>49561</v>
      </c>
      <c r="G5" s="16">
        <v>205182</v>
      </c>
      <c r="H5" s="48">
        <f t="shared" ref="H5:H26" si="1">G5/B5</f>
        <v>0.16780029032324018</v>
      </c>
      <c r="I5" s="17">
        <f t="shared" ref="I5:I26" si="2">C5/$B5</f>
        <v>6.227474392263499E-2</v>
      </c>
      <c r="J5" s="17">
        <f t="shared" ref="J5:J26" si="3">D5/$B5</f>
        <v>0.15370530146592792</v>
      </c>
    </row>
    <row r="6" spans="1:10" x14ac:dyDescent="0.25">
      <c r="A6" s="4">
        <v>2003</v>
      </c>
      <c r="B6" s="16">
        <v>1142523</v>
      </c>
      <c r="C6" s="16">
        <v>66960</v>
      </c>
      <c r="D6" s="16">
        <v>183666</v>
      </c>
      <c r="E6" s="12">
        <f t="shared" si="0"/>
        <v>0.16075475067022721</v>
      </c>
      <c r="F6" s="16">
        <v>44623</v>
      </c>
      <c r="G6" s="16">
        <v>199049</v>
      </c>
      <c r="H6" s="48">
        <f t="shared" si="1"/>
        <v>0.17421881222522434</v>
      </c>
      <c r="I6" s="17">
        <f t="shared" si="2"/>
        <v>5.8607135261171985E-2</v>
      </c>
      <c r="J6" s="17">
        <f t="shared" si="3"/>
        <v>0.16075475067022721</v>
      </c>
    </row>
    <row r="7" spans="1:10" x14ac:dyDescent="0.25">
      <c r="A7" s="4">
        <v>2004</v>
      </c>
      <c r="B7" s="16">
        <v>1097095</v>
      </c>
      <c r="C7" s="16">
        <v>64150</v>
      </c>
      <c r="D7" s="16">
        <v>184628</v>
      </c>
      <c r="E7" s="12">
        <f t="shared" si="0"/>
        <v>0.16828806985721381</v>
      </c>
      <c r="F7" s="16">
        <v>42946</v>
      </c>
      <c r="G7" s="16">
        <v>199133</v>
      </c>
      <c r="H7" s="48">
        <f t="shared" si="1"/>
        <v>0.18150934969168578</v>
      </c>
      <c r="I7" s="17">
        <f t="shared" si="2"/>
        <v>5.847260264607896E-2</v>
      </c>
      <c r="J7" s="17">
        <f t="shared" si="3"/>
        <v>0.16828806985721381</v>
      </c>
    </row>
    <row r="8" spans="1:10" x14ac:dyDescent="0.25">
      <c r="A8" s="4">
        <v>2005</v>
      </c>
      <c r="B8" s="16">
        <v>1082795</v>
      </c>
      <c r="C8" s="16">
        <v>62669</v>
      </c>
      <c r="D8" s="16">
        <v>191243</v>
      </c>
      <c r="E8" s="12">
        <f t="shared" si="0"/>
        <v>0.17661976643778371</v>
      </c>
      <c r="F8" s="16">
        <v>41429</v>
      </c>
      <c r="G8" s="16">
        <v>204552</v>
      </c>
      <c r="H8" s="48">
        <f t="shared" si="1"/>
        <v>0.18891110505682054</v>
      </c>
      <c r="I8" s="17">
        <f t="shared" si="2"/>
        <v>5.7877068143092646E-2</v>
      </c>
      <c r="J8" s="17">
        <f t="shared" si="3"/>
        <v>0.17661976643778371</v>
      </c>
    </row>
    <row r="9" spans="1:10" x14ac:dyDescent="0.25">
      <c r="A9" s="4">
        <v>2006</v>
      </c>
      <c r="B9" s="16">
        <v>1091167</v>
      </c>
      <c r="C9" s="16">
        <v>61893</v>
      </c>
      <c r="D9" s="16">
        <v>194869</v>
      </c>
      <c r="E9" s="12">
        <f t="shared" si="0"/>
        <v>0.17858769555897494</v>
      </c>
      <c r="F9" s="16">
        <v>39977</v>
      </c>
      <c r="G9" s="16">
        <v>207558</v>
      </c>
      <c r="H9" s="48">
        <f t="shared" si="1"/>
        <v>0.1902165296421171</v>
      </c>
      <c r="I9" s="17">
        <f t="shared" si="2"/>
        <v>5.6721840011657247E-2</v>
      </c>
      <c r="J9" s="17">
        <f t="shared" si="3"/>
        <v>0.17858769555897494</v>
      </c>
    </row>
    <row r="10" spans="1:10" x14ac:dyDescent="0.25">
      <c r="A10" s="4">
        <v>2007</v>
      </c>
      <c r="B10" s="16">
        <v>1196230</v>
      </c>
      <c r="C10" s="16">
        <v>67320</v>
      </c>
      <c r="D10" s="16">
        <v>219151</v>
      </c>
      <c r="E10" s="12">
        <f t="shared" si="0"/>
        <v>0.18320139103684074</v>
      </c>
      <c r="F10" s="16">
        <v>46050</v>
      </c>
      <c r="G10" s="16">
        <v>233666</v>
      </c>
      <c r="H10" s="48">
        <f t="shared" si="1"/>
        <v>0.19533534520953327</v>
      </c>
      <c r="I10" s="17">
        <f t="shared" si="2"/>
        <v>5.627680295595329E-2</v>
      </c>
      <c r="J10" s="17">
        <f t="shared" si="3"/>
        <v>0.18320139103684074</v>
      </c>
    </row>
    <row r="11" spans="1:10" x14ac:dyDescent="0.25">
      <c r="A11" s="4">
        <v>2008</v>
      </c>
      <c r="B11" s="16">
        <v>1041891</v>
      </c>
      <c r="C11" s="16">
        <v>58692</v>
      </c>
      <c r="D11" s="16">
        <v>192287</v>
      </c>
      <c r="E11" s="12">
        <f t="shared" si="0"/>
        <v>0.1845557740684966</v>
      </c>
      <c r="F11" s="16">
        <v>35900</v>
      </c>
      <c r="G11" s="16">
        <v>203481</v>
      </c>
      <c r="H11" s="48">
        <f t="shared" si="1"/>
        <v>0.19529970025655274</v>
      </c>
      <c r="I11" s="17">
        <f t="shared" si="2"/>
        <v>5.6332188299927727E-2</v>
      </c>
      <c r="J11" s="17">
        <f t="shared" si="3"/>
        <v>0.1845557740684966</v>
      </c>
    </row>
    <row r="12" spans="1:10" x14ac:dyDescent="0.25">
      <c r="A12" s="4">
        <v>2009</v>
      </c>
      <c r="B12" s="16">
        <v>1005506</v>
      </c>
      <c r="C12" s="16">
        <v>56549</v>
      </c>
      <c r="D12" s="16">
        <v>192534</v>
      </c>
      <c r="E12" s="12">
        <f t="shared" si="0"/>
        <v>0.19147971270186354</v>
      </c>
      <c r="F12" s="16">
        <v>34498</v>
      </c>
      <c r="G12" s="16">
        <v>202456</v>
      </c>
      <c r="H12" s="48">
        <f t="shared" si="1"/>
        <v>0.20134738131846056</v>
      </c>
      <c r="I12" s="17">
        <f t="shared" si="2"/>
        <v>5.6239346160042801E-2</v>
      </c>
      <c r="J12" s="17">
        <f t="shared" si="3"/>
        <v>0.19147971270186354</v>
      </c>
    </row>
    <row r="13" spans="1:10" x14ac:dyDescent="0.25">
      <c r="A13" s="4">
        <v>2010</v>
      </c>
      <c r="B13" s="16">
        <v>943608</v>
      </c>
      <c r="C13" s="16">
        <v>54430</v>
      </c>
      <c r="D13" s="16">
        <v>187279</v>
      </c>
      <c r="E13" s="12">
        <f t="shared" si="0"/>
        <v>0.19847118718790005</v>
      </c>
      <c r="F13" s="16">
        <v>33090</v>
      </c>
      <c r="G13" s="16">
        <v>197212</v>
      </c>
      <c r="H13" s="48">
        <f t="shared" si="1"/>
        <v>0.20899780417291927</v>
      </c>
      <c r="I13" s="17">
        <f t="shared" si="2"/>
        <v>5.7682851353528158E-2</v>
      </c>
      <c r="J13" s="17">
        <f t="shared" si="3"/>
        <v>0.19847118718790005</v>
      </c>
    </row>
    <row r="14" spans="1:10" x14ac:dyDescent="0.25">
      <c r="A14" s="4">
        <v>2011</v>
      </c>
      <c r="B14" s="16">
        <v>828158</v>
      </c>
      <c r="C14" s="16">
        <v>46377</v>
      </c>
      <c r="D14" s="16">
        <v>166907</v>
      </c>
      <c r="E14" s="12">
        <f t="shared" si="0"/>
        <v>0.20154004429106523</v>
      </c>
      <c r="F14" s="16">
        <v>28222</v>
      </c>
      <c r="G14" s="16">
        <v>175412</v>
      </c>
      <c r="H14" s="48">
        <f t="shared" si="1"/>
        <v>0.21180982372928836</v>
      </c>
      <c r="I14" s="17">
        <f t="shared" si="2"/>
        <v>5.6000183539855919E-2</v>
      </c>
      <c r="J14" s="17">
        <f t="shared" si="3"/>
        <v>0.20154004429106523</v>
      </c>
    </row>
    <row r="15" spans="1:10" x14ac:dyDescent="0.25">
      <c r="A15" s="4">
        <v>2012</v>
      </c>
      <c r="B15" s="16">
        <v>728937</v>
      </c>
      <c r="C15" s="16">
        <v>39775</v>
      </c>
      <c r="D15" s="16">
        <v>152792</v>
      </c>
      <c r="E15" s="12">
        <f t="shared" si="0"/>
        <v>0.20960933523747594</v>
      </c>
      <c r="F15" s="16">
        <v>24649</v>
      </c>
      <c r="G15" s="16">
        <v>160569</v>
      </c>
      <c r="H15" s="48">
        <f t="shared" si="1"/>
        <v>0.22027829565518009</v>
      </c>
      <c r="I15" s="17">
        <f t="shared" si="2"/>
        <v>5.4565758083346023E-2</v>
      </c>
      <c r="J15" s="17">
        <f t="shared" si="3"/>
        <v>0.20960933523747594</v>
      </c>
    </row>
    <row r="16" spans="1:10" x14ac:dyDescent="0.25">
      <c r="A16" s="4">
        <v>2013</v>
      </c>
      <c r="B16" s="16">
        <v>676170</v>
      </c>
      <c r="C16" s="16">
        <v>36425</v>
      </c>
      <c r="D16" s="16">
        <v>142712</v>
      </c>
      <c r="E16" s="12">
        <f t="shared" si="0"/>
        <v>0.21105934898028603</v>
      </c>
      <c r="F16" s="16">
        <v>21372</v>
      </c>
      <c r="G16" s="16">
        <v>148963</v>
      </c>
      <c r="H16" s="48">
        <f t="shared" si="1"/>
        <v>0.2203040655456468</v>
      </c>
      <c r="I16" s="17">
        <f t="shared" si="2"/>
        <v>5.3869589008681246E-2</v>
      </c>
      <c r="J16" s="17">
        <f t="shared" si="3"/>
        <v>0.21105934898028603</v>
      </c>
    </row>
    <row r="17" spans="1:10" x14ac:dyDescent="0.25">
      <c r="A17" s="4">
        <v>2014</v>
      </c>
      <c r="B17" s="16">
        <v>590667</v>
      </c>
      <c r="C17" s="16">
        <v>35210</v>
      </c>
      <c r="D17" s="16">
        <v>134694</v>
      </c>
      <c r="E17" s="12">
        <f t="shared" si="0"/>
        <v>0.22803711736054325</v>
      </c>
      <c r="F17" s="16">
        <v>21135</v>
      </c>
      <c r="G17" s="16">
        <v>140335</v>
      </c>
      <c r="H17" s="48">
        <f t="shared" si="1"/>
        <v>0.2375873377046627</v>
      </c>
      <c r="I17" s="17">
        <f t="shared" si="2"/>
        <v>5.9610575840532823E-2</v>
      </c>
      <c r="J17" s="17">
        <f t="shared" si="3"/>
        <v>0.22803711736054325</v>
      </c>
    </row>
    <row r="18" spans="1:10" x14ac:dyDescent="0.25">
      <c r="A18" s="4">
        <v>2015</v>
      </c>
      <c r="B18" s="16">
        <v>539677</v>
      </c>
      <c r="C18" s="16">
        <v>32640</v>
      </c>
      <c r="D18" s="16">
        <v>128590</v>
      </c>
      <c r="E18" s="12">
        <f t="shared" si="0"/>
        <v>0.23827215167590984</v>
      </c>
      <c r="F18" s="16">
        <v>18828</v>
      </c>
      <c r="G18" s="16">
        <v>133864</v>
      </c>
      <c r="H18" s="48">
        <f t="shared" si="1"/>
        <v>0.24804466375257794</v>
      </c>
      <c r="I18" s="17">
        <f t="shared" si="2"/>
        <v>6.0480620815784258E-2</v>
      </c>
      <c r="J18" s="17">
        <f t="shared" si="3"/>
        <v>0.23827215167590984</v>
      </c>
    </row>
    <row r="19" spans="1:10" x14ac:dyDescent="0.25">
      <c r="A19" s="4">
        <v>2016</v>
      </c>
      <c r="B19" s="16">
        <v>474997</v>
      </c>
      <c r="C19" s="16">
        <v>29368</v>
      </c>
      <c r="D19" s="16">
        <v>118821</v>
      </c>
      <c r="E19" s="12">
        <f t="shared" si="0"/>
        <v>0.25015105358560158</v>
      </c>
      <c r="F19" s="16">
        <v>17120</v>
      </c>
      <c r="G19" s="16">
        <v>123453</v>
      </c>
      <c r="H19" s="48">
        <f t="shared" si="1"/>
        <v>0.25990269412227868</v>
      </c>
      <c r="I19" s="17">
        <f t="shared" si="2"/>
        <v>6.1827758912161551E-2</v>
      </c>
      <c r="J19" s="17">
        <f t="shared" si="3"/>
        <v>0.25015105358560158</v>
      </c>
    </row>
    <row r="20" spans="1:10" x14ac:dyDescent="0.25">
      <c r="A20" s="4">
        <v>2017</v>
      </c>
      <c r="B20" s="16">
        <v>439425</v>
      </c>
      <c r="C20" s="16">
        <v>27656</v>
      </c>
      <c r="D20" s="16">
        <v>113188</v>
      </c>
      <c r="E20" s="12">
        <f t="shared" si="0"/>
        <v>0.2575820674745406</v>
      </c>
      <c r="F20" s="16">
        <v>15151</v>
      </c>
      <c r="G20" s="16">
        <v>117009</v>
      </c>
      <c r="H20" s="48">
        <f t="shared" si="1"/>
        <v>0.26627752176139274</v>
      </c>
      <c r="I20" s="17">
        <f t="shared" si="2"/>
        <v>6.293679239915799E-2</v>
      </c>
      <c r="J20" s="17">
        <f t="shared" si="3"/>
        <v>0.2575820674745406</v>
      </c>
    </row>
    <row r="21" spans="1:10" x14ac:dyDescent="0.25">
      <c r="A21" s="4">
        <v>2018</v>
      </c>
      <c r="B21" s="16">
        <v>414157</v>
      </c>
      <c r="C21" s="16">
        <v>26813</v>
      </c>
      <c r="D21" s="16">
        <v>111085</v>
      </c>
      <c r="E21" s="12">
        <f t="shared" si="0"/>
        <v>0.26821953993292397</v>
      </c>
      <c r="F21" s="16">
        <v>13776</v>
      </c>
      <c r="G21" s="16">
        <v>114190</v>
      </c>
      <c r="H21" s="48">
        <f t="shared" si="1"/>
        <v>0.27571669680821526</v>
      </c>
      <c r="I21" s="17">
        <f t="shared" si="2"/>
        <v>6.4741148887982089E-2</v>
      </c>
      <c r="J21" s="17">
        <f t="shared" si="3"/>
        <v>0.26821953993292397</v>
      </c>
    </row>
    <row r="22" spans="1:10" x14ac:dyDescent="0.25">
      <c r="A22" s="4">
        <v>2019</v>
      </c>
      <c r="B22" s="16">
        <v>438641</v>
      </c>
      <c r="C22" s="16">
        <v>38735</v>
      </c>
      <c r="D22" s="16">
        <v>124941</v>
      </c>
      <c r="E22" s="12">
        <f t="shared" si="0"/>
        <v>0.28483657478439089</v>
      </c>
      <c r="F22" s="16">
        <v>29264</v>
      </c>
      <c r="G22" s="16">
        <v>130574</v>
      </c>
      <c r="H22" s="48">
        <f t="shared" si="1"/>
        <v>0.29767851158464437</v>
      </c>
      <c r="I22" s="17">
        <f t="shared" si="2"/>
        <v>8.8306838622016631E-2</v>
      </c>
      <c r="J22" s="17">
        <f t="shared" si="3"/>
        <v>0.28483657478439089</v>
      </c>
    </row>
    <row r="23" spans="1:10" x14ac:dyDescent="0.25">
      <c r="A23" s="4">
        <v>2020</v>
      </c>
      <c r="B23" s="16">
        <v>391484</v>
      </c>
      <c r="C23" s="16">
        <v>23970</v>
      </c>
      <c r="D23" s="16">
        <v>102845</v>
      </c>
      <c r="E23" s="12">
        <f t="shared" si="0"/>
        <v>0.26270550009706656</v>
      </c>
      <c r="F23" s="16">
        <v>12358</v>
      </c>
      <c r="G23" s="16">
        <v>105144</v>
      </c>
      <c r="H23" s="48">
        <f t="shared" si="1"/>
        <v>0.26857802617731502</v>
      </c>
      <c r="I23" s="17">
        <f t="shared" si="2"/>
        <v>6.1228555956309834E-2</v>
      </c>
      <c r="J23" s="17">
        <f t="shared" si="3"/>
        <v>0.26270550009706656</v>
      </c>
    </row>
    <row r="24" spans="1:10" x14ac:dyDescent="0.25">
      <c r="A24" s="4">
        <v>2021</v>
      </c>
      <c r="B24" s="16">
        <v>367239</v>
      </c>
      <c r="C24" s="16">
        <v>21309</v>
      </c>
      <c r="D24" s="16">
        <v>93512</v>
      </c>
      <c r="E24" s="12">
        <f t="shared" si="0"/>
        <v>0.25463526477307691</v>
      </c>
      <c r="F24" s="16">
        <v>9346</v>
      </c>
      <c r="G24" s="16">
        <v>95070</v>
      </c>
      <c r="H24" s="48">
        <f t="shared" si="1"/>
        <v>0.25887773357404853</v>
      </c>
      <c r="I24" s="17">
        <f t="shared" si="2"/>
        <v>5.8024882978115068E-2</v>
      </c>
      <c r="J24" s="17">
        <f t="shared" si="3"/>
        <v>0.25463526477307691</v>
      </c>
    </row>
    <row r="25" spans="1:10" x14ac:dyDescent="0.25">
      <c r="A25" s="4">
        <v>2022</v>
      </c>
      <c r="B25" s="16">
        <v>256325</v>
      </c>
      <c r="C25" s="16">
        <v>14085</v>
      </c>
      <c r="D25" s="16">
        <v>64668</v>
      </c>
      <c r="E25" s="12">
        <f t="shared" si="0"/>
        <v>0.25228908612113526</v>
      </c>
      <c r="F25" s="16">
        <v>3916</v>
      </c>
      <c r="G25" s="16">
        <v>65308</v>
      </c>
      <c r="H25" s="48">
        <f t="shared" si="1"/>
        <v>0.25478591631717545</v>
      </c>
      <c r="I25" s="17">
        <f t="shared" si="2"/>
        <v>5.4949770798790598E-2</v>
      </c>
      <c r="J25" s="17">
        <f t="shared" si="3"/>
        <v>0.25228908612113526</v>
      </c>
    </row>
    <row r="26" spans="1:10" x14ac:dyDescent="0.25">
      <c r="A26" s="4"/>
      <c r="B26" s="16"/>
      <c r="C26" s="16"/>
      <c r="D26" s="16"/>
      <c r="E26" s="12"/>
      <c r="F26" s="16"/>
      <c r="G26" s="16"/>
      <c r="H26" s="48"/>
      <c r="I26" s="17"/>
      <c r="J26" s="17"/>
    </row>
    <row r="27" spans="1:10" x14ac:dyDescent="0.25">
      <c r="A27" s="57"/>
      <c r="B27" s="57"/>
      <c r="C27" s="57"/>
      <c r="D27" s="57"/>
      <c r="E27" s="57"/>
      <c r="F27" s="57"/>
      <c r="G27" s="57"/>
      <c r="H27" s="57"/>
      <c r="I27" s="57"/>
      <c r="J27" s="57"/>
    </row>
    <row r="31" spans="1:10" x14ac:dyDescent="0.25">
      <c r="A31" t="s">
        <v>68</v>
      </c>
    </row>
    <row r="32" spans="1:10" x14ac:dyDescent="0.25">
      <c r="A32" t="s">
        <v>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B5DDB-A5C3-402D-8913-CA994A464C80}">
  <dimension ref="A1:M57"/>
  <sheetViews>
    <sheetView zoomScale="85" zoomScaleNormal="85" workbookViewId="0">
      <selection activeCell="D27" sqref="D27"/>
    </sheetView>
  </sheetViews>
  <sheetFormatPr defaultRowHeight="15" x14ac:dyDescent="0.25"/>
  <cols>
    <col min="1" max="1" width="10.28515625" customWidth="1"/>
    <col min="2" max="2" width="17.140625" customWidth="1"/>
    <col min="3" max="3" width="21.140625" customWidth="1"/>
    <col min="4" max="4" width="19.42578125" customWidth="1"/>
    <col min="5" max="5" width="16.28515625" customWidth="1"/>
    <col min="6" max="6" width="19.28515625" customWidth="1"/>
    <col min="7" max="7" width="21.140625" customWidth="1"/>
    <col min="8" max="8" width="11" customWidth="1"/>
    <col min="9" max="9" width="10.5703125" customWidth="1"/>
    <col min="10" max="10" width="8.7109375" customWidth="1"/>
    <col min="11" max="11" width="11.7109375" customWidth="1"/>
    <col min="12" max="12" width="16.85546875" customWidth="1"/>
    <col min="13" max="13" width="17.140625" customWidth="1"/>
    <col min="14" max="14" width="21.85546875" customWidth="1"/>
    <col min="15" max="15" width="10.85546875" bestFit="1" customWidth="1"/>
    <col min="19" max="19" width="18.140625" customWidth="1"/>
    <col min="20" max="20" width="21.28515625" customWidth="1"/>
    <col min="21" max="21" width="11.5703125" customWidth="1"/>
  </cols>
  <sheetData>
    <row r="1" spans="1:12" s="57" customFormat="1" x14ac:dyDescent="0.25">
      <c r="A1" s="4" t="s">
        <v>207</v>
      </c>
    </row>
    <row r="2" spans="1:12" s="57" customFormat="1" x14ac:dyDescent="0.25"/>
    <row r="3" spans="1:12" s="30" customFormat="1" ht="30" x14ac:dyDescent="0.25">
      <c r="A3" s="27" t="s">
        <v>5</v>
      </c>
      <c r="B3" s="27" t="s">
        <v>35</v>
      </c>
      <c r="C3" s="27" t="s">
        <v>36</v>
      </c>
      <c r="D3" s="27" t="s">
        <v>198</v>
      </c>
      <c r="E3" s="27" t="s">
        <v>37</v>
      </c>
      <c r="F3" s="27" t="s">
        <v>199</v>
      </c>
      <c r="G3" s="27" t="s">
        <v>38</v>
      </c>
      <c r="H3" s="27" t="s">
        <v>39</v>
      </c>
      <c r="I3" s="27" t="s">
        <v>40</v>
      </c>
      <c r="J3" s="27" t="s">
        <v>41</v>
      </c>
      <c r="K3" s="27" t="s">
        <v>42</v>
      </c>
      <c r="L3" s="27" t="s">
        <v>200</v>
      </c>
    </row>
    <row r="4" spans="1:12" x14ac:dyDescent="0.25">
      <c r="A4">
        <v>2001</v>
      </c>
      <c r="B4" s="1">
        <v>2639781</v>
      </c>
      <c r="C4" s="1">
        <v>1122118</v>
      </c>
      <c r="D4" s="20">
        <v>2429427011</v>
      </c>
      <c r="E4" s="1">
        <v>1240845</v>
      </c>
      <c r="F4" s="20">
        <v>1041362969</v>
      </c>
      <c r="G4" s="21">
        <f t="shared" ref="G4:G25" si="0">D4+F4</f>
        <v>3470789980</v>
      </c>
      <c r="H4" s="17">
        <f t="shared" ref="H4:H25" si="1">C4/$B4</f>
        <v>0.42507995928450126</v>
      </c>
      <c r="I4" s="17">
        <f t="shared" ref="I4:I23" si="2">E4/$B4</f>
        <v>0.47005603873957724</v>
      </c>
      <c r="J4" s="125">
        <v>75.302083333333329</v>
      </c>
      <c r="K4" s="22">
        <f t="shared" ref="K4:K25" si="3">D4*J$26/J4/1000000000</f>
        <v>3.8837413691842602</v>
      </c>
      <c r="L4" s="22">
        <f t="shared" ref="L4:L25" si="4">G4*J$26/J4/1000000000</f>
        <v>5.5484896512810744</v>
      </c>
    </row>
    <row r="5" spans="1:12" x14ac:dyDescent="0.25">
      <c r="A5">
        <v>2002</v>
      </c>
      <c r="B5" s="1">
        <v>2484041</v>
      </c>
      <c r="C5" s="1">
        <v>1099916</v>
      </c>
      <c r="D5" s="20">
        <v>2448474378</v>
      </c>
      <c r="E5" s="1">
        <v>1127843</v>
      </c>
      <c r="F5" s="20">
        <v>911358851</v>
      </c>
      <c r="G5" s="21">
        <f t="shared" si="0"/>
        <v>3359833229</v>
      </c>
      <c r="H5" s="17">
        <f t="shared" si="1"/>
        <v>0.44279301348085637</v>
      </c>
      <c r="I5" s="17">
        <f t="shared" si="2"/>
        <v>0.45403558153830792</v>
      </c>
      <c r="J5" s="125">
        <v>76.291083333333333</v>
      </c>
      <c r="K5" s="22">
        <f t="shared" si="3"/>
        <v>3.8634493131684748</v>
      </c>
      <c r="L5" s="22">
        <f t="shared" si="4"/>
        <v>5.3014830367731411</v>
      </c>
    </row>
    <row r="6" spans="1:12" x14ac:dyDescent="0.25">
      <c r="A6">
        <v>2003</v>
      </c>
      <c r="B6" s="1">
        <v>2322693</v>
      </c>
      <c r="C6" s="1">
        <v>1020685</v>
      </c>
      <c r="D6" s="20">
        <v>2326300348</v>
      </c>
      <c r="E6" s="1">
        <v>1029125</v>
      </c>
      <c r="F6" s="20">
        <v>944465769</v>
      </c>
      <c r="G6" s="21">
        <f t="shared" si="0"/>
        <v>3270766117</v>
      </c>
      <c r="H6" s="17">
        <f t="shared" si="1"/>
        <v>0.43944033929580878</v>
      </c>
      <c r="I6" s="17">
        <f t="shared" si="2"/>
        <v>0.44307405240382608</v>
      </c>
      <c r="J6" s="125">
        <v>77.893749999999997</v>
      </c>
      <c r="K6" s="22">
        <f t="shared" si="3"/>
        <v>3.59514664934161</v>
      </c>
      <c r="L6" s="22">
        <f t="shared" si="4"/>
        <v>5.0547573774908869</v>
      </c>
    </row>
    <row r="7" spans="1:12" x14ac:dyDescent="0.25">
      <c r="A7">
        <v>2004</v>
      </c>
      <c r="B7" s="1">
        <v>2237003</v>
      </c>
      <c r="C7" s="1">
        <v>980364</v>
      </c>
      <c r="D7" s="20">
        <v>2339641253</v>
      </c>
      <c r="E7" s="1">
        <v>983832</v>
      </c>
      <c r="F7" s="20">
        <v>1133946046</v>
      </c>
      <c r="G7" s="21">
        <f t="shared" si="0"/>
        <v>3473587299</v>
      </c>
      <c r="H7" s="17">
        <f t="shared" si="1"/>
        <v>0.43824885348835024</v>
      </c>
      <c r="I7" s="17">
        <f t="shared" si="2"/>
        <v>0.4397991419770112</v>
      </c>
      <c r="J7" s="125">
        <v>79.827333333333328</v>
      </c>
      <c r="K7" s="22">
        <f t="shared" si="3"/>
        <v>3.5281828587429551</v>
      </c>
      <c r="L7" s="22">
        <f t="shared" si="4"/>
        <v>5.238175361698941</v>
      </c>
    </row>
    <row r="8" spans="1:12" x14ac:dyDescent="0.25">
      <c r="A8">
        <v>2005</v>
      </c>
      <c r="B8" s="1">
        <v>2216098</v>
      </c>
      <c r="C8" s="1">
        <v>977779</v>
      </c>
      <c r="D8" s="20">
        <v>2443093709</v>
      </c>
      <c r="E8" s="1">
        <v>946830</v>
      </c>
      <c r="F8" s="20">
        <v>1075161142</v>
      </c>
      <c r="G8" s="21">
        <f t="shared" si="0"/>
        <v>3518254851</v>
      </c>
      <c r="H8" s="17">
        <f t="shared" si="1"/>
        <v>0.44121649854834938</v>
      </c>
      <c r="I8" s="17">
        <f t="shared" si="2"/>
        <v>0.42725096092320825</v>
      </c>
      <c r="J8" s="125">
        <v>82.12733333333334</v>
      </c>
      <c r="K8" s="22">
        <f t="shared" si="3"/>
        <v>3.58101253236023</v>
      </c>
      <c r="L8" s="22">
        <f t="shared" si="4"/>
        <v>5.1569510686616784</v>
      </c>
    </row>
    <row r="9" spans="1:12" x14ac:dyDescent="0.25">
      <c r="A9">
        <v>2006</v>
      </c>
      <c r="B9" s="1">
        <v>2239293</v>
      </c>
      <c r="C9" s="1">
        <v>1009816</v>
      </c>
      <c r="D9" s="20">
        <v>2634908945</v>
      </c>
      <c r="E9" s="1">
        <v>928426</v>
      </c>
      <c r="F9" s="20">
        <v>1029584134</v>
      </c>
      <c r="G9" s="21">
        <f t="shared" si="0"/>
        <v>3664493079</v>
      </c>
      <c r="H9" s="17">
        <f t="shared" si="1"/>
        <v>0.45095304634096567</v>
      </c>
      <c r="I9" s="17">
        <f t="shared" si="2"/>
        <v>0.41460675311359435</v>
      </c>
      <c r="J9" s="125">
        <v>84.439916666666662</v>
      </c>
      <c r="K9" s="22">
        <f t="shared" si="3"/>
        <v>3.7563949917666957</v>
      </c>
      <c r="L9" s="22">
        <f t="shared" si="4"/>
        <v>5.2241970165383904</v>
      </c>
    </row>
    <row r="10" spans="1:12" x14ac:dyDescent="0.25">
      <c r="A10">
        <v>2007</v>
      </c>
      <c r="B10" s="1">
        <v>2454917</v>
      </c>
      <c r="C10" s="1">
        <v>1093444</v>
      </c>
      <c r="D10" s="20">
        <v>2974225928</v>
      </c>
      <c r="E10" s="1">
        <v>953152</v>
      </c>
      <c r="F10" s="20">
        <v>1038426874</v>
      </c>
      <c r="G10" s="21">
        <f t="shared" si="0"/>
        <v>4012652802</v>
      </c>
      <c r="H10" s="17">
        <f t="shared" si="1"/>
        <v>0.44540976334434118</v>
      </c>
      <c r="I10" s="17">
        <f t="shared" si="2"/>
        <v>0.38826241375981346</v>
      </c>
      <c r="J10" s="125">
        <v>86.606666666666669</v>
      </c>
      <c r="K10" s="22">
        <f t="shared" si="3"/>
        <v>4.134053271374313</v>
      </c>
      <c r="L10" s="22">
        <f t="shared" si="4"/>
        <v>5.5774244608755232</v>
      </c>
    </row>
    <row r="11" spans="1:12" x14ac:dyDescent="0.25">
      <c r="A11">
        <v>2008</v>
      </c>
      <c r="B11" s="1">
        <v>2146634</v>
      </c>
      <c r="C11" s="1">
        <v>975923</v>
      </c>
      <c r="D11" s="20">
        <v>2752080388</v>
      </c>
      <c r="E11" s="1">
        <v>843056</v>
      </c>
      <c r="F11" s="20">
        <v>904411062</v>
      </c>
      <c r="G11" s="21">
        <f t="shared" si="0"/>
        <v>3656491450</v>
      </c>
      <c r="H11" s="17">
        <f t="shared" si="1"/>
        <v>0.45462943380194293</v>
      </c>
      <c r="I11" s="17">
        <f t="shared" si="2"/>
        <v>0.39273392669640006</v>
      </c>
      <c r="J11" s="125">
        <v>89.169583333333335</v>
      </c>
      <c r="K11" s="22">
        <f t="shared" si="3"/>
        <v>3.7153336003477606</v>
      </c>
      <c r="L11" s="22">
        <f t="shared" si="4"/>
        <v>4.9362967749070359</v>
      </c>
    </row>
    <row r="12" spans="1:12" x14ac:dyDescent="0.25">
      <c r="A12">
        <v>2009</v>
      </c>
      <c r="B12" s="1">
        <v>2066839</v>
      </c>
      <c r="C12" s="1">
        <v>982032</v>
      </c>
      <c r="D12" s="20">
        <v>3028611763</v>
      </c>
      <c r="E12" s="1">
        <v>736352</v>
      </c>
      <c r="F12" s="20">
        <v>782580672</v>
      </c>
      <c r="G12" s="21">
        <f t="shared" si="0"/>
        <v>3811192435</v>
      </c>
      <c r="H12" s="17">
        <f t="shared" si="1"/>
        <v>0.47513715388571631</v>
      </c>
      <c r="I12" s="17">
        <f t="shared" si="2"/>
        <v>0.35626964654721532</v>
      </c>
      <c r="J12" s="125">
        <v>88.921000000000006</v>
      </c>
      <c r="K12" s="22">
        <f t="shared" si="3"/>
        <v>4.1000835221938488</v>
      </c>
      <c r="L12" s="22">
        <f t="shared" si="4"/>
        <v>5.1595280364277416</v>
      </c>
    </row>
    <row r="13" spans="1:12" x14ac:dyDescent="0.25">
      <c r="A13">
        <v>2010</v>
      </c>
      <c r="B13" s="1">
        <v>1935385</v>
      </c>
      <c r="C13" s="1">
        <v>940693</v>
      </c>
      <c r="D13" s="20">
        <v>2931176083</v>
      </c>
      <c r="E13" s="1">
        <v>698893</v>
      </c>
      <c r="F13" s="20">
        <v>739851064</v>
      </c>
      <c r="G13" s="21">
        <f t="shared" si="0"/>
        <v>3671027147</v>
      </c>
      <c r="H13" s="17">
        <f t="shared" si="1"/>
        <v>0.48604954569762604</v>
      </c>
      <c r="I13" s="17">
        <f t="shared" si="2"/>
        <v>0.36111316353077039</v>
      </c>
      <c r="J13" s="125">
        <v>90.513666666666666</v>
      </c>
      <c r="K13" s="22">
        <f t="shared" si="3"/>
        <v>3.8983532219169765</v>
      </c>
      <c r="L13" s="22">
        <f t="shared" si="4"/>
        <v>4.8823271277531557</v>
      </c>
    </row>
    <row r="14" spans="1:12" x14ac:dyDescent="0.25">
      <c r="A14">
        <v>2011</v>
      </c>
      <c r="B14" s="1">
        <v>1685959</v>
      </c>
      <c r="C14" s="1">
        <v>856255</v>
      </c>
      <c r="D14" s="20">
        <v>2752578929</v>
      </c>
      <c r="E14" s="1">
        <v>605869</v>
      </c>
      <c r="F14" s="20">
        <v>645831261</v>
      </c>
      <c r="G14" s="21">
        <f t="shared" si="0"/>
        <v>3398410190</v>
      </c>
      <c r="H14" s="17">
        <f t="shared" si="1"/>
        <v>0.50787415352330634</v>
      </c>
      <c r="I14" s="17">
        <f t="shared" si="2"/>
        <v>0.35936164521201286</v>
      </c>
      <c r="J14" s="125">
        <v>92.8035</v>
      </c>
      <c r="K14" s="22">
        <f t="shared" si="3"/>
        <v>3.570498562320255</v>
      </c>
      <c r="L14" s="22">
        <f t="shared" si="4"/>
        <v>4.408236425023329</v>
      </c>
    </row>
    <row r="15" spans="1:12" x14ac:dyDescent="0.25">
      <c r="A15">
        <v>2012</v>
      </c>
      <c r="B15" s="1">
        <v>1478540</v>
      </c>
      <c r="C15" s="1">
        <v>767693</v>
      </c>
      <c r="D15" s="20">
        <v>2532302227</v>
      </c>
      <c r="E15" s="1">
        <v>543468</v>
      </c>
      <c r="F15" s="20">
        <v>581190628</v>
      </c>
      <c r="G15" s="21">
        <f t="shared" si="0"/>
        <v>3113492855</v>
      </c>
      <c r="H15" s="17">
        <f t="shared" si="1"/>
        <v>0.51922369364372967</v>
      </c>
      <c r="I15" s="17">
        <f t="shared" si="2"/>
        <v>0.36757071164797706</v>
      </c>
      <c r="J15" s="125">
        <v>94.534083333333328</v>
      </c>
      <c r="K15" s="22">
        <f t="shared" si="3"/>
        <v>3.2246349492365094</v>
      </c>
      <c r="L15" s="22">
        <f t="shared" si="4"/>
        <v>3.9647233917751317</v>
      </c>
    </row>
    <row r="16" spans="1:12" x14ac:dyDescent="0.25">
      <c r="A16">
        <v>2013</v>
      </c>
      <c r="B16" s="1">
        <v>1377141</v>
      </c>
      <c r="C16" s="1">
        <v>750701</v>
      </c>
      <c r="D16" s="20">
        <v>2548004346</v>
      </c>
      <c r="E16" s="1">
        <v>500067</v>
      </c>
      <c r="F16" s="20">
        <v>520712567</v>
      </c>
      <c r="G16" s="21">
        <f t="shared" si="0"/>
        <v>3068716913</v>
      </c>
      <c r="H16" s="17">
        <f t="shared" si="1"/>
        <v>0.54511556913925296</v>
      </c>
      <c r="I16" s="17">
        <f t="shared" si="2"/>
        <v>0.3631196805555858</v>
      </c>
      <c r="J16" s="125">
        <v>95.78058333333334</v>
      </c>
      <c r="K16" s="22">
        <f t="shared" si="3"/>
        <v>3.2024040311273265</v>
      </c>
      <c r="L16" s="22">
        <f t="shared" si="4"/>
        <v>3.856850333872941</v>
      </c>
    </row>
    <row r="17" spans="1:13" x14ac:dyDescent="0.25">
      <c r="A17">
        <v>2014</v>
      </c>
      <c r="B17" s="1">
        <v>1192629</v>
      </c>
      <c r="C17" s="1">
        <v>645573</v>
      </c>
      <c r="D17" s="20">
        <v>2235737429</v>
      </c>
      <c r="E17" s="1">
        <v>434687</v>
      </c>
      <c r="F17" s="20">
        <v>478329053</v>
      </c>
      <c r="G17" s="21">
        <f t="shared" si="0"/>
        <v>2714066482</v>
      </c>
      <c r="H17" s="17">
        <f t="shared" si="1"/>
        <v>0.54130245030097368</v>
      </c>
      <c r="I17" s="17">
        <f t="shared" si="2"/>
        <v>0.36447797261344478</v>
      </c>
      <c r="J17" s="125">
        <v>97.121166666666667</v>
      </c>
      <c r="K17" s="22">
        <f t="shared" si="3"/>
        <v>2.7711519744442534</v>
      </c>
      <c r="L17" s="22">
        <f t="shared" si="4"/>
        <v>3.3640313002816704</v>
      </c>
    </row>
    <row r="18" spans="1:13" x14ac:dyDescent="0.25">
      <c r="A18">
        <v>2015</v>
      </c>
      <c r="B18" s="1">
        <v>1088701</v>
      </c>
      <c r="C18" s="1">
        <v>590994</v>
      </c>
      <c r="D18" s="20">
        <v>2066896852</v>
      </c>
      <c r="E18" s="1">
        <v>400189</v>
      </c>
      <c r="F18" s="20">
        <v>445996157</v>
      </c>
      <c r="G18" s="21">
        <f t="shared" si="0"/>
        <v>2512893009</v>
      </c>
      <c r="H18" s="17">
        <f t="shared" si="1"/>
        <v>0.54284325999516858</v>
      </c>
      <c r="I18" s="17">
        <f t="shared" si="2"/>
        <v>0.36758393718752896</v>
      </c>
      <c r="J18" s="125">
        <v>97.299083333333328</v>
      </c>
      <c r="K18" s="22">
        <f t="shared" si="3"/>
        <v>2.5571929127754407</v>
      </c>
      <c r="L18" s="22">
        <f t="shared" si="4"/>
        <v>3.1089854275794075</v>
      </c>
    </row>
    <row r="19" spans="1:13" x14ac:dyDescent="0.25">
      <c r="A19">
        <v>2016</v>
      </c>
      <c r="B19" s="1">
        <v>955741</v>
      </c>
      <c r="C19" s="1">
        <v>520703</v>
      </c>
      <c r="D19" s="20">
        <v>1807468805</v>
      </c>
      <c r="E19" s="1">
        <v>347282</v>
      </c>
      <c r="F19" s="132">
        <v>393667271</v>
      </c>
      <c r="G19" s="133">
        <f t="shared" si="0"/>
        <v>2201136076</v>
      </c>
      <c r="H19" s="17">
        <f t="shared" si="1"/>
        <v>0.54481601186932438</v>
      </c>
      <c r="I19" s="17">
        <f t="shared" si="2"/>
        <v>0.36336413316996968</v>
      </c>
      <c r="J19" s="125">
        <v>98.284333333333336</v>
      </c>
      <c r="K19" s="22">
        <f t="shared" si="3"/>
        <v>2.2138079946145921</v>
      </c>
      <c r="L19" s="22">
        <f t="shared" si="4"/>
        <v>2.695976068191889</v>
      </c>
    </row>
    <row r="20" spans="1:13" x14ac:dyDescent="0.25">
      <c r="A20">
        <v>2017</v>
      </c>
      <c r="B20" s="1">
        <v>883573</v>
      </c>
      <c r="C20" s="1">
        <v>481625</v>
      </c>
      <c r="D20" s="20">
        <v>1685499154</v>
      </c>
      <c r="E20" s="1">
        <v>323011</v>
      </c>
      <c r="F20" s="132">
        <v>371336289</v>
      </c>
      <c r="G20" s="133">
        <f t="shared" si="0"/>
        <v>2056835443</v>
      </c>
      <c r="H20" s="17">
        <f t="shared" si="1"/>
        <v>0.54508795538116261</v>
      </c>
      <c r="I20" s="17">
        <f t="shared" si="2"/>
        <v>0.36557364247209906</v>
      </c>
      <c r="J20" s="125">
        <v>100.00016666666667</v>
      </c>
      <c r="K20" s="22">
        <f t="shared" si="3"/>
        <v>2.028996286176838</v>
      </c>
      <c r="L20" s="22">
        <f t="shared" si="4"/>
        <v>2.4760092375127298</v>
      </c>
    </row>
    <row r="21" spans="1:13" x14ac:dyDescent="0.25">
      <c r="A21">
        <v>2018</v>
      </c>
      <c r="B21" s="1">
        <v>832847</v>
      </c>
      <c r="C21" s="1">
        <v>453369</v>
      </c>
      <c r="D21" s="20">
        <v>1594619446</v>
      </c>
      <c r="E21" s="1">
        <v>462717</v>
      </c>
      <c r="F21" s="132">
        <v>892157722</v>
      </c>
      <c r="G21" s="133">
        <f t="shared" si="0"/>
        <v>2486777168</v>
      </c>
      <c r="H21" s="17">
        <f t="shared" si="1"/>
        <v>0.54436048878125276</v>
      </c>
      <c r="I21" s="17">
        <f t="shared" si="2"/>
        <v>0.55558463919543444</v>
      </c>
      <c r="J21" s="125">
        <v>102.047</v>
      </c>
      <c r="K21" s="22">
        <f t="shared" si="3"/>
        <v>1.8810929302636874</v>
      </c>
      <c r="L21" s="22">
        <f t="shared" si="4"/>
        <v>2.9335268434108595</v>
      </c>
    </row>
    <row r="22" spans="1:13" x14ac:dyDescent="0.25">
      <c r="A22">
        <v>2019</v>
      </c>
      <c r="B22" s="1">
        <v>881168</v>
      </c>
      <c r="C22" s="1">
        <v>454213</v>
      </c>
      <c r="D22" s="20">
        <v>1625541429</v>
      </c>
      <c r="E22" s="1">
        <v>542065</v>
      </c>
      <c r="F22" s="132">
        <v>2274560212</v>
      </c>
      <c r="G22" s="133">
        <f t="shared" si="0"/>
        <v>3900101641</v>
      </c>
      <c r="H22" s="17">
        <f t="shared" si="1"/>
        <v>0.51546697111107076</v>
      </c>
      <c r="I22" s="17">
        <f t="shared" si="2"/>
        <v>0.61516646087919669</v>
      </c>
      <c r="J22" s="125">
        <v>103.51341666666667</v>
      </c>
      <c r="K22" s="22">
        <f t="shared" si="3"/>
        <v>1.8904049072961981</v>
      </c>
      <c r="L22" s="22">
        <f t="shared" si="4"/>
        <v>4.5355788228885281</v>
      </c>
    </row>
    <row r="23" spans="1:13" x14ac:dyDescent="0.25">
      <c r="A23">
        <v>2020</v>
      </c>
      <c r="B23" s="1">
        <v>786203</v>
      </c>
      <c r="C23" s="1">
        <v>422998</v>
      </c>
      <c r="D23" s="20">
        <v>1451641065</v>
      </c>
      <c r="E23" s="1">
        <v>495144</v>
      </c>
      <c r="F23" s="132">
        <v>2199304250</v>
      </c>
      <c r="G23" s="133">
        <f t="shared" si="0"/>
        <v>3650945315</v>
      </c>
      <c r="H23" s="17">
        <f t="shared" si="1"/>
        <v>0.53802643846436604</v>
      </c>
      <c r="I23" s="17">
        <f t="shared" si="2"/>
        <v>0.62979154238790747</v>
      </c>
      <c r="J23" s="125">
        <v>104.63483333333333</v>
      </c>
      <c r="K23" s="22">
        <f t="shared" si="3"/>
        <v>1.6700766171982284</v>
      </c>
      <c r="L23" s="22">
        <f t="shared" si="4"/>
        <v>4.2003209665682197</v>
      </c>
    </row>
    <row r="24" spans="1:13" x14ac:dyDescent="0.25">
      <c r="A24" s="71">
        <v>2021</v>
      </c>
      <c r="B24" s="98">
        <v>736982</v>
      </c>
      <c r="C24" s="98">
        <v>378017</v>
      </c>
      <c r="D24" s="132">
        <v>1278421682</v>
      </c>
      <c r="E24" s="98"/>
      <c r="F24" s="132"/>
      <c r="G24" s="133">
        <f t="shared" si="0"/>
        <v>1278421682</v>
      </c>
      <c r="H24" s="17">
        <f t="shared" si="1"/>
        <v>0.51292568882279355</v>
      </c>
      <c r="I24" s="17"/>
      <c r="J24" s="125">
        <v>109.00125</v>
      </c>
      <c r="K24" s="22">
        <f t="shared" si="3"/>
        <v>1.4118744736756641</v>
      </c>
      <c r="L24" s="22">
        <f t="shared" si="4"/>
        <v>1.4118744736756641</v>
      </c>
      <c r="M24" t="s">
        <v>204</v>
      </c>
    </row>
    <row r="25" spans="1:13" x14ac:dyDescent="0.25">
      <c r="A25">
        <v>2022</v>
      </c>
      <c r="B25" s="1">
        <v>514577</v>
      </c>
      <c r="C25" s="1">
        <v>288282</v>
      </c>
      <c r="D25" s="20">
        <v>1088425083</v>
      </c>
      <c r="E25" s="1">
        <v>330948</v>
      </c>
      <c r="F25" s="132">
        <v>840983613</v>
      </c>
      <c r="G25" s="133">
        <f t="shared" si="0"/>
        <v>1929408696</v>
      </c>
      <c r="H25" s="17">
        <f t="shared" si="1"/>
        <v>0.56023102470572916</v>
      </c>
      <c r="I25" s="17">
        <f>E25/$B25</f>
        <v>0.64314572940492876</v>
      </c>
      <c r="J25" s="125">
        <v>116.0425</v>
      </c>
      <c r="K25" s="22">
        <f t="shared" si="3"/>
        <v>1.1291064858587954</v>
      </c>
      <c r="L25" s="22">
        <f t="shared" si="4"/>
        <v>2.0015230322709869</v>
      </c>
    </row>
    <row r="26" spans="1:13" x14ac:dyDescent="0.25">
      <c r="A26" s="57">
        <v>2023</v>
      </c>
      <c r="B26" s="57"/>
      <c r="C26" s="57"/>
      <c r="D26" s="57"/>
      <c r="E26" s="57"/>
      <c r="F26" s="71"/>
      <c r="G26" s="71"/>
      <c r="H26" s="17"/>
      <c r="I26" s="17"/>
      <c r="J26" s="125">
        <v>120.37975</v>
      </c>
      <c r="K26" s="22"/>
    </row>
    <row r="27" spans="1:13" x14ac:dyDescent="0.25">
      <c r="A27" t="s">
        <v>197</v>
      </c>
      <c r="H27" s="134">
        <f>AVERAGE(H4:H26)</f>
        <v>0.49619233240484489</v>
      </c>
      <c r="I27" s="134">
        <f>AVERAGE(I4:I26)</f>
        <v>0.43533056066456233</v>
      </c>
      <c r="J27" t="s">
        <v>43</v>
      </c>
    </row>
    <row r="28" spans="1:13" x14ac:dyDescent="0.25">
      <c r="H28" s="57" t="s">
        <v>206</v>
      </c>
    </row>
    <row r="29" spans="1:13" ht="128.25" customHeight="1" x14ac:dyDescent="0.25">
      <c r="A29" s="140" t="s">
        <v>213</v>
      </c>
      <c r="B29" s="140"/>
      <c r="C29" s="140"/>
      <c r="D29" s="140"/>
      <c r="E29" s="140"/>
      <c r="F29" s="140"/>
      <c r="G29" s="140"/>
    </row>
    <row r="31" spans="1:13" x14ac:dyDescent="0.25">
      <c r="A31" s="128" t="s">
        <v>202</v>
      </c>
      <c r="B31" s="71"/>
      <c r="C31" s="71"/>
      <c r="D31" s="71"/>
    </row>
    <row r="32" spans="1:13" x14ac:dyDescent="0.25">
      <c r="A32" s="5" t="s">
        <v>125</v>
      </c>
      <c r="B32" s="5" t="s">
        <v>123</v>
      </c>
      <c r="C32" s="5" t="s">
        <v>208</v>
      </c>
      <c r="D32" s="5" t="s">
        <v>201</v>
      </c>
      <c r="F32" s="6" t="s">
        <v>211</v>
      </c>
      <c r="G32" s="6" t="s">
        <v>210</v>
      </c>
      <c r="H32" s="137" t="s">
        <v>212</v>
      </c>
    </row>
    <row r="33" spans="1:13" x14ac:dyDescent="0.25">
      <c r="A33" s="8" t="s">
        <v>209</v>
      </c>
      <c r="B33" s="83">
        <f>((F4*3)+D4)*J26/J4</f>
        <v>8877986215.4747009</v>
      </c>
      <c r="C33" s="83">
        <f>(B33/2*0.8)</f>
        <v>3551194486.1898804</v>
      </c>
      <c r="D33" s="135">
        <f>C33/1000000000</f>
        <v>3.5511944861898805</v>
      </c>
      <c r="F33" s="2">
        <f>D4*$J26/$J4</f>
        <v>3883741369.1842604</v>
      </c>
      <c r="G33" s="2">
        <f>F4*$J26/$J4</f>
        <v>1664748282.0968134</v>
      </c>
      <c r="H33" s="138">
        <f>G33*3/1000000000</f>
        <v>4.9942448462904405</v>
      </c>
    </row>
    <row r="34" spans="1:13" x14ac:dyDescent="0.25">
      <c r="A34" s="8">
        <v>2022</v>
      </c>
      <c r="B34" s="83">
        <f>G25</f>
        <v>1929408696</v>
      </c>
      <c r="C34" s="83">
        <f>(B34/2*0.8)</f>
        <v>771763478.4000001</v>
      </c>
      <c r="D34" s="135">
        <f>C34/1000000000</f>
        <v>0.77176347840000015</v>
      </c>
    </row>
    <row r="35" spans="1:13" x14ac:dyDescent="0.25">
      <c r="A35" s="40" t="s">
        <v>124</v>
      </c>
      <c r="B35" s="40"/>
      <c r="C35" s="84">
        <f>C33-C34</f>
        <v>2779431007.7898803</v>
      </c>
      <c r="D35" s="136">
        <f>C35/1000000000</f>
        <v>2.7794310077898801</v>
      </c>
    </row>
    <row r="36" spans="1:13" x14ac:dyDescent="0.25">
      <c r="A36" s="128"/>
      <c r="B36" s="129"/>
      <c r="C36" s="129"/>
      <c r="D36" s="130"/>
      <c r="E36" s="71"/>
      <c r="F36" s="129"/>
    </row>
    <row r="37" spans="1:13" x14ac:dyDescent="0.25">
      <c r="A37" s="128" t="s">
        <v>203</v>
      </c>
      <c r="B37" s="128"/>
      <c r="C37" s="71"/>
      <c r="D37" s="71"/>
      <c r="F37" s="129"/>
      <c r="G37" s="130"/>
      <c r="H37" s="71"/>
      <c r="M37" s="39"/>
    </row>
    <row r="38" spans="1:13" x14ac:dyDescent="0.25">
      <c r="A38" s="5" t="s">
        <v>125</v>
      </c>
      <c r="B38" s="5" t="s">
        <v>123</v>
      </c>
      <c r="C38" s="5" t="s">
        <v>208</v>
      </c>
      <c r="D38" s="5" t="s">
        <v>201</v>
      </c>
      <c r="F38" s="129"/>
      <c r="G38" s="130"/>
      <c r="H38" s="71"/>
      <c r="M38" s="39"/>
    </row>
    <row r="39" spans="1:13" x14ac:dyDescent="0.25">
      <c r="A39" s="8">
        <v>2001</v>
      </c>
      <c r="B39" s="83">
        <f>((F4)+D4)*J26/J4</f>
        <v>5548489651.2810745</v>
      </c>
      <c r="C39" s="83">
        <f>(B39/2*0.8)</f>
        <v>2219395860.5124297</v>
      </c>
      <c r="D39" s="135">
        <f>C39/1000000000</f>
        <v>2.2193958605124298</v>
      </c>
      <c r="F39" s="129"/>
      <c r="G39" s="130"/>
      <c r="H39" s="71"/>
      <c r="M39" s="39"/>
    </row>
    <row r="40" spans="1:13" x14ac:dyDescent="0.25">
      <c r="A40" s="8">
        <v>2022</v>
      </c>
      <c r="B40" s="83">
        <f>G25</f>
        <v>1929408696</v>
      </c>
      <c r="C40" s="83">
        <f>(B40/2*0.8)</f>
        <v>771763478.4000001</v>
      </c>
      <c r="D40" s="135">
        <f>C40/1000000000</f>
        <v>0.77176347840000015</v>
      </c>
      <c r="F40" s="129"/>
      <c r="G40" s="130"/>
      <c r="H40" s="71"/>
    </row>
    <row r="41" spans="1:13" x14ac:dyDescent="0.25">
      <c r="A41" s="40" t="s">
        <v>124</v>
      </c>
      <c r="B41" s="40"/>
      <c r="C41" s="84">
        <f>C39-C40</f>
        <v>1447632382.1124296</v>
      </c>
      <c r="D41" s="136">
        <f>C41/1000000000</f>
        <v>1.4476323821124297</v>
      </c>
      <c r="F41" s="129"/>
      <c r="G41" s="130"/>
      <c r="H41" s="71"/>
      <c r="M41" s="39"/>
    </row>
    <row r="42" spans="1:13" x14ac:dyDescent="0.25">
      <c r="A42" s="129"/>
      <c r="B42" s="130"/>
      <c r="C42" s="71"/>
      <c r="F42" s="129"/>
      <c r="G42" s="130"/>
      <c r="H42" s="71"/>
      <c r="M42" s="39"/>
    </row>
    <row r="43" spans="1:13" x14ac:dyDescent="0.25">
      <c r="A43" s="128"/>
      <c r="B43" s="129"/>
      <c r="C43" s="129"/>
      <c r="D43" s="130"/>
      <c r="E43" s="71"/>
      <c r="F43" s="129"/>
      <c r="G43" s="130"/>
      <c r="H43" s="71"/>
    </row>
    <row r="44" spans="1:13" x14ac:dyDescent="0.25">
      <c r="A44" s="128"/>
      <c r="B44" s="129"/>
      <c r="C44" s="129"/>
      <c r="D44" s="130"/>
      <c r="E44" s="71"/>
      <c r="F44" s="129"/>
      <c r="G44" s="130"/>
      <c r="H44" s="71"/>
    </row>
    <row r="45" spans="1:13" x14ac:dyDescent="0.25">
      <c r="A45" s="128"/>
      <c r="B45" s="129"/>
      <c r="C45" s="129"/>
      <c r="D45" s="130"/>
      <c r="E45" s="71"/>
      <c r="F45" s="129"/>
      <c r="G45" s="130"/>
      <c r="H45" s="71"/>
    </row>
    <row r="46" spans="1:13" x14ac:dyDescent="0.25">
      <c r="A46" s="128"/>
      <c r="B46" s="129"/>
      <c r="C46" s="129"/>
      <c r="D46" s="130"/>
      <c r="E46" s="71"/>
      <c r="F46" s="129"/>
      <c r="G46" s="130"/>
      <c r="H46" s="71"/>
    </row>
    <row r="47" spans="1:13" x14ac:dyDescent="0.25">
      <c r="A47" s="128"/>
      <c r="B47" s="129"/>
      <c r="C47" s="129"/>
      <c r="D47" s="130"/>
      <c r="E47" s="71"/>
      <c r="F47" s="129"/>
      <c r="G47" s="130"/>
      <c r="H47" s="71"/>
    </row>
    <row r="48" spans="1:13" x14ac:dyDescent="0.25">
      <c r="A48" s="128"/>
      <c r="B48" s="129"/>
      <c r="C48" s="129"/>
      <c r="D48" s="130"/>
      <c r="E48" s="71"/>
      <c r="F48" s="129"/>
      <c r="G48" s="130"/>
      <c r="H48" s="71"/>
    </row>
    <row r="49" spans="1:8" x14ac:dyDescent="0.25">
      <c r="A49" s="128"/>
      <c r="B49" s="129"/>
      <c r="C49" s="129"/>
      <c r="D49" s="130"/>
      <c r="E49" s="71"/>
      <c r="F49" s="129"/>
      <c r="G49" s="130"/>
      <c r="H49" s="71"/>
    </row>
    <row r="50" spans="1:8" x14ac:dyDescent="0.25">
      <c r="A50" s="128"/>
      <c r="B50" s="129"/>
      <c r="C50" s="129"/>
      <c r="D50" s="130"/>
      <c r="E50" s="71"/>
      <c r="F50" s="129"/>
      <c r="G50" s="130"/>
      <c r="H50" s="71"/>
    </row>
    <row r="51" spans="1:8" x14ac:dyDescent="0.25">
      <c r="A51" s="128"/>
      <c r="B51" s="129"/>
      <c r="C51" s="129"/>
      <c r="D51" s="130"/>
      <c r="E51" s="71"/>
      <c r="F51" s="129"/>
      <c r="G51" s="130"/>
      <c r="H51" s="71"/>
    </row>
    <row r="52" spans="1:8" x14ac:dyDescent="0.25">
      <c r="A52" s="128"/>
      <c r="B52" s="129"/>
      <c r="C52" s="129"/>
      <c r="D52" s="130"/>
      <c r="E52" s="71"/>
      <c r="F52" s="129"/>
      <c r="G52" s="130"/>
      <c r="H52" s="71"/>
    </row>
    <row r="53" spans="1:8" x14ac:dyDescent="0.25">
      <c r="A53" s="128"/>
      <c r="B53" s="129"/>
      <c r="C53" s="129"/>
      <c r="D53" s="130"/>
      <c r="E53" s="71"/>
      <c r="F53" s="129"/>
      <c r="G53" s="130"/>
      <c r="H53" s="71"/>
    </row>
    <row r="54" spans="1:8" x14ac:dyDescent="0.25">
      <c r="A54" s="128"/>
      <c r="B54" s="129"/>
      <c r="C54" s="129"/>
      <c r="D54" s="130"/>
      <c r="E54" s="71"/>
      <c r="F54" s="129"/>
      <c r="G54" s="130"/>
      <c r="H54" s="71"/>
    </row>
    <row r="55" spans="1:8" x14ac:dyDescent="0.25">
      <c r="A55" s="128"/>
      <c r="B55" s="129"/>
      <c r="C55" s="129"/>
      <c r="D55" s="130"/>
      <c r="E55" s="71"/>
      <c r="F55" s="129"/>
      <c r="G55" s="130"/>
      <c r="H55" s="71"/>
    </row>
    <row r="56" spans="1:8" x14ac:dyDescent="0.25">
      <c r="A56" s="128"/>
      <c r="B56" s="128"/>
      <c r="C56" s="128"/>
      <c r="D56" s="131"/>
      <c r="E56" s="71"/>
      <c r="F56" s="71"/>
      <c r="G56" s="131"/>
      <c r="H56" s="71"/>
    </row>
    <row r="57" spans="1:8" x14ac:dyDescent="0.25">
      <c r="A57" s="71"/>
      <c r="B57" s="71"/>
      <c r="C57" s="71"/>
      <c r="D57" s="71"/>
      <c r="E57" s="71"/>
      <c r="F57" s="71"/>
      <c r="G57" s="71"/>
      <c r="H57" s="71"/>
    </row>
  </sheetData>
  <mergeCells count="1">
    <mergeCell ref="A29:G29"/>
  </mergeCells>
  <phoneticPr fontId="3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290D-8AE6-4015-8708-62B7FF475A3A}">
  <dimension ref="A1:I28"/>
  <sheetViews>
    <sheetView workbookViewId="0"/>
  </sheetViews>
  <sheetFormatPr defaultRowHeight="15" x14ac:dyDescent="0.25"/>
  <cols>
    <col min="2" max="2" width="20.28515625" customWidth="1"/>
    <col min="3" max="3" width="11.140625" bestFit="1" customWidth="1"/>
    <col min="4" max="5" width="11.28515625" bestFit="1" customWidth="1"/>
    <col min="6" max="6" width="6.5703125" customWidth="1"/>
    <col min="7" max="7" width="12" bestFit="1" customWidth="1"/>
    <col min="9" max="9" width="12" bestFit="1" customWidth="1"/>
  </cols>
  <sheetData>
    <row r="1" spans="1:9" s="57" customFormat="1" x14ac:dyDescent="0.25">
      <c r="A1" s="57" t="s">
        <v>196</v>
      </c>
    </row>
    <row r="2" spans="1:9" s="57" customFormat="1" x14ac:dyDescent="0.25"/>
    <row r="3" spans="1:9" x14ac:dyDescent="0.25">
      <c r="A3" s="41"/>
      <c r="B3" s="42" t="s">
        <v>194</v>
      </c>
      <c r="C3" s="41"/>
      <c r="D3" s="41"/>
      <c r="E3" s="41"/>
      <c r="H3" s="57"/>
      <c r="I3" s="57"/>
    </row>
    <row r="4" spans="1:9" x14ac:dyDescent="0.25">
      <c r="A4" s="5" t="s">
        <v>5</v>
      </c>
      <c r="B4" s="5" t="s">
        <v>195</v>
      </c>
      <c r="C4" s="5" t="s">
        <v>70</v>
      </c>
      <c r="D4" s="5" t="s">
        <v>71</v>
      </c>
      <c r="E4" s="5" t="s">
        <v>72</v>
      </c>
      <c r="G4" s="5" t="s">
        <v>93</v>
      </c>
      <c r="H4" s="57"/>
      <c r="I4" s="57"/>
    </row>
    <row r="5" spans="1:9" x14ac:dyDescent="0.25">
      <c r="A5" s="4">
        <v>2001</v>
      </c>
      <c r="B5" s="1">
        <v>1296935</v>
      </c>
      <c r="C5" s="1">
        <v>127462</v>
      </c>
      <c r="D5" s="1">
        <v>404213</v>
      </c>
      <c r="E5" s="1">
        <v>765260</v>
      </c>
      <c r="G5" s="13">
        <f t="shared" ref="G5:G26" si="0">(D5+E5*2)/$B5/2</f>
        <v>0.74588664813579708</v>
      </c>
      <c r="H5" s="57"/>
      <c r="I5" s="57"/>
    </row>
    <row r="6" spans="1:9" x14ac:dyDescent="0.25">
      <c r="A6" s="4">
        <v>2002</v>
      </c>
      <c r="B6" s="1">
        <v>1222775</v>
      </c>
      <c r="C6" s="1">
        <v>111363</v>
      </c>
      <c r="D6" s="1">
        <v>373617</v>
      </c>
      <c r="E6" s="1">
        <v>737795</v>
      </c>
      <c r="G6" s="13">
        <f t="shared" si="0"/>
        <v>0.75615178589683307</v>
      </c>
      <c r="H6" s="57"/>
      <c r="I6" s="57"/>
    </row>
    <row r="7" spans="1:9" x14ac:dyDescent="0.25">
      <c r="A7" s="4">
        <v>2003</v>
      </c>
      <c r="B7" s="1">
        <v>1142523</v>
      </c>
      <c r="C7" s="1">
        <v>93932</v>
      </c>
      <c r="D7" s="1">
        <v>332269</v>
      </c>
      <c r="E7" s="1">
        <v>716322</v>
      </c>
      <c r="G7" s="13">
        <f t="shared" si="0"/>
        <v>0.77237526071685214</v>
      </c>
      <c r="H7" s="57"/>
      <c r="I7" s="57"/>
    </row>
    <row r="8" spans="1:9" x14ac:dyDescent="0.25">
      <c r="A8" s="4">
        <v>2004</v>
      </c>
      <c r="B8" s="1">
        <v>1097095</v>
      </c>
      <c r="C8" s="1">
        <v>89858</v>
      </c>
      <c r="D8" s="1">
        <v>316777</v>
      </c>
      <c r="E8" s="1">
        <v>690460</v>
      </c>
      <c r="G8" s="13">
        <f t="shared" si="0"/>
        <v>0.7737237887329721</v>
      </c>
      <c r="H8" s="57"/>
      <c r="I8" s="57"/>
    </row>
    <row r="9" spans="1:9" x14ac:dyDescent="0.25">
      <c r="A9" s="4">
        <v>2005</v>
      </c>
      <c r="B9" s="1">
        <v>1082795</v>
      </c>
      <c r="C9" s="1">
        <v>83326</v>
      </c>
      <c r="D9" s="1">
        <v>302227</v>
      </c>
      <c r="E9" s="1">
        <v>697242</v>
      </c>
      <c r="G9" s="13">
        <f t="shared" si="0"/>
        <v>0.78348671724564667</v>
      </c>
      <c r="H9" s="57"/>
      <c r="I9" s="57"/>
    </row>
    <row r="10" spans="1:9" x14ac:dyDescent="0.25">
      <c r="A10" s="4">
        <v>2006</v>
      </c>
      <c r="B10" s="1">
        <v>1091167</v>
      </c>
      <c r="C10" s="1">
        <v>78650</v>
      </c>
      <c r="D10" s="1">
        <v>288786</v>
      </c>
      <c r="E10" s="1">
        <v>723731</v>
      </c>
      <c r="G10" s="13">
        <f t="shared" si="0"/>
        <v>0.79559224206743784</v>
      </c>
      <c r="H10" s="57"/>
      <c r="I10" s="57"/>
    </row>
    <row r="11" spans="1:9" x14ac:dyDescent="0.25">
      <c r="A11" s="4">
        <v>2007</v>
      </c>
      <c r="B11" s="1">
        <v>1196230</v>
      </c>
      <c r="C11" s="1">
        <v>72839</v>
      </c>
      <c r="D11" s="1">
        <v>285786</v>
      </c>
      <c r="E11" s="1">
        <v>837605</v>
      </c>
      <c r="G11" s="13">
        <f t="shared" si="0"/>
        <v>0.81965675497186996</v>
      </c>
      <c r="H11" s="57"/>
      <c r="I11" s="57"/>
    </row>
    <row r="12" spans="1:9" x14ac:dyDescent="0.25">
      <c r="A12" s="4">
        <v>2008</v>
      </c>
      <c r="B12" s="1">
        <v>1041891</v>
      </c>
      <c r="C12" s="1">
        <v>62955</v>
      </c>
      <c r="D12" s="1">
        <v>246374</v>
      </c>
      <c r="E12" s="1">
        <v>732562</v>
      </c>
      <c r="G12" s="13">
        <f t="shared" si="0"/>
        <v>0.82134215575333691</v>
      </c>
      <c r="H12" s="57"/>
      <c r="I12" s="57"/>
    </row>
    <row r="13" spans="1:9" x14ac:dyDescent="0.25">
      <c r="A13" s="4">
        <v>2009</v>
      </c>
      <c r="B13" s="1">
        <v>1005506</v>
      </c>
      <c r="C13" s="1">
        <v>57371</v>
      </c>
      <c r="D13" s="1">
        <v>229875</v>
      </c>
      <c r="E13" s="1">
        <v>718260</v>
      </c>
      <c r="G13" s="13">
        <f t="shared" si="0"/>
        <v>0.82863503549456696</v>
      </c>
      <c r="H13" s="57"/>
      <c r="I13" s="57"/>
    </row>
    <row r="14" spans="1:9" x14ac:dyDescent="0.25">
      <c r="A14" s="4">
        <v>2010</v>
      </c>
      <c r="B14" s="1">
        <v>943608</v>
      </c>
      <c r="C14" s="1">
        <v>51095</v>
      </c>
      <c r="D14" s="1">
        <v>214699</v>
      </c>
      <c r="E14" s="1">
        <v>677814</v>
      </c>
      <c r="G14" s="13">
        <f t="shared" si="0"/>
        <v>0.83208652321726817</v>
      </c>
      <c r="H14" s="57"/>
      <c r="I14" s="57"/>
    </row>
    <row r="15" spans="1:9" x14ac:dyDescent="0.25">
      <c r="A15" s="4">
        <v>2011</v>
      </c>
      <c r="B15" s="1">
        <v>828158</v>
      </c>
      <c r="C15" s="1">
        <v>43220</v>
      </c>
      <c r="D15" s="1">
        <v>186498</v>
      </c>
      <c r="E15" s="1">
        <v>598440</v>
      </c>
      <c r="G15" s="13">
        <f t="shared" si="0"/>
        <v>0.83521381185715771</v>
      </c>
      <c r="H15" s="57"/>
      <c r="I15" s="57"/>
    </row>
    <row r="16" spans="1:9" x14ac:dyDescent="0.25">
      <c r="A16" s="4">
        <v>2012</v>
      </c>
      <c r="B16" s="1">
        <v>728937</v>
      </c>
      <c r="C16" s="1">
        <v>40472</v>
      </c>
      <c r="D16" s="1">
        <v>169078</v>
      </c>
      <c r="E16" s="1">
        <v>519387</v>
      </c>
      <c r="G16" s="13">
        <f t="shared" si="0"/>
        <v>0.82850232598976314</v>
      </c>
      <c r="H16" s="57"/>
      <c r="I16" s="57"/>
    </row>
    <row r="17" spans="1:9" x14ac:dyDescent="0.25">
      <c r="A17" s="4">
        <v>2013</v>
      </c>
      <c r="B17" s="1">
        <v>676170</v>
      </c>
      <c r="C17" s="1">
        <v>37718</v>
      </c>
      <c r="D17" s="1">
        <v>153727</v>
      </c>
      <c r="E17" s="1">
        <v>484725</v>
      </c>
      <c r="G17" s="13">
        <f t="shared" si="0"/>
        <v>0.83054335448186112</v>
      </c>
      <c r="H17" s="57"/>
      <c r="I17" s="57"/>
    </row>
    <row r="18" spans="1:9" x14ac:dyDescent="0.25">
      <c r="A18" s="4">
        <v>2014</v>
      </c>
      <c r="B18" s="1">
        <v>590667</v>
      </c>
      <c r="C18" s="1">
        <v>37054</v>
      </c>
      <c r="D18" s="1">
        <v>143447</v>
      </c>
      <c r="E18" s="1">
        <v>410166</v>
      </c>
      <c r="G18" s="13">
        <f t="shared" si="0"/>
        <v>0.81583955088061466</v>
      </c>
      <c r="H18" s="57"/>
      <c r="I18" s="57"/>
    </row>
    <row r="19" spans="1:9" x14ac:dyDescent="0.25">
      <c r="A19" s="4">
        <v>2015</v>
      </c>
      <c r="B19" s="1">
        <v>539677</v>
      </c>
      <c r="C19" s="1">
        <v>36335</v>
      </c>
      <c r="D19" s="1">
        <v>135907</v>
      </c>
      <c r="E19" s="1">
        <v>367435</v>
      </c>
      <c r="G19" s="13">
        <f t="shared" si="0"/>
        <v>0.80675756054084202</v>
      </c>
      <c r="H19" s="57"/>
      <c r="I19" s="57"/>
    </row>
    <row r="20" spans="1:9" x14ac:dyDescent="0.25">
      <c r="A20" s="4">
        <v>2016</v>
      </c>
      <c r="B20" s="1">
        <v>474997</v>
      </c>
      <c r="C20" s="1">
        <v>34772</v>
      </c>
      <c r="D20" s="1">
        <v>124353</v>
      </c>
      <c r="E20" s="1">
        <v>315872</v>
      </c>
      <c r="G20" s="13">
        <f t="shared" si="0"/>
        <v>0.79589660566277265</v>
      </c>
      <c r="H20" s="57"/>
      <c r="I20" s="57"/>
    </row>
    <row r="21" spans="1:9" x14ac:dyDescent="0.25">
      <c r="A21" s="4">
        <v>2017</v>
      </c>
      <c r="B21" s="1">
        <v>439425</v>
      </c>
      <c r="C21" s="1">
        <v>33841</v>
      </c>
      <c r="D21" s="1">
        <v>119327</v>
      </c>
      <c r="E21" s="1">
        <v>286257</v>
      </c>
      <c r="G21" s="13">
        <f t="shared" si="0"/>
        <v>0.78721169710417027</v>
      </c>
      <c r="H21" s="57"/>
      <c r="I21" s="57"/>
    </row>
    <row r="22" spans="1:9" x14ac:dyDescent="0.25">
      <c r="A22" s="4">
        <v>2018</v>
      </c>
      <c r="B22" s="1">
        <v>414157</v>
      </c>
      <c r="C22" s="1">
        <v>44294</v>
      </c>
      <c r="D22" s="1">
        <v>131627</v>
      </c>
      <c r="E22" s="1">
        <v>238236</v>
      </c>
      <c r="G22" s="13">
        <f t="shared" si="0"/>
        <v>0.73414067612040845</v>
      </c>
      <c r="H22" s="57"/>
      <c r="I22" s="57"/>
    </row>
    <row r="23" spans="1:9" x14ac:dyDescent="0.25">
      <c r="A23" s="4">
        <v>2019</v>
      </c>
      <c r="B23" s="1">
        <v>438641</v>
      </c>
      <c r="C23" s="1">
        <v>39864</v>
      </c>
      <c r="D23" s="1">
        <v>142897</v>
      </c>
      <c r="E23" s="1">
        <v>255880</v>
      </c>
      <c r="G23" s="13">
        <f t="shared" si="0"/>
        <v>0.74623325224956172</v>
      </c>
      <c r="H23" s="57"/>
      <c r="I23" s="57"/>
    </row>
    <row r="24" spans="1:9" x14ac:dyDescent="0.25">
      <c r="A24" s="4">
        <v>2020</v>
      </c>
      <c r="B24" s="1">
        <v>391484</v>
      </c>
      <c r="C24" s="1">
        <v>34363</v>
      </c>
      <c r="D24" s="1">
        <v>117083</v>
      </c>
      <c r="E24" s="1">
        <v>240038</v>
      </c>
      <c r="G24" s="13">
        <f t="shared" si="0"/>
        <v>0.76268634222599141</v>
      </c>
      <c r="H24" s="57"/>
      <c r="I24" s="57"/>
    </row>
    <row r="25" spans="1:9" x14ac:dyDescent="0.25">
      <c r="A25" s="4">
        <v>2021</v>
      </c>
      <c r="B25" s="1">
        <v>367239</v>
      </c>
      <c r="C25" s="1">
        <v>32087</v>
      </c>
      <c r="D25" s="1">
        <v>110838</v>
      </c>
      <c r="E25" s="1">
        <v>224314</v>
      </c>
      <c r="G25" s="13">
        <f t="shared" si="0"/>
        <v>0.76171920738265819</v>
      </c>
      <c r="H25" s="57"/>
      <c r="I25" s="57"/>
    </row>
    <row r="26" spans="1:9" x14ac:dyDescent="0.25">
      <c r="A26" s="4">
        <v>2022</v>
      </c>
      <c r="B26" s="1">
        <v>256325</v>
      </c>
      <c r="C26" s="1">
        <v>25156</v>
      </c>
      <c r="D26" s="1">
        <v>79143</v>
      </c>
      <c r="E26" s="1">
        <v>152026</v>
      </c>
      <c r="G26" s="82">
        <f t="shared" si="0"/>
        <v>0.74747878669657664</v>
      </c>
      <c r="H26" s="57"/>
      <c r="I26" s="57"/>
    </row>
    <row r="27" spans="1:9" x14ac:dyDescent="0.25">
      <c r="H27" s="57"/>
      <c r="I27" s="57"/>
    </row>
    <row r="28" spans="1:9" x14ac:dyDescent="0.25">
      <c r="H28" s="57"/>
      <c r="I28" s="57"/>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DC3F-5127-409D-818E-938881F3B528}">
  <dimension ref="A1:D27"/>
  <sheetViews>
    <sheetView workbookViewId="0">
      <selection activeCell="D22" sqref="D22"/>
    </sheetView>
  </sheetViews>
  <sheetFormatPr defaultRowHeight="15" x14ac:dyDescent="0.25"/>
  <cols>
    <col min="2" max="2" width="15.28515625" bestFit="1" customWidth="1"/>
    <col min="3" max="3" width="27.42578125" bestFit="1" customWidth="1"/>
    <col min="4" max="4" width="27" bestFit="1" customWidth="1"/>
  </cols>
  <sheetData>
    <row r="1" spans="1:4" s="57" customFormat="1" x14ac:dyDescent="0.25">
      <c r="A1" s="57" t="s">
        <v>190</v>
      </c>
    </row>
    <row r="3" spans="1:4" s="57" customFormat="1" x14ac:dyDescent="0.25">
      <c r="A3" s="4" t="s">
        <v>214</v>
      </c>
    </row>
    <row r="4" spans="1:4" x14ac:dyDescent="0.25">
      <c r="A4" s="5" t="s">
        <v>10</v>
      </c>
      <c r="B4" s="5" t="s">
        <v>215</v>
      </c>
      <c r="C4" s="5" t="s">
        <v>80</v>
      </c>
      <c r="D4" s="5"/>
    </row>
    <row r="5" spans="1:4" x14ac:dyDescent="0.25">
      <c r="A5">
        <v>2001</v>
      </c>
      <c r="B5" s="16">
        <v>1296935</v>
      </c>
      <c r="C5" s="126">
        <v>2.6851855480000002</v>
      </c>
      <c r="D5" s="29"/>
    </row>
    <row r="6" spans="1:4" x14ac:dyDescent="0.25">
      <c r="A6">
        <v>2002</v>
      </c>
      <c r="B6" s="16">
        <v>1222775</v>
      </c>
      <c r="C6" s="126">
        <v>3.3252361480000001</v>
      </c>
      <c r="D6" s="29"/>
    </row>
    <row r="7" spans="1:4" x14ac:dyDescent="0.25">
      <c r="A7">
        <v>2003</v>
      </c>
      <c r="B7" s="16">
        <v>1142523</v>
      </c>
      <c r="C7" s="126">
        <v>3.187827134</v>
      </c>
      <c r="D7" s="29"/>
    </row>
    <row r="8" spans="1:4" x14ac:dyDescent="0.25">
      <c r="A8">
        <v>2004</v>
      </c>
      <c r="B8" s="16">
        <v>1097095</v>
      </c>
      <c r="C8" s="126">
        <v>4.6618440019999996</v>
      </c>
      <c r="D8" s="29"/>
    </row>
    <row r="9" spans="1:4" x14ac:dyDescent="0.25">
      <c r="A9">
        <v>2005</v>
      </c>
      <c r="B9" s="16">
        <v>1082795</v>
      </c>
      <c r="C9" s="126">
        <v>4.6780195429999996</v>
      </c>
      <c r="D9" s="29"/>
    </row>
    <row r="10" spans="1:4" x14ac:dyDescent="0.25">
      <c r="A10">
        <v>2006</v>
      </c>
      <c r="B10" s="16">
        <v>1091167</v>
      </c>
      <c r="C10" s="126">
        <v>2.3999583630000001</v>
      </c>
      <c r="D10" s="29"/>
    </row>
    <row r="11" spans="1:4" x14ac:dyDescent="0.25">
      <c r="A11">
        <v>2007</v>
      </c>
      <c r="B11" s="16">
        <v>1196230</v>
      </c>
      <c r="C11" s="126">
        <v>5.8527742290000004</v>
      </c>
      <c r="D11" s="29"/>
    </row>
    <row r="12" spans="1:4" x14ac:dyDescent="0.25">
      <c r="A12">
        <v>2008</v>
      </c>
      <c r="B12" s="16">
        <v>1041891</v>
      </c>
      <c r="C12" s="126">
        <v>4.7199435139999997</v>
      </c>
      <c r="D12" s="29"/>
    </row>
    <row r="13" spans="1:4" x14ac:dyDescent="0.25">
      <c r="A13">
        <v>2009</v>
      </c>
      <c r="B13" s="16">
        <v>1005506</v>
      </c>
      <c r="C13" s="126">
        <v>5.3571952090000003</v>
      </c>
      <c r="D13" s="29"/>
    </row>
    <row r="14" spans="1:4" x14ac:dyDescent="0.25">
      <c r="A14">
        <v>2010</v>
      </c>
      <c r="B14" s="16">
        <v>943608</v>
      </c>
      <c r="C14" s="126">
        <v>5.0854634299999999</v>
      </c>
      <c r="D14" s="29"/>
    </row>
    <row r="15" spans="1:4" x14ac:dyDescent="0.25">
      <c r="A15">
        <v>2011</v>
      </c>
      <c r="B15" s="16">
        <v>828158</v>
      </c>
      <c r="C15" s="126">
        <v>13.904263520000001</v>
      </c>
      <c r="D15" s="29"/>
    </row>
    <row r="16" spans="1:4" x14ac:dyDescent="0.25">
      <c r="A16">
        <v>2012</v>
      </c>
      <c r="B16" s="16">
        <v>728937</v>
      </c>
      <c r="C16" s="126">
        <v>4.6453837309999999</v>
      </c>
      <c r="D16" s="29"/>
    </row>
    <row r="17" spans="1:4" x14ac:dyDescent="0.25">
      <c r="A17">
        <v>2013</v>
      </c>
      <c r="B17" s="16">
        <v>676170</v>
      </c>
      <c r="C17" s="126">
        <v>5.3210592249999999</v>
      </c>
      <c r="D17" s="29"/>
    </row>
    <row r="18" spans="1:4" x14ac:dyDescent="0.25">
      <c r="A18">
        <v>2014</v>
      </c>
      <c r="B18" s="16">
        <v>590667</v>
      </c>
      <c r="C18" s="126">
        <v>8.2821482730000007</v>
      </c>
      <c r="D18" s="29"/>
    </row>
    <row r="19" spans="1:4" x14ac:dyDescent="0.25">
      <c r="A19">
        <v>2015</v>
      </c>
      <c r="B19" s="16">
        <v>539677</v>
      </c>
      <c r="C19" s="126">
        <v>10.40962408</v>
      </c>
      <c r="D19" s="29"/>
    </row>
    <row r="20" spans="1:4" x14ac:dyDescent="0.25">
      <c r="A20">
        <v>2016</v>
      </c>
      <c r="B20" s="16">
        <v>474997</v>
      </c>
      <c r="C20" s="126">
        <v>7.8760095369999998</v>
      </c>
      <c r="D20" s="29"/>
    </row>
    <row r="21" spans="1:4" x14ac:dyDescent="0.25">
      <c r="A21">
        <v>2017</v>
      </c>
      <c r="B21" s="16">
        <v>439425</v>
      </c>
      <c r="C21" s="126">
        <v>6.9131618499999998</v>
      </c>
      <c r="D21" s="29"/>
    </row>
    <row r="22" spans="1:4" x14ac:dyDescent="0.25">
      <c r="A22">
        <v>2018</v>
      </c>
      <c r="B22" s="16">
        <v>414157</v>
      </c>
      <c r="C22" s="126">
        <v>11.48664892</v>
      </c>
      <c r="D22" s="29"/>
    </row>
    <row r="23" spans="1:4" x14ac:dyDescent="0.25">
      <c r="A23">
        <v>2019</v>
      </c>
      <c r="B23" s="16">
        <v>438641</v>
      </c>
      <c r="C23" s="126">
        <v>26.580982840000001</v>
      </c>
      <c r="D23" s="29"/>
    </row>
    <row r="24" spans="1:4" x14ac:dyDescent="0.25">
      <c r="A24">
        <v>2020</v>
      </c>
      <c r="B24" s="16">
        <v>391484</v>
      </c>
      <c r="C24" s="126">
        <v>-14.495766740000001</v>
      </c>
      <c r="D24" s="29"/>
    </row>
    <row r="25" spans="1:4" x14ac:dyDescent="0.25">
      <c r="A25">
        <v>2021</v>
      </c>
      <c r="B25" s="16">
        <v>367239</v>
      </c>
      <c r="C25" s="126">
        <v>-2.0604371260000001</v>
      </c>
      <c r="D25" s="29"/>
    </row>
    <row r="26" spans="1:4" x14ac:dyDescent="0.25">
      <c r="A26">
        <v>2022</v>
      </c>
      <c r="B26" s="16">
        <v>256325</v>
      </c>
      <c r="C26" s="126">
        <v>1.0496453290000001</v>
      </c>
      <c r="D26" s="29"/>
    </row>
    <row r="27" spans="1:4" x14ac:dyDescent="0.25">
      <c r="B27" s="16"/>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C482A-A71F-4129-9361-99D57E977237}">
  <dimension ref="A1:O28"/>
  <sheetViews>
    <sheetView workbookViewId="0">
      <selection activeCell="F15" sqref="F15:F16"/>
    </sheetView>
  </sheetViews>
  <sheetFormatPr defaultRowHeight="15" x14ac:dyDescent="0.25"/>
  <cols>
    <col min="2" max="2" width="14.28515625" bestFit="1" customWidth="1"/>
    <col min="3" max="3" width="11.5703125" bestFit="1" customWidth="1"/>
    <col min="4" max="4" width="12.5703125" bestFit="1" customWidth="1"/>
    <col min="5" max="5" width="12.85546875" bestFit="1" customWidth="1"/>
    <col min="6" max="6" width="12.5703125" bestFit="1" customWidth="1"/>
    <col min="7" max="8" width="11.5703125" bestFit="1" customWidth="1"/>
  </cols>
  <sheetData>
    <row r="1" spans="1:15" s="57" customFormat="1" x14ac:dyDescent="0.25">
      <c r="A1" s="57" t="s">
        <v>192</v>
      </c>
    </row>
    <row r="2" spans="1:15" s="57" customFormat="1" x14ac:dyDescent="0.25">
      <c r="A2" s="57" t="s">
        <v>205</v>
      </c>
    </row>
    <row r="3" spans="1:15" s="57" customFormat="1" x14ac:dyDescent="0.25"/>
    <row r="4" spans="1:15" s="57" customFormat="1" x14ac:dyDescent="0.25">
      <c r="A4" s="4" t="s">
        <v>193</v>
      </c>
      <c r="J4" s="4" t="s">
        <v>191</v>
      </c>
    </row>
    <row r="5" spans="1:15" x14ac:dyDescent="0.25">
      <c r="A5" s="5" t="s">
        <v>5</v>
      </c>
      <c r="B5" s="5" t="s">
        <v>61</v>
      </c>
      <c r="C5" s="6" t="s">
        <v>73</v>
      </c>
      <c r="D5" s="127" t="s">
        <v>74</v>
      </c>
      <c r="E5" s="127" t="s">
        <v>75</v>
      </c>
      <c r="F5" s="6" t="s">
        <v>76</v>
      </c>
      <c r="G5" s="6" t="s">
        <v>77</v>
      </c>
      <c r="H5" s="6" t="s">
        <v>78</v>
      </c>
      <c r="J5" s="6" t="s">
        <v>73</v>
      </c>
      <c r="K5" s="127" t="s">
        <v>74</v>
      </c>
      <c r="L5" s="127" t="s">
        <v>75</v>
      </c>
      <c r="M5" s="6" t="s">
        <v>76</v>
      </c>
      <c r="N5" s="6" t="s">
        <v>77</v>
      </c>
      <c r="O5" s="6" t="s">
        <v>78</v>
      </c>
    </row>
    <row r="6" spans="1:15" x14ac:dyDescent="0.25">
      <c r="A6" s="4">
        <v>2001</v>
      </c>
      <c r="B6" s="16">
        <v>1296935</v>
      </c>
      <c r="C6" s="16">
        <v>42276</v>
      </c>
      <c r="D6" s="16">
        <v>285593</v>
      </c>
      <c r="E6" s="16">
        <v>811540</v>
      </c>
      <c r="F6" s="16">
        <v>120853</v>
      </c>
      <c r="G6" s="16">
        <v>15446</v>
      </c>
      <c r="H6" s="16">
        <v>19906</v>
      </c>
      <c r="J6" s="17">
        <f>C6/$B6</f>
        <v>3.2596853350399212E-2</v>
      </c>
      <c r="K6" s="17">
        <f t="shared" ref="K6:O6" si="0">D6/$B6</f>
        <v>0.22020610130808407</v>
      </c>
      <c r="L6" s="17">
        <f t="shared" si="0"/>
        <v>0.62573683338023878</v>
      </c>
      <c r="M6" s="17">
        <f t="shared" si="0"/>
        <v>9.3183544279397193E-2</v>
      </c>
      <c r="N6" s="17">
        <f t="shared" si="0"/>
        <v>1.1909617675519591E-2</v>
      </c>
      <c r="O6" s="17">
        <f t="shared" si="0"/>
        <v>1.5348494720244268E-2</v>
      </c>
    </row>
    <row r="7" spans="1:15" x14ac:dyDescent="0.25">
      <c r="A7" s="4">
        <v>2002</v>
      </c>
      <c r="B7" s="16">
        <v>1222775</v>
      </c>
      <c r="C7" s="16">
        <v>38379</v>
      </c>
      <c r="D7" s="16">
        <v>268562</v>
      </c>
      <c r="E7" s="16">
        <v>759916</v>
      </c>
      <c r="F7" s="16">
        <v>120208</v>
      </c>
      <c r="G7" s="16">
        <v>15134</v>
      </c>
      <c r="H7" s="16">
        <v>19298</v>
      </c>
      <c r="J7" s="17">
        <f t="shared" ref="J7:J27" si="1">C7/$B7</f>
        <v>3.1386804604281247E-2</v>
      </c>
      <c r="K7" s="17">
        <f t="shared" ref="K7:K27" si="2">D7/$B7</f>
        <v>0.21963321134305167</v>
      </c>
      <c r="L7" s="17">
        <f t="shared" ref="L7:L27" si="3">E7/$B7</f>
        <v>0.62146838134570959</v>
      </c>
      <c r="M7" s="17">
        <f t="shared" ref="M7:M27" si="4">F7/$B7</f>
        <v>9.8307538181595142E-2</v>
      </c>
      <c r="N7" s="17">
        <f t="shared" ref="N7:N27" si="5">G7/$B7</f>
        <v>1.2376765962666885E-2</v>
      </c>
      <c r="O7" s="17">
        <f t="shared" ref="O7:O27" si="6">H7/$B7</f>
        <v>1.5782134898080186E-2</v>
      </c>
    </row>
    <row r="8" spans="1:15" x14ac:dyDescent="0.25">
      <c r="A8" s="4">
        <v>2003</v>
      </c>
      <c r="B8" s="16">
        <v>1142523</v>
      </c>
      <c r="C8" s="16">
        <v>38041</v>
      </c>
      <c r="D8" s="16">
        <v>252375</v>
      </c>
      <c r="E8" s="16">
        <v>703468</v>
      </c>
      <c r="F8" s="16">
        <v>114097</v>
      </c>
      <c r="G8" s="16">
        <v>15118</v>
      </c>
      <c r="H8" s="16">
        <v>18019</v>
      </c>
      <c r="J8" s="17">
        <f t="shared" si="1"/>
        <v>3.3295609803916423E-2</v>
      </c>
      <c r="K8" s="17">
        <f t="shared" si="2"/>
        <v>0.22089270850564935</v>
      </c>
      <c r="L8" s="17">
        <f t="shared" si="3"/>
        <v>0.61571451953264833</v>
      </c>
      <c r="M8" s="17">
        <f t="shared" si="4"/>
        <v>9.9864072758272707E-2</v>
      </c>
      <c r="N8" s="17">
        <f t="shared" si="5"/>
        <v>1.3232118740716817E-2</v>
      </c>
      <c r="O8" s="17">
        <f t="shared" si="6"/>
        <v>1.5771236115159171E-2</v>
      </c>
    </row>
    <row r="9" spans="1:15" x14ac:dyDescent="0.25">
      <c r="A9" s="4">
        <v>2004</v>
      </c>
      <c r="B9" s="16">
        <v>1097095</v>
      </c>
      <c r="C9" s="16">
        <v>36194</v>
      </c>
      <c r="D9" s="16">
        <v>245741</v>
      </c>
      <c r="E9" s="16">
        <v>670107</v>
      </c>
      <c r="F9" s="16">
        <v>110595</v>
      </c>
      <c r="G9" s="16">
        <v>15538</v>
      </c>
      <c r="H9" s="16">
        <v>17610</v>
      </c>
      <c r="J9" s="17">
        <f t="shared" si="1"/>
        <v>3.2990761966830581E-2</v>
      </c>
      <c r="K9" s="17">
        <f t="shared" si="2"/>
        <v>0.22399245279579252</v>
      </c>
      <c r="L9" s="17">
        <f t="shared" si="3"/>
        <v>0.61080125239837935</v>
      </c>
      <c r="M9" s="17">
        <f t="shared" si="4"/>
        <v>0.10080713156107721</v>
      </c>
      <c r="N9" s="17">
        <f t="shared" si="5"/>
        <v>1.4162857364220965E-2</v>
      </c>
      <c r="O9" s="17">
        <f t="shared" si="6"/>
        <v>1.6051481412275144E-2</v>
      </c>
    </row>
    <row r="10" spans="1:15" x14ac:dyDescent="0.25">
      <c r="A10" s="4">
        <v>2005</v>
      </c>
      <c r="B10" s="16">
        <v>1082795</v>
      </c>
      <c r="C10" s="16">
        <v>35581</v>
      </c>
      <c r="D10" s="16">
        <v>246915</v>
      </c>
      <c r="E10" s="16">
        <v>657801</v>
      </c>
      <c r="F10" s="16">
        <v>107197</v>
      </c>
      <c r="G10" s="16">
        <v>16654</v>
      </c>
      <c r="H10" s="16">
        <v>17407</v>
      </c>
      <c r="J10" s="17">
        <f t="shared" si="1"/>
        <v>3.2860329055823125E-2</v>
      </c>
      <c r="K10" s="17">
        <f t="shared" si="2"/>
        <v>0.22803485424295458</v>
      </c>
      <c r="L10" s="17">
        <f t="shared" si="3"/>
        <v>0.60750280524014244</v>
      </c>
      <c r="M10" s="17">
        <f t="shared" si="4"/>
        <v>9.9000272443075563E-2</v>
      </c>
      <c r="N10" s="17">
        <f t="shared" si="5"/>
        <v>1.5380566035122068E-2</v>
      </c>
      <c r="O10" s="17">
        <f t="shared" si="6"/>
        <v>1.607598852968475E-2</v>
      </c>
    </row>
    <row r="11" spans="1:15" x14ac:dyDescent="0.25">
      <c r="A11" s="4">
        <v>2006</v>
      </c>
      <c r="B11" s="16">
        <v>1091167</v>
      </c>
      <c r="C11" s="16">
        <v>36793</v>
      </c>
      <c r="D11" s="16">
        <v>253889</v>
      </c>
      <c r="E11" s="16">
        <v>657761</v>
      </c>
      <c r="F11" s="16">
        <v>106240</v>
      </c>
      <c r="G11" s="16">
        <v>18425</v>
      </c>
      <c r="H11" s="16">
        <v>17204</v>
      </c>
      <c r="J11" s="17">
        <f t="shared" si="1"/>
        <v>3.3718944946098992E-2</v>
      </c>
      <c r="K11" s="17">
        <f t="shared" si="2"/>
        <v>0.23267657471312825</v>
      </c>
      <c r="L11" s="17">
        <f t="shared" si="3"/>
        <v>0.60280507016799445</v>
      </c>
      <c r="M11" s="17">
        <f t="shared" si="4"/>
        <v>9.7363648277486392E-2</v>
      </c>
      <c r="N11" s="17">
        <f t="shared" si="5"/>
        <v>1.6885591298123934E-2</v>
      </c>
      <c r="O11" s="17">
        <f t="shared" si="6"/>
        <v>1.5766605844934826E-2</v>
      </c>
    </row>
    <row r="12" spans="1:15" x14ac:dyDescent="0.25">
      <c r="A12" s="4">
        <v>2007</v>
      </c>
      <c r="B12" s="16">
        <v>1196230</v>
      </c>
      <c r="C12" s="16">
        <v>37700</v>
      </c>
      <c r="D12" s="16">
        <v>274256</v>
      </c>
      <c r="E12" s="16">
        <v>738734</v>
      </c>
      <c r="F12" s="16">
        <v>110454</v>
      </c>
      <c r="G12" s="16">
        <v>18945</v>
      </c>
      <c r="H12" s="16">
        <v>15330</v>
      </c>
      <c r="J12" s="17">
        <f t="shared" si="1"/>
        <v>3.1515678423045736E-2</v>
      </c>
      <c r="K12" s="17">
        <f t="shared" si="2"/>
        <v>0.22926694699179923</v>
      </c>
      <c r="L12" s="17">
        <f t="shared" si="3"/>
        <v>0.61755180859868086</v>
      </c>
      <c r="M12" s="17">
        <f t="shared" si="4"/>
        <v>9.2335086062044922E-2</v>
      </c>
      <c r="N12" s="17">
        <f t="shared" si="5"/>
        <v>1.5837255377310382E-2</v>
      </c>
      <c r="O12" s="17">
        <f t="shared" si="6"/>
        <v>1.2815261279185442E-2</v>
      </c>
    </row>
    <row r="13" spans="1:15" x14ac:dyDescent="0.25">
      <c r="A13" s="4">
        <v>2008</v>
      </c>
      <c r="B13" s="16">
        <v>1041891</v>
      </c>
      <c r="C13" s="16">
        <v>33611</v>
      </c>
      <c r="D13" s="16">
        <v>258054</v>
      </c>
      <c r="E13" s="16">
        <v>618587</v>
      </c>
      <c r="F13" s="16">
        <v>100129</v>
      </c>
      <c r="G13" s="16">
        <v>16793</v>
      </c>
      <c r="H13" s="16">
        <v>13905</v>
      </c>
      <c r="J13" s="17">
        <f t="shared" si="1"/>
        <v>3.2259612569836962E-2</v>
      </c>
      <c r="K13" s="17">
        <f t="shared" si="2"/>
        <v>0.247678499958249</v>
      </c>
      <c r="L13" s="17">
        <f t="shared" si="3"/>
        <v>0.59371565739602317</v>
      </c>
      <c r="M13" s="17">
        <f t="shared" si="4"/>
        <v>9.6103143227074611E-2</v>
      </c>
      <c r="N13" s="17">
        <f t="shared" si="5"/>
        <v>1.611780886868204E-2</v>
      </c>
      <c r="O13" s="17">
        <f t="shared" si="6"/>
        <v>1.3345925821415101E-2</v>
      </c>
    </row>
    <row r="14" spans="1:15" x14ac:dyDescent="0.25">
      <c r="A14" s="4">
        <v>2009</v>
      </c>
      <c r="B14" s="16">
        <v>1005506</v>
      </c>
      <c r="C14" s="16">
        <v>30155</v>
      </c>
      <c r="D14" s="16">
        <v>242229</v>
      </c>
      <c r="E14" s="16">
        <v>598103</v>
      </c>
      <c r="F14" s="16">
        <v>105257</v>
      </c>
      <c r="G14" s="16">
        <v>15934</v>
      </c>
      <c r="H14" s="16">
        <v>13100</v>
      </c>
      <c r="J14" s="17">
        <f t="shared" si="1"/>
        <v>2.9989875744152697E-2</v>
      </c>
      <c r="K14" s="17">
        <f t="shared" si="2"/>
        <v>0.24090259033760117</v>
      </c>
      <c r="L14" s="17">
        <f t="shared" si="3"/>
        <v>0.59482787770535428</v>
      </c>
      <c r="M14" s="17">
        <f t="shared" si="4"/>
        <v>0.10468062845970089</v>
      </c>
      <c r="N14" s="17">
        <f t="shared" si="5"/>
        <v>1.5846747806576987E-2</v>
      </c>
      <c r="O14" s="17">
        <f t="shared" si="6"/>
        <v>1.3028266365392151E-2</v>
      </c>
    </row>
    <row r="15" spans="1:15" x14ac:dyDescent="0.25">
      <c r="A15" s="4">
        <v>2010</v>
      </c>
      <c r="B15" s="16">
        <v>943608</v>
      </c>
      <c r="C15" s="16">
        <v>26973</v>
      </c>
      <c r="D15" s="16">
        <v>226494</v>
      </c>
      <c r="E15" s="16">
        <v>562125</v>
      </c>
      <c r="F15" s="16">
        <v>100516</v>
      </c>
      <c r="G15" s="16">
        <v>14893</v>
      </c>
      <c r="H15" s="16">
        <v>11930</v>
      </c>
      <c r="J15" s="17">
        <f t="shared" si="1"/>
        <v>2.8584963247450211E-2</v>
      </c>
      <c r="K15" s="17">
        <f t="shared" si="2"/>
        <v>0.24002975811989724</v>
      </c>
      <c r="L15" s="17">
        <f t="shared" si="3"/>
        <v>0.59571877304982579</v>
      </c>
      <c r="M15" s="17">
        <f t="shared" si="4"/>
        <v>0.1065230477062509</v>
      </c>
      <c r="N15" s="17">
        <f t="shared" si="5"/>
        <v>1.5783037023848888E-2</v>
      </c>
      <c r="O15" s="17">
        <f t="shared" si="6"/>
        <v>1.2642961907910913E-2</v>
      </c>
    </row>
    <row r="16" spans="1:15" x14ac:dyDescent="0.25">
      <c r="A16" s="4">
        <v>2011</v>
      </c>
      <c r="B16" s="16">
        <v>828158</v>
      </c>
      <c r="C16" s="16">
        <v>18398</v>
      </c>
      <c r="D16" s="16">
        <v>196197</v>
      </c>
      <c r="E16" s="16">
        <v>505303</v>
      </c>
      <c r="F16" s="16">
        <v>85971</v>
      </c>
      <c r="G16" s="16">
        <v>11839</v>
      </c>
      <c r="H16" s="16">
        <v>9818</v>
      </c>
      <c r="J16" s="17">
        <f t="shared" si="1"/>
        <v>2.2215567560779463E-2</v>
      </c>
      <c r="K16" s="17">
        <f t="shared" si="2"/>
        <v>0.23690769152746216</v>
      </c>
      <c r="L16" s="17">
        <f t="shared" si="3"/>
        <v>0.61015289352997859</v>
      </c>
      <c r="M16" s="17">
        <f t="shared" si="4"/>
        <v>0.10380990100922771</v>
      </c>
      <c r="N16" s="17">
        <f t="shared" si="5"/>
        <v>1.4295581277968697E-2</v>
      </c>
      <c r="O16" s="17">
        <f t="shared" si="6"/>
        <v>1.1855225693647831E-2</v>
      </c>
    </row>
    <row r="17" spans="1:15" x14ac:dyDescent="0.25">
      <c r="A17" s="4">
        <v>2012</v>
      </c>
      <c r="B17" s="16">
        <v>728937</v>
      </c>
      <c r="C17" s="16">
        <v>14324</v>
      </c>
      <c r="D17" s="16">
        <v>166870</v>
      </c>
      <c r="E17" s="16">
        <v>454936</v>
      </c>
      <c r="F17" s="16">
        <v>74028</v>
      </c>
      <c r="G17" s="16">
        <v>9263</v>
      </c>
      <c r="H17" s="16">
        <v>8930</v>
      </c>
      <c r="J17" s="17">
        <f t="shared" si="1"/>
        <v>1.9650532213346283E-2</v>
      </c>
      <c r="K17" s="17">
        <f t="shared" si="2"/>
        <v>0.22892238972640983</v>
      </c>
      <c r="L17" s="17">
        <f t="shared" si="3"/>
        <v>0.62410880501332766</v>
      </c>
      <c r="M17" s="17">
        <f t="shared" si="4"/>
        <v>0.10155610155610155</v>
      </c>
      <c r="N17" s="17">
        <f t="shared" si="5"/>
        <v>1.2707545370861955E-2</v>
      </c>
      <c r="O17" s="17">
        <f t="shared" si="6"/>
        <v>1.2250715768303708E-2</v>
      </c>
    </row>
    <row r="18" spans="1:15" x14ac:dyDescent="0.25">
      <c r="A18" s="4">
        <v>2013</v>
      </c>
      <c r="B18" s="16">
        <v>676170</v>
      </c>
      <c r="C18" s="16">
        <v>11990</v>
      </c>
      <c r="D18" s="16">
        <v>151302</v>
      </c>
      <c r="E18" s="16">
        <v>429548</v>
      </c>
      <c r="F18" s="16">
        <v>65993</v>
      </c>
      <c r="G18" s="16">
        <v>8454</v>
      </c>
      <c r="H18" s="16">
        <v>8410</v>
      </c>
      <c r="J18" s="17">
        <f t="shared" si="1"/>
        <v>1.7732227102651699E-2</v>
      </c>
      <c r="K18" s="17">
        <f t="shared" si="2"/>
        <v>0.22376325480278628</v>
      </c>
      <c r="L18" s="17">
        <f t="shared" si="3"/>
        <v>0.63526627919014445</v>
      </c>
      <c r="M18" s="17">
        <f t="shared" si="4"/>
        <v>9.7598237129715895E-2</v>
      </c>
      <c r="N18" s="17">
        <f t="shared" si="5"/>
        <v>1.2502772971294202E-2</v>
      </c>
      <c r="O18" s="17">
        <f t="shared" si="6"/>
        <v>1.2437700578256947E-2</v>
      </c>
    </row>
    <row r="19" spans="1:15" x14ac:dyDescent="0.25">
      <c r="A19" s="4">
        <v>2014</v>
      </c>
      <c r="B19" s="16">
        <v>590667</v>
      </c>
      <c r="C19" s="16">
        <v>10828</v>
      </c>
      <c r="D19" s="16">
        <v>122657</v>
      </c>
      <c r="E19" s="16">
        <v>384914</v>
      </c>
      <c r="F19" s="16">
        <v>58365</v>
      </c>
      <c r="G19" s="16">
        <v>6488</v>
      </c>
      <c r="H19" s="16">
        <v>7095</v>
      </c>
      <c r="J19" s="17">
        <f t="shared" si="1"/>
        <v>1.8331818097168117E-2</v>
      </c>
      <c r="K19" s="17">
        <f t="shared" si="2"/>
        <v>0.20765846068935628</v>
      </c>
      <c r="L19" s="17">
        <f t="shared" si="3"/>
        <v>0.65165990312646549</v>
      </c>
      <c r="M19" s="17">
        <f t="shared" si="4"/>
        <v>9.8812020986444135E-2</v>
      </c>
      <c r="N19" s="17">
        <f t="shared" si="5"/>
        <v>1.0984192446843991E-2</v>
      </c>
      <c r="O19" s="17">
        <f t="shared" si="6"/>
        <v>1.2011844237108219E-2</v>
      </c>
    </row>
    <row r="20" spans="1:15" x14ac:dyDescent="0.25">
      <c r="A20" s="4">
        <v>2015</v>
      </c>
      <c r="B20" s="16">
        <v>539677</v>
      </c>
      <c r="C20" s="16">
        <v>10386</v>
      </c>
      <c r="D20" s="16">
        <v>108289</v>
      </c>
      <c r="E20" s="16">
        <v>355932</v>
      </c>
      <c r="F20" s="16">
        <v>52319</v>
      </c>
      <c r="G20" s="16">
        <v>5760</v>
      </c>
      <c r="H20" s="16">
        <v>6668</v>
      </c>
      <c r="J20" s="17">
        <f t="shared" si="1"/>
        <v>1.9244844601493116E-2</v>
      </c>
      <c r="K20" s="17">
        <f t="shared" si="2"/>
        <v>0.20065520672550433</v>
      </c>
      <c r="L20" s="17">
        <f t="shared" si="3"/>
        <v>0.65952782868271209</v>
      </c>
      <c r="M20" s="17">
        <f t="shared" si="4"/>
        <v>9.6945024523928197E-2</v>
      </c>
      <c r="N20" s="17">
        <f t="shared" si="5"/>
        <v>1.0673050732197221E-2</v>
      </c>
      <c r="O20" s="17">
        <f t="shared" si="6"/>
        <v>1.2355538590675534E-2</v>
      </c>
    </row>
    <row r="21" spans="1:15" x14ac:dyDescent="0.25">
      <c r="A21" s="4">
        <v>2016</v>
      </c>
      <c r="B21" s="16">
        <v>474997</v>
      </c>
      <c r="C21" s="16">
        <v>8776</v>
      </c>
      <c r="D21" s="16">
        <v>91516</v>
      </c>
      <c r="E21" s="16">
        <v>315497</v>
      </c>
      <c r="F21" s="16">
        <v>47487</v>
      </c>
      <c r="G21" s="16">
        <v>4901</v>
      </c>
      <c r="H21" s="16">
        <v>6495</v>
      </c>
      <c r="J21" s="17">
        <f t="shared" si="1"/>
        <v>1.8475906163617876E-2</v>
      </c>
      <c r="K21" s="17">
        <f t="shared" si="2"/>
        <v>0.19266647999882106</v>
      </c>
      <c r="L21" s="17">
        <f t="shared" si="3"/>
        <v>0.66420840552677174</v>
      </c>
      <c r="M21" s="17">
        <f t="shared" si="4"/>
        <v>9.9973262989029407E-2</v>
      </c>
      <c r="N21" s="17">
        <f t="shared" si="5"/>
        <v>1.031795990290465E-2</v>
      </c>
      <c r="O21" s="17">
        <f t="shared" si="6"/>
        <v>1.3673770571182554E-2</v>
      </c>
    </row>
    <row r="22" spans="1:15" x14ac:dyDescent="0.25">
      <c r="A22" s="4">
        <v>2017</v>
      </c>
      <c r="B22" s="16">
        <v>439425</v>
      </c>
      <c r="C22" s="16">
        <v>7666</v>
      </c>
      <c r="D22" s="16">
        <v>82967</v>
      </c>
      <c r="E22" s="16">
        <v>293732</v>
      </c>
      <c r="F22" s="16">
        <v>44531</v>
      </c>
      <c r="G22" s="16">
        <v>4281</v>
      </c>
      <c r="H22" s="16">
        <v>5933</v>
      </c>
      <c r="J22" s="17">
        <f t="shared" si="1"/>
        <v>1.744552540251465E-2</v>
      </c>
      <c r="K22" s="17">
        <f t="shared" si="2"/>
        <v>0.18880810149627353</v>
      </c>
      <c r="L22" s="17">
        <f t="shared" si="3"/>
        <v>0.66844626500540483</v>
      </c>
      <c r="M22" s="17">
        <f t="shared" si="4"/>
        <v>0.10133925015645445</v>
      </c>
      <c r="N22" s="17">
        <f t="shared" si="5"/>
        <v>9.7422768390510329E-3</v>
      </c>
      <c r="O22" s="17">
        <f t="shared" si="6"/>
        <v>1.350173522216533E-2</v>
      </c>
    </row>
    <row r="23" spans="1:15" x14ac:dyDescent="0.25">
      <c r="A23" s="4">
        <v>2018</v>
      </c>
      <c r="B23" s="16">
        <v>414157</v>
      </c>
      <c r="C23" s="16">
        <v>7010</v>
      </c>
      <c r="D23" s="16">
        <v>78045</v>
      </c>
      <c r="E23" s="16">
        <v>279048</v>
      </c>
      <c r="F23" s="16">
        <v>41266</v>
      </c>
      <c r="G23" s="16">
        <v>3522</v>
      </c>
      <c r="H23" s="16">
        <v>4979</v>
      </c>
      <c r="J23" s="17">
        <f t="shared" si="1"/>
        <v>1.6925948372235648E-2</v>
      </c>
      <c r="K23" s="17">
        <f t="shared" si="2"/>
        <v>0.18844303005864926</v>
      </c>
      <c r="L23" s="17">
        <f t="shared" si="3"/>
        <v>0.67377347237883223</v>
      </c>
      <c r="M23" s="17">
        <f t="shared" si="4"/>
        <v>9.9638542871423152E-2</v>
      </c>
      <c r="N23" s="17">
        <f t="shared" si="5"/>
        <v>8.5040214218279533E-3</v>
      </c>
      <c r="O23" s="17">
        <f t="shared" si="6"/>
        <v>1.2022010976513738E-2</v>
      </c>
    </row>
    <row r="24" spans="1:15" x14ac:dyDescent="0.25">
      <c r="A24" s="4">
        <v>2019</v>
      </c>
      <c r="B24" s="16">
        <v>438641</v>
      </c>
      <c r="C24" s="16">
        <v>9601</v>
      </c>
      <c r="D24" s="16">
        <v>86679</v>
      </c>
      <c r="E24" s="16">
        <v>298772</v>
      </c>
      <c r="F24" s="16">
        <v>36695</v>
      </c>
      <c r="G24" s="16">
        <v>2633</v>
      </c>
      <c r="H24" s="16">
        <v>4028</v>
      </c>
      <c r="J24" s="17">
        <f t="shared" si="1"/>
        <v>2.1888058799792998E-2</v>
      </c>
      <c r="K24" s="17">
        <f t="shared" si="2"/>
        <v>0.1976080667333879</v>
      </c>
      <c r="L24" s="17">
        <f t="shared" si="3"/>
        <v>0.68113103882218029</v>
      </c>
      <c r="M24" s="17">
        <f t="shared" si="4"/>
        <v>8.3656110577898554E-2</v>
      </c>
      <c r="N24" s="17">
        <f t="shared" si="5"/>
        <v>6.002630853021035E-3</v>
      </c>
      <c r="O24" s="17">
        <f t="shared" si="6"/>
        <v>9.1829081184841357E-3</v>
      </c>
    </row>
    <row r="25" spans="1:15" x14ac:dyDescent="0.25">
      <c r="A25" s="4">
        <v>2020</v>
      </c>
      <c r="B25" s="16">
        <v>391484</v>
      </c>
      <c r="C25" s="16">
        <v>6435</v>
      </c>
      <c r="D25" s="16">
        <v>77961</v>
      </c>
      <c r="E25" s="16">
        <v>279209</v>
      </c>
      <c r="F25" s="16">
        <v>23744</v>
      </c>
      <c r="G25" s="16">
        <v>1538</v>
      </c>
      <c r="H25" s="16">
        <v>2434</v>
      </c>
      <c r="J25" s="17">
        <f t="shared" si="1"/>
        <v>1.6437453382513716E-2</v>
      </c>
      <c r="K25" s="17">
        <f t="shared" si="2"/>
        <v>0.19914223825239347</v>
      </c>
      <c r="L25" s="17">
        <f t="shared" si="3"/>
        <v>0.71320667000439353</v>
      </c>
      <c r="M25" s="17">
        <f t="shared" si="4"/>
        <v>6.0651265441244086E-2</v>
      </c>
      <c r="N25" s="17">
        <f t="shared" si="5"/>
        <v>3.9286407618191292E-3</v>
      </c>
      <c r="O25" s="17">
        <f t="shared" si="6"/>
        <v>6.2173677596019253E-3</v>
      </c>
    </row>
    <row r="26" spans="1:15" x14ac:dyDescent="0.25">
      <c r="A26" s="4">
        <v>2021</v>
      </c>
      <c r="B26" s="16">
        <v>367239</v>
      </c>
      <c r="C26" s="16">
        <v>5349</v>
      </c>
      <c r="D26" s="16">
        <v>67568</v>
      </c>
      <c r="E26" s="16">
        <v>267798</v>
      </c>
      <c r="F26" s="16">
        <v>22420</v>
      </c>
      <c r="G26" s="16">
        <v>1515</v>
      </c>
      <c r="H26" s="16">
        <v>2438</v>
      </c>
      <c r="J26" s="17">
        <f t="shared" si="1"/>
        <v>1.4565446480357479E-2</v>
      </c>
      <c r="K26" s="17">
        <f t="shared" si="2"/>
        <v>0.18398917326318828</v>
      </c>
      <c r="L26" s="17">
        <f t="shared" si="3"/>
        <v>0.72921993579113331</v>
      </c>
      <c r="M26" s="17">
        <f t="shared" si="4"/>
        <v>6.1050160794468997E-2</v>
      </c>
      <c r="N26" s="17">
        <f t="shared" si="5"/>
        <v>4.1253788404826287E-3</v>
      </c>
      <c r="O26" s="17">
        <f t="shared" si="6"/>
        <v>6.6387284574895367E-3</v>
      </c>
    </row>
    <row r="27" spans="1:15" x14ac:dyDescent="0.25">
      <c r="A27" s="4">
        <v>2022</v>
      </c>
      <c r="B27" s="16">
        <v>256325</v>
      </c>
      <c r="C27" s="16">
        <v>3663</v>
      </c>
      <c r="D27" s="16">
        <v>43842</v>
      </c>
      <c r="E27" s="16">
        <v>185895</v>
      </c>
      <c r="F27" s="16">
        <v>19699</v>
      </c>
      <c r="G27" s="16">
        <v>1175</v>
      </c>
      <c r="H27" s="16">
        <v>1926</v>
      </c>
      <c r="J27" s="17">
        <f t="shared" si="1"/>
        <v>1.4290451575148737E-2</v>
      </c>
      <c r="K27" s="17">
        <f t="shared" si="2"/>
        <v>0.17104067102311518</v>
      </c>
      <c r="L27" s="17">
        <f t="shared" si="3"/>
        <v>0.72523163952014047</v>
      </c>
      <c r="M27" s="17">
        <f t="shared" si="4"/>
        <v>7.6851653174680581E-2</v>
      </c>
      <c r="N27" s="17">
        <f t="shared" si="5"/>
        <v>4.5840241880425242E-3</v>
      </c>
      <c r="O27" s="17">
        <f t="shared" si="6"/>
        <v>7.5138983712084266E-3</v>
      </c>
    </row>
    <row r="28" spans="1:15" x14ac:dyDescent="0.25">
      <c r="A28" s="4"/>
      <c r="B28" s="16"/>
      <c r="C28" s="16"/>
      <c r="D28" s="16"/>
      <c r="E28" s="16"/>
      <c r="F28" s="16"/>
      <c r="G28" s="16"/>
      <c r="H28"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714C9-F382-4ACC-A7A8-46A8D36390D1}">
  <dimension ref="A1:R54"/>
  <sheetViews>
    <sheetView zoomScale="85" zoomScaleNormal="85" workbookViewId="0">
      <selection activeCell="J48" sqref="A48:J48"/>
    </sheetView>
  </sheetViews>
  <sheetFormatPr defaultRowHeight="15" x14ac:dyDescent="0.25"/>
  <cols>
    <col min="1" max="1" width="9.140625" customWidth="1"/>
    <col min="2" max="2" width="14.42578125" customWidth="1"/>
    <col min="3" max="3" width="10.42578125" bestFit="1" customWidth="1"/>
    <col min="4" max="4" width="13.28515625" customWidth="1"/>
    <col min="5" max="5" width="14.28515625" bestFit="1" customWidth="1"/>
    <col min="6" max="6" width="13.7109375" customWidth="1"/>
    <col min="7" max="7" width="2.140625" customWidth="1"/>
    <col min="8" max="8" width="12.7109375" customWidth="1"/>
    <col min="9" max="9" width="16" customWidth="1"/>
    <col min="10" max="10" width="14.42578125" bestFit="1" customWidth="1"/>
    <col min="11" max="11" width="10.85546875" customWidth="1"/>
    <col min="12" max="12" width="11.7109375" customWidth="1"/>
    <col min="13" max="13" width="13.28515625" bestFit="1" customWidth="1"/>
    <col min="16" max="16" width="10" customWidth="1"/>
    <col min="17" max="17" width="3.42578125" customWidth="1"/>
    <col min="18" max="18" width="14.7109375" customWidth="1"/>
  </cols>
  <sheetData>
    <row r="1" spans="1:12" ht="15.75" x14ac:dyDescent="0.25">
      <c r="A1" s="118" t="s">
        <v>162</v>
      </c>
    </row>
    <row r="2" spans="1:12" s="57" customFormat="1" x14ac:dyDescent="0.25">
      <c r="A2"/>
      <c r="B2"/>
      <c r="C2"/>
      <c r="D2"/>
      <c r="E2"/>
      <c r="F2"/>
      <c r="G2"/>
      <c r="H2"/>
      <c r="I2"/>
      <c r="J2"/>
      <c r="K2"/>
      <c r="L2"/>
    </row>
    <row r="3" spans="1:12" s="57" customFormat="1" x14ac:dyDescent="0.25">
      <c r="A3"/>
      <c r="B3"/>
      <c r="C3"/>
      <c r="D3"/>
      <c r="E3"/>
      <c r="F3"/>
      <c r="G3"/>
      <c r="H3"/>
      <c r="I3"/>
      <c r="J3"/>
      <c r="K3"/>
      <c r="L3"/>
    </row>
    <row r="4" spans="1:12" s="57" customFormat="1" x14ac:dyDescent="0.25">
      <c r="A4"/>
      <c r="B4"/>
      <c r="C4"/>
      <c r="D4"/>
      <c r="E4"/>
      <c r="F4"/>
      <c r="G4"/>
      <c r="H4"/>
      <c r="I4"/>
      <c r="J4"/>
      <c r="K4"/>
      <c r="L4"/>
    </row>
    <row r="5" spans="1:12" s="57" customFormat="1" x14ac:dyDescent="0.25">
      <c r="A5"/>
      <c r="B5"/>
      <c r="C5"/>
      <c r="D5"/>
      <c r="E5"/>
      <c r="F5"/>
      <c r="G5"/>
      <c r="H5"/>
      <c r="I5"/>
      <c r="J5"/>
      <c r="K5"/>
      <c r="L5"/>
    </row>
    <row r="6" spans="1:12" s="57" customFormat="1" x14ac:dyDescent="0.25">
      <c r="A6"/>
      <c r="B6"/>
      <c r="C6"/>
      <c r="D6"/>
      <c r="E6"/>
      <c r="F6"/>
      <c r="G6"/>
      <c r="H6"/>
      <c r="I6"/>
      <c r="J6"/>
      <c r="K6"/>
      <c r="L6"/>
    </row>
    <row r="7" spans="1:12" s="57" customFormat="1" x14ac:dyDescent="0.25">
      <c r="A7"/>
      <c r="B7"/>
      <c r="C7"/>
      <c r="D7"/>
      <c r="E7"/>
      <c r="F7"/>
      <c r="G7"/>
      <c r="H7"/>
      <c r="I7"/>
      <c r="J7"/>
      <c r="K7"/>
      <c r="L7"/>
    </row>
    <row r="8" spans="1:12" s="57" customFormat="1" x14ac:dyDescent="0.25">
      <c r="A8"/>
      <c r="B8"/>
      <c r="C8"/>
      <c r="D8"/>
      <c r="E8"/>
      <c r="F8"/>
      <c r="G8"/>
      <c r="H8"/>
      <c r="I8"/>
      <c r="J8"/>
      <c r="K8"/>
      <c r="L8"/>
    </row>
    <row r="9" spans="1:12" s="57" customFormat="1" x14ac:dyDescent="0.25">
      <c r="A9"/>
      <c r="B9"/>
      <c r="C9"/>
      <c r="D9"/>
      <c r="E9"/>
      <c r="F9"/>
      <c r="G9"/>
      <c r="H9"/>
      <c r="I9"/>
      <c r="J9"/>
      <c r="K9"/>
      <c r="L9"/>
    </row>
    <row r="10" spans="1:12" s="57" customFormat="1" x14ac:dyDescent="0.25">
      <c r="A10"/>
      <c r="B10"/>
      <c r="C10"/>
      <c r="D10"/>
      <c r="E10"/>
      <c r="F10"/>
      <c r="G10"/>
      <c r="H10"/>
      <c r="I10"/>
      <c r="J10"/>
      <c r="K10"/>
      <c r="L10"/>
    </row>
    <row r="11" spans="1:12" s="57" customFormat="1" x14ac:dyDescent="0.25">
      <c r="A11"/>
      <c r="B11"/>
      <c r="C11"/>
      <c r="D11"/>
      <c r="E11"/>
      <c r="F11"/>
      <c r="G11"/>
      <c r="H11"/>
      <c r="I11"/>
      <c r="J11"/>
      <c r="K11"/>
      <c r="L11"/>
    </row>
    <row r="12" spans="1:12" s="57" customFormat="1" x14ac:dyDescent="0.25">
      <c r="A12"/>
      <c r="B12"/>
      <c r="C12"/>
      <c r="D12"/>
      <c r="E12"/>
      <c r="F12"/>
      <c r="G12"/>
      <c r="H12"/>
      <c r="I12"/>
      <c r="J12"/>
      <c r="K12"/>
      <c r="L12"/>
    </row>
    <row r="13" spans="1:12" s="57" customFormat="1" x14ac:dyDescent="0.25">
      <c r="A13"/>
      <c r="B13"/>
      <c r="C13"/>
      <c r="D13"/>
      <c r="E13"/>
      <c r="F13"/>
      <c r="G13"/>
      <c r="H13"/>
      <c r="I13"/>
      <c r="J13"/>
      <c r="K13"/>
      <c r="L13"/>
    </row>
    <row r="14" spans="1:12" s="57" customFormat="1" x14ac:dyDescent="0.25">
      <c r="A14"/>
      <c r="B14"/>
      <c r="C14"/>
      <c r="D14"/>
      <c r="E14"/>
      <c r="F14"/>
      <c r="G14"/>
      <c r="H14"/>
      <c r="I14"/>
      <c r="J14"/>
      <c r="K14"/>
      <c r="L14"/>
    </row>
    <row r="15" spans="1:12" s="57" customFormat="1" x14ac:dyDescent="0.25">
      <c r="A15"/>
      <c r="B15"/>
      <c r="C15"/>
      <c r="D15"/>
      <c r="E15"/>
      <c r="F15"/>
      <c r="G15"/>
      <c r="H15"/>
      <c r="I15"/>
      <c r="J15"/>
      <c r="K15"/>
      <c r="L15"/>
    </row>
    <row r="16" spans="1:12" s="57" customFormat="1" x14ac:dyDescent="0.25">
      <c r="A16"/>
      <c r="B16"/>
      <c r="C16"/>
      <c r="D16"/>
      <c r="E16"/>
      <c r="F16"/>
      <c r="G16"/>
      <c r="H16"/>
      <c r="I16"/>
      <c r="J16"/>
      <c r="K16"/>
      <c r="L16"/>
    </row>
    <row r="17" spans="1:18" s="57" customFormat="1" x14ac:dyDescent="0.25">
      <c r="A17"/>
      <c r="B17"/>
      <c r="C17"/>
      <c r="D17"/>
      <c r="E17"/>
      <c r="F17"/>
      <c r="G17"/>
      <c r="H17"/>
      <c r="I17"/>
      <c r="J17"/>
      <c r="K17"/>
      <c r="L17"/>
    </row>
    <row r="18" spans="1:18" s="57" customFormat="1" x14ac:dyDescent="0.25">
      <c r="A18"/>
      <c r="B18"/>
      <c r="C18"/>
      <c r="D18"/>
      <c r="E18"/>
      <c r="F18"/>
      <c r="G18"/>
      <c r="H18"/>
      <c r="I18"/>
      <c r="J18"/>
      <c r="K18"/>
      <c r="L18"/>
    </row>
    <row r="19" spans="1:18" s="57" customFormat="1" x14ac:dyDescent="0.25">
      <c r="A19"/>
      <c r="B19"/>
      <c r="C19"/>
      <c r="D19"/>
      <c r="E19"/>
      <c r="F19"/>
      <c r="G19"/>
      <c r="H19"/>
      <c r="I19"/>
      <c r="J19"/>
      <c r="K19"/>
      <c r="L19"/>
    </row>
    <row r="20" spans="1:18" s="57" customFormat="1" x14ac:dyDescent="0.25">
      <c r="A20"/>
      <c r="B20"/>
      <c r="C20"/>
      <c r="D20"/>
      <c r="E20"/>
      <c r="F20"/>
      <c r="G20"/>
      <c r="H20"/>
      <c r="I20"/>
      <c r="J20"/>
      <c r="K20"/>
      <c r="L20"/>
    </row>
    <row r="21" spans="1:18" s="57" customFormat="1" x14ac:dyDescent="0.25">
      <c r="A21"/>
      <c r="B21"/>
      <c r="C21"/>
      <c r="D21"/>
      <c r="E21"/>
      <c r="F21"/>
      <c r="G21"/>
      <c r="H21"/>
      <c r="I21"/>
      <c r="J21"/>
      <c r="K21"/>
      <c r="L21"/>
    </row>
    <row r="22" spans="1:18" s="57" customFormat="1" x14ac:dyDescent="0.25">
      <c r="A22"/>
      <c r="B22"/>
      <c r="C22"/>
      <c r="D22"/>
      <c r="E22"/>
      <c r="F22"/>
      <c r="G22"/>
      <c r="H22"/>
      <c r="I22"/>
      <c r="J22"/>
      <c r="K22"/>
      <c r="L22"/>
    </row>
    <row r="23" spans="1:18" s="57" customFormat="1" x14ac:dyDescent="0.25">
      <c r="A23"/>
      <c r="B23" s="69" t="s">
        <v>161</v>
      </c>
      <c r="C23"/>
      <c r="D23"/>
      <c r="E23"/>
      <c r="F23"/>
      <c r="G23"/>
      <c r="H23"/>
      <c r="I23"/>
      <c r="J23"/>
      <c r="K23"/>
      <c r="L23"/>
    </row>
    <row r="24" spans="1:18" s="57" customFormat="1" x14ac:dyDescent="0.25">
      <c r="B24" s="69"/>
    </row>
    <row r="25" spans="1:18" s="28" customFormat="1" ht="50.25" customHeight="1" x14ac:dyDescent="0.25">
      <c r="A25" s="27" t="s">
        <v>5</v>
      </c>
      <c r="B25" s="27" t="s">
        <v>0</v>
      </c>
      <c r="C25" s="27" t="s">
        <v>3</v>
      </c>
      <c r="D25" s="27" t="s">
        <v>1</v>
      </c>
      <c r="E25" s="27" t="s">
        <v>4</v>
      </c>
      <c r="F25" s="27" t="s">
        <v>6</v>
      </c>
      <c r="G25" s="29"/>
      <c r="H25" s="27" t="s">
        <v>49</v>
      </c>
      <c r="I25" s="27" t="s">
        <v>48</v>
      </c>
      <c r="J25" s="27" t="s">
        <v>50</v>
      </c>
      <c r="K25" s="30"/>
      <c r="L25" s="27" t="s">
        <v>7</v>
      </c>
      <c r="N25" s="94" t="s">
        <v>134</v>
      </c>
      <c r="O25" s="94" t="s">
        <v>136</v>
      </c>
      <c r="P25" s="94" t="s">
        <v>137</v>
      </c>
      <c r="R25" s="27" t="s">
        <v>138</v>
      </c>
    </row>
    <row r="26" spans="1:18" x14ac:dyDescent="0.25">
      <c r="A26">
        <v>2001</v>
      </c>
      <c r="B26" s="1"/>
      <c r="C26" s="3"/>
      <c r="D26" s="1"/>
      <c r="E26" s="3"/>
      <c r="F26" s="2"/>
      <c r="H26" s="1">
        <v>84328314</v>
      </c>
      <c r="I26" s="1">
        <v>1296935</v>
      </c>
      <c r="J26" s="7">
        <f>I26/H26</f>
        <v>1.5379591248557395E-2</v>
      </c>
      <c r="L26" s="7">
        <f>4/1000</f>
        <v>4.0000000000000001E-3</v>
      </c>
      <c r="M26" s="2"/>
      <c r="N26" s="95"/>
      <c r="O26" s="95">
        <f>LN(J26)</f>
        <v>-4.1747138920746236</v>
      </c>
      <c r="P26" s="95">
        <f>LN(L26)</f>
        <v>-5.521460917862246</v>
      </c>
      <c r="R26" s="7"/>
    </row>
    <row r="27" spans="1:18" x14ac:dyDescent="0.25">
      <c r="A27">
        <v>2002</v>
      </c>
      <c r="B27" s="1">
        <v>1556634</v>
      </c>
      <c r="C27" s="3">
        <f t="shared" ref="C27:C48" si="0">B27/F27</f>
        <v>1.1819565060743841E-2</v>
      </c>
      <c r="D27" s="1">
        <v>130143136</v>
      </c>
      <c r="E27" s="3"/>
      <c r="F27" s="2">
        <f t="shared" ref="F27:F48" si="1">B27+D27</f>
        <v>131699770</v>
      </c>
      <c r="H27" s="1">
        <v>85924360</v>
      </c>
      <c r="I27" s="1">
        <v>1222775</v>
      </c>
      <c r="J27" s="7">
        <f t="shared" ref="J27:J48" si="2">I27/H27</f>
        <v>1.4230830465306928E-2</v>
      </c>
      <c r="L27" s="7">
        <v>3.8999999999999998E-3</v>
      </c>
      <c r="N27" s="95"/>
      <c r="O27" s="95">
        <f t="shared" ref="O27:O47" si="3">LN(J27)</f>
        <v>-4.2523445084070932</v>
      </c>
      <c r="P27" s="95">
        <f t="shared" ref="P27:P47" si="4">LN(L27)</f>
        <v>-5.5467787258465364</v>
      </c>
      <c r="R27" s="7">
        <f t="shared" ref="R27:R47" si="5">I27/D27</f>
        <v>9.3956165310170488E-3</v>
      </c>
    </row>
    <row r="28" spans="1:18" x14ac:dyDescent="0.25">
      <c r="A28">
        <v>2003</v>
      </c>
      <c r="B28" s="1">
        <v>57732920</v>
      </c>
      <c r="C28" s="3">
        <f t="shared" si="0"/>
        <v>0.43762491254956082</v>
      </c>
      <c r="D28" s="1">
        <v>74190374</v>
      </c>
      <c r="E28" s="3">
        <f t="shared" ref="E28:E48" si="6">D28/F28</f>
        <v>0.56237508745043918</v>
      </c>
      <c r="F28" s="2">
        <f t="shared" si="1"/>
        <v>131923294</v>
      </c>
      <c r="H28" s="1">
        <v>87385338</v>
      </c>
      <c r="I28" s="1">
        <v>1142523</v>
      </c>
      <c r="J28" s="7">
        <f t="shared" si="2"/>
        <v>1.3074538888892323E-2</v>
      </c>
      <c r="L28" s="7">
        <v>3.8E-3</v>
      </c>
      <c r="N28" s="95">
        <f t="shared" ref="N28:N47" si="7">LN(E28)</f>
        <v>-0.57558623631880934</v>
      </c>
      <c r="O28" s="95">
        <f t="shared" si="3"/>
        <v>-4.3370885362769469</v>
      </c>
      <c r="P28" s="95">
        <f t="shared" si="4"/>
        <v>-5.5727542122497971</v>
      </c>
      <c r="R28" s="7">
        <f t="shared" si="5"/>
        <v>1.539988193077447E-2</v>
      </c>
    </row>
    <row r="29" spans="1:18" x14ac:dyDescent="0.25">
      <c r="A29">
        <v>2004</v>
      </c>
      <c r="B29" s="1">
        <v>65175786</v>
      </c>
      <c r="C29" s="3">
        <f t="shared" si="0"/>
        <v>0.48882582026420979</v>
      </c>
      <c r="D29" s="1">
        <v>68155522</v>
      </c>
      <c r="E29" s="3">
        <f t="shared" si="6"/>
        <v>0.51117417973579016</v>
      </c>
      <c r="F29" s="2">
        <f t="shared" si="1"/>
        <v>133331308</v>
      </c>
      <c r="H29" s="1">
        <v>88704099</v>
      </c>
      <c r="I29" s="1">
        <v>1097095</v>
      </c>
      <c r="J29" s="7">
        <f t="shared" si="2"/>
        <v>1.2368030478501338E-2</v>
      </c>
      <c r="L29" s="7">
        <v>3.7000000000000002E-3</v>
      </c>
      <c r="N29" s="95">
        <f t="shared" si="7"/>
        <v>-0.67104488631848191</v>
      </c>
      <c r="O29" s="95">
        <f t="shared" si="3"/>
        <v>-4.392640322836959</v>
      </c>
      <c r="P29" s="95">
        <f t="shared" si="4"/>
        <v>-5.5994224593319579</v>
      </c>
      <c r="R29" s="7">
        <f t="shared" si="5"/>
        <v>1.6096934889589725E-2</v>
      </c>
    </row>
    <row r="30" spans="1:18" x14ac:dyDescent="0.25">
      <c r="A30">
        <v>2005</v>
      </c>
      <c r="B30" s="1">
        <v>73246407</v>
      </c>
      <c r="C30" s="3">
        <f t="shared" si="0"/>
        <v>0.53952326240477677</v>
      </c>
      <c r="D30" s="1">
        <v>62514944</v>
      </c>
      <c r="E30" s="3">
        <f t="shared" si="6"/>
        <v>0.46047673759522323</v>
      </c>
      <c r="F30" s="2">
        <f t="shared" si="1"/>
        <v>135761351</v>
      </c>
      <c r="H30" s="1">
        <v>90100289</v>
      </c>
      <c r="I30" s="1">
        <v>1082795</v>
      </c>
      <c r="J30" s="7">
        <f t="shared" si="2"/>
        <v>1.2017664005495032E-2</v>
      </c>
      <c r="L30" s="7">
        <v>3.5999999999999999E-3</v>
      </c>
      <c r="N30" s="95">
        <f t="shared" si="7"/>
        <v>-0.77549294009970271</v>
      </c>
      <c r="O30" s="95">
        <f t="shared" si="3"/>
        <v>-4.4213777110668939</v>
      </c>
      <c r="P30" s="95">
        <f t="shared" si="4"/>
        <v>-5.6268214335200728</v>
      </c>
      <c r="R30" s="7">
        <f t="shared" si="5"/>
        <v>1.7320578580379116E-2</v>
      </c>
    </row>
    <row r="31" spans="1:18" x14ac:dyDescent="0.25">
      <c r="A31">
        <v>2006</v>
      </c>
      <c r="B31" s="1">
        <v>79969905</v>
      </c>
      <c r="C31" s="3">
        <f t="shared" si="0"/>
        <v>0.57159149444542778</v>
      </c>
      <c r="D31" s="1">
        <v>59937539</v>
      </c>
      <c r="E31" s="3">
        <f t="shared" si="6"/>
        <v>0.42840850555457222</v>
      </c>
      <c r="F31" s="2">
        <f t="shared" si="1"/>
        <v>139907444</v>
      </c>
      <c r="H31" s="1">
        <v>91665296</v>
      </c>
      <c r="I31" s="1">
        <v>1091167</v>
      </c>
      <c r="J31" s="7">
        <f t="shared" si="2"/>
        <v>1.1903817994543977E-2</v>
      </c>
      <c r="L31" s="7">
        <v>3.7000000000000002E-3</v>
      </c>
      <c r="N31" s="95">
        <f t="shared" si="7"/>
        <v>-0.84767808636993991</v>
      </c>
      <c r="O31" s="95">
        <f t="shared" si="3"/>
        <v>-4.4308960904451151</v>
      </c>
      <c r="P31" s="95">
        <f t="shared" si="4"/>
        <v>-5.5994224593319579</v>
      </c>
      <c r="R31" s="7">
        <f t="shared" si="5"/>
        <v>1.8205068446337111E-2</v>
      </c>
    </row>
    <row r="32" spans="1:18" x14ac:dyDescent="0.25">
      <c r="A32">
        <v>2007</v>
      </c>
      <c r="B32" s="1">
        <v>89875695</v>
      </c>
      <c r="C32" s="3">
        <f t="shared" si="0"/>
        <v>0.58471628318260394</v>
      </c>
      <c r="D32" s="1">
        <v>63832518</v>
      </c>
      <c r="E32" s="3">
        <f t="shared" si="6"/>
        <v>0.41528371681739606</v>
      </c>
      <c r="F32" s="2">
        <f t="shared" si="1"/>
        <v>153708213</v>
      </c>
      <c r="H32" s="1">
        <v>93868509</v>
      </c>
      <c r="I32" s="1">
        <v>1196230</v>
      </c>
      <c r="J32" s="112">
        <f t="shared" si="2"/>
        <v>1.2743677434995798E-2</v>
      </c>
      <c r="K32" s="71"/>
      <c r="L32" s="112">
        <v>3.8999999999999998E-3</v>
      </c>
      <c r="N32" s="95">
        <f t="shared" si="7"/>
        <v>-0.87879333735537324</v>
      </c>
      <c r="O32" s="95">
        <f t="shared" si="3"/>
        <v>-4.3627200178218564</v>
      </c>
      <c r="P32" s="95">
        <f t="shared" si="4"/>
        <v>-5.5467787258465364</v>
      </c>
      <c r="R32" s="7">
        <f t="shared" si="5"/>
        <v>1.8740134926214253E-2</v>
      </c>
    </row>
    <row r="33" spans="1:18" x14ac:dyDescent="0.25">
      <c r="A33">
        <v>2008</v>
      </c>
      <c r="B33" s="1">
        <v>95453278</v>
      </c>
      <c r="C33" s="3">
        <f t="shared" si="0"/>
        <v>0.66327484170476725</v>
      </c>
      <c r="D33" s="1">
        <v>48458826</v>
      </c>
      <c r="E33" s="3">
        <f t="shared" si="6"/>
        <v>0.33672515829523275</v>
      </c>
      <c r="F33" s="2">
        <f t="shared" si="1"/>
        <v>143912104</v>
      </c>
      <c r="H33" s="1">
        <v>94491073</v>
      </c>
      <c r="I33" s="1">
        <v>1041891</v>
      </c>
      <c r="J33" s="7">
        <f t="shared" si="2"/>
        <v>1.1026343197520891E-2</v>
      </c>
      <c r="L33" s="7">
        <v>3.5000000000000001E-3</v>
      </c>
      <c r="N33" s="95">
        <f t="shared" si="7"/>
        <v>-1.0884882353949628</v>
      </c>
      <c r="O33" s="95">
        <f t="shared" si="3"/>
        <v>-4.5074680330954555</v>
      </c>
      <c r="P33" s="95">
        <f t="shared" si="4"/>
        <v>-5.6549923104867688</v>
      </c>
      <c r="R33" s="7">
        <f t="shared" si="5"/>
        <v>2.1500541511261542E-2</v>
      </c>
    </row>
    <row r="34" spans="1:18" x14ac:dyDescent="0.25">
      <c r="A34">
        <v>2009</v>
      </c>
      <c r="B34" s="1">
        <v>98695139</v>
      </c>
      <c r="C34" s="3">
        <f t="shared" si="0"/>
        <v>0.69674962996148382</v>
      </c>
      <c r="D34" s="1">
        <v>42955656</v>
      </c>
      <c r="E34" s="3">
        <f t="shared" si="6"/>
        <v>0.30325037003851618</v>
      </c>
      <c r="F34" s="2">
        <f t="shared" si="1"/>
        <v>141650795</v>
      </c>
      <c r="H34" s="1">
        <v>95631422</v>
      </c>
      <c r="I34" s="1">
        <v>1005506</v>
      </c>
      <c r="J34" s="7">
        <f t="shared" si="2"/>
        <v>1.0514389297693388E-2</v>
      </c>
      <c r="L34" s="7">
        <v>3.5000000000000001E-3</v>
      </c>
      <c r="N34" s="95">
        <f t="shared" si="7"/>
        <v>-1.1931965109162943</v>
      </c>
      <c r="O34" s="95">
        <f t="shared" si="3"/>
        <v>-4.555010550668352</v>
      </c>
      <c r="P34" s="95">
        <f t="shared" si="4"/>
        <v>-5.6549923104867688</v>
      </c>
      <c r="R34" s="7">
        <f t="shared" si="5"/>
        <v>2.3408000101313782E-2</v>
      </c>
    </row>
    <row r="35" spans="1:18" x14ac:dyDescent="0.25">
      <c r="A35">
        <v>2010</v>
      </c>
      <c r="B35" s="1">
        <v>112012972</v>
      </c>
      <c r="C35" s="3">
        <f t="shared" si="0"/>
        <v>0.77874113276471424</v>
      </c>
      <c r="D35" s="1">
        <v>31825548</v>
      </c>
      <c r="E35" s="3">
        <f t="shared" si="6"/>
        <v>0.22125886723528579</v>
      </c>
      <c r="F35" s="2">
        <f t="shared" si="1"/>
        <v>143838520</v>
      </c>
      <c r="H35" s="1">
        <v>96432345</v>
      </c>
      <c r="I35" s="1">
        <v>943608</v>
      </c>
      <c r="J35" s="7">
        <f t="shared" si="2"/>
        <v>9.7851815176743864E-3</v>
      </c>
      <c r="L35" s="7">
        <v>3.5999999999999999E-3</v>
      </c>
      <c r="N35" s="95">
        <f t="shared" si="7"/>
        <v>-1.5084219179975988</v>
      </c>
      <c r="O35" s="95">
        <f t="shared" si="3"/>
        <v>-4.6268861277007023</v>
      </c>
      <c r="P35" s="95">
        <f t="shared" si="4"/>
        <v>-5.6268214335200728</v>
      </c>
      <c r="R35" s="7">
        <f t="shared" si="5"/>
        <v>2.9649387341264322E-2</v>
      </c>
    </row>
    <row r="36" spans="1:18" x14ac:dyDescent="0.25">
      <c r="A36">
        <v>2011</v>
      </c>
      <c r="B36" s="1">
        <v>118830767</v>
      </c>
      <c r="C36" s="3">
        <f t="shared" si="0"/>
        <v>0.81423511840754315</v>
      </c>
      <c r="D36" s="1">
        <v>27110822</v>
      </c>
      <c r="E36" s="3">
        <f t="shared" si="6"/>
        <v>0.18576488159245683</v>
      </c>
      <c r="F36" s="2">
        <f t="shared" si="1"/>
        <v>145941589</v>
      </c>
      <c r="H36" s="1">
        <v>96275360</v>
      </c>
      <c r="I36" s="1">
        <v>828158</v>
      </c>
      <c r="J36" s="7">
        <f t="shared" si="2"/>
        <v>8.601972508853771E-3</v>
      </c>
      <c r="L36" s="7">
        <v>3.5999999999999999E-3</v>
      </c>
      <c r="N36" s="95">
        <f t="shared" si="7"/>
        <v>-1.683273482348683</v>
      </c>
      <c r="O36" s="95">
        <f t="shared" si="3"/>
        <v>-4.7557637405273772</v>
      </c>
      <c r="P36" s="95">
        <f t="shared" si="4"/>
        <v>-5.6268214335200728</v>
      </c>
      <c r="R36" s="7">
        <f t="shared" si="5"/>
        <v>3.0547137228078145E-2</v>
      </c>
    </row>
    <row r="37" spans="1:18" x14ac:dyDescent="0.25">
      <c r="A37">
        <v>2012</v>
      </c>
      <c r="B37" s="1">
        <v>121643476</v>
      </c>
      <c r="C37" s="3">
        <f t="shared" si="0"/>
        <v>0.83392361358693678</v>
      </c>
      <c r="D37" s="1">
        <v>24225371</v>
      </c>
      <c r="E37" s="3">
        <f t="shared" si="6"/>
        <v>0.16607638641306324</v>
      </c>
      <c r="F37" s="2">
        <f t="shared" si="1"/>
        <v>145868847</v>
      </c>
      <c r="H37" s="1">
        <v>95656696</v>
      </c>
      <c r="I37" s="1">
        <v>728937</v>
      </c>
      <c r="J37" s="7">
        <f t="shared" si="2"/>
        <v>7.6203447378111406E-3</v>
      </c>
      <c r="L37" s="7">
        <v>3.3999999999999998E-3</v>
      </c>
      <c r="N37" s="95">
        <f t="shared" si="7"/>
        <v>-1.7953074373514928</v>
      </c>
      <c r="O37" s="95">
        <f t="shared" si="3"/>
        <v>-4.8769336691243694</v>
      </c>
      <c r="P37" s="95">
        <f t="shared" si="4"/>
        <v>-5.6839798473600212</v>
      </c>
      <c r="R37" s="7">
        <f t="shared" si="5"/>
        <v>3.0089817819508317E-2</v>
      </c>
    </row>
    <row r="38" spans="1:18" x14ac:dyDescent="0.25">
      <c r="A38">
        <v>2013</v>
      </c>
      <c r="B38" s="1">
        <v>124963819</v>
      </c>
      <c r="C38" s="3">
        <f t="shared" si="0"/>
        <v>0.8494624574695453</v>
      </c>
      <c r="D38" s="1">
        <v>22145471</v>
      </c>
      <c r="E38" s="3">
        <f t="shared" si="6"/>
        <v>0.15053754253045473</v>
      </c>
      <c r="F38" s="2">
        <f t="shared" si="1"/>
        <v>147109290</v>
      </c>
      <c r="H38" s="1">
        <v>95269564</v>
      </c>
      <c r="I38" s="1">
        <v>676170</v>
      </c>
      <c r="J38" s="7">
        <f t="shared" si="2"/>
        <v>7.0974398497299727E-3</v>
      </c>
      <c r="L38" s="7">
        <v>3.3E-3</v>
      </c>
      <c r="N38" s="95">
        <f t="shared" si="7"/>
        <v>-1.8935427738715915</v>
      </c>
      <c r="O38" s="95">
        <f t="shared" si="3"/>
        <v>-4.948021144506181</v>
      </c>
      <c r="P38" s="95">
        <f t="shared" si="4"/>
        <v>-5.7138328105097029</v>
      </c>
      <c r="R38" s="7">
        <f t="shared" si="5"/>
        <v>3.0533105392068653E-2</v>
      </c>
    </row>
    <row r="39" spans="1:18" x14ac:dyDescent="0.25">
      <c r="A39">
        <v>2014</v>
      </c>
      <c r="B39" s="1">
        <v>128011528</v>
      </c>
      <c r="C39" s="3">
        <f t="shared" si="0"/>
        <v>0.86197721732726851</v>
      </c>
      <c r="D39" s="1">
        <v>20497650</v>
      </c>
      <c r="E39" s="3">
        <f t="shared" si="6"/>
        <v>0.13802278267273152</v>
      </c>
      <c r="F39" s="2">
        <f t="shared" si="1"/>
        <v>148509178</v>
      </c>
      <c r="H39" s="1">
        <v>94418486</v>
      </c>
      <c r="I39" s="1">
        <v>590667</v>
      </c>
      <c r="J39" s="7">
        <f t="shared" si="2"/>
        <v>6.2558406200243456E-3</v>
      </c>
      <c r="L39" s="7">
        <v>3.2000000000000002E-3</v>
      </c>
      <c r="N39" s="95">
        <f t="shared" si="7"/>
        <v>-1.9803365156197013</v>
      </c>
      <c r="O39" s="95">
        <f t="shared" si="3"/>
        <v>-5.074239752402474</v>
      </c>
      <c r="P39" s="95">
        <f t="shared" si="4"/>
        <v>-5.7446044691764557</v>
      </c>
      <c r="R39" s="7">
        <f t="shared" si="5"/>
        <v>2.8816327725373396E-2</v>
      </c>
    </row>
    <row r="40" spans="1:18" x14ac:dyDescent="0.25">
      <c r="A40">
        <v>2015</v>
      </c>
      <c r="B40" s="1">
        <v>131213511</v>
      </c>
      <c r="C40" s="3">
        <f t="shared" si="0"/>
        <v>0.87198828184374</v>
      </c>
      <c r="D40" s="1">
        <v>19262721</v>
      </c>
      <c r="E40" s="3">
        <f t="shared" si="6"/>
        <v>0.12801171815626006</v>
      </c>
      <c r="F40" s="2">
        <f t="shared" si="1"/>
        <v>150476232</v>
      </c>
      <c r="H40" s="1">
        <v>94022242</v>
      </c>
      <c r="I40" s="1">
        <v>539677</v>
      </c>
      <c r="J40" s="7">
        <f t="shared" si="2"/>
        <v>5.7398865259988162E-3</v>
      </c>
      <c r="L40" s="7">
        <v>3.0999999999999999E-3</v>
      </c>
      <c r="N40" s="95">
        <f t="shared" si="7"/>
        <v>-2.0556334711570092</v>
      </c>
      <c r="O40" s="95">
        <f t="shared" si="3"/>
        <v>-5.1603158378358245</v>
      </c>
      <c r="P40" s="95">
        <f t="shared" si="4"/>
        <v>-5.7763531674910364</v>
      </c>
      <c r="R40" s="7">
        <f t="shared" si="5"/>
        <v>2.8016654552594101E-2</v>
      </c>
    </row>
    <row r="41" spans="1:18" x14ac:dyDescent="0.25">
      <c r="A41">
        <v>2016</v>
      </c>
      <c r="B41" s="1">
        <v>132228746</v>
      </c>
      <c r="C41" s="3">
        <f t="shared" si="0"/>
        <v>0.87261428996365531</v>
      </c>
      <c r="D41" s="1">
        <v>19302976</v>
      </c>
      <c r="E41" s="3">
        <f t="shared" si="6"/>
        <v>0.12738571003634475</v>
      </c>
      <c r="F41" s="2">
        <f t="shared" si="1"/>
        <v>151531722</v>
      </c>
      <c r="H41" s="1">
        <v>92950723</v>
      </c>
      <c r="I41" s="1">
        <v>474997</v>
      </c>
      <c r="J41" s="7">
        <f t="shared" si="2"/>
        <v>5.1102023165543317E-3</v>
      </c>
      <c r="L41" s="7">
        <v>3.0000000000000001E-3</v>
      </c>
      <c r="N41" s="95">
        <f t="shared" si="7"/>
        <v>-2.0605357082549065</v>
      </c>
      <c r="O41" s="95">
        <f t="shared" si="3"/>
        <v>-5.2765162832695864</v>
      </c>
      <c r="P41" s="95">
        <f t="shared" si="4"/>
        <v>-5.8091429903140277</v>
      </c>
      <c r="R41" s="7">
        <f t="shared" si="5"/>
        <v>2.4607449131159878E-2</v>
      </c>
    </row>
    <row r="42" spans="1:18" x14ac:dyDescent="0.25">
      <c r="A42">
        <v>2017</v>
      </c>
      <c r="B42" s="1">
        <v>135315329</v>
      </c>
      <c r="C42" s="3">
        <f t="shared" si="0"/>
        <v>0.88248380183284358</v>
      </c>
      <c r="D42" s="1">
        <v>18019303</v>
      </c>
      <c r="E42" s="3">
        <f t="shared" si="6"/>
        <v>0.11751619816715639</v>
      </c>
      <c r="F42" s="2">
        <f t="shared" si="1"/>
        <v>153334632</v>
      </c>
      <c r="H42" s="1">
        <v>92360861</v>
      </c>
      <c r="I42" s="1">
        <v>439425</v>
      </c>
      <c r="J42" s="7">
        <f t="shared" si="2"/>
        <v>4.7576970942269587E-3</v>
      </c>
      <c r="L42" s="7">
        <v>2.8999999999999998E-3</v>
      </c>
      <c r="N42" s="95">
        <f t="shared" si="7"/>
        <v>-2.1411790981575343</v>
      </c>
      <c r="O42" s="95">
        <f t="shared" si="3"/>
        <v>-5.3479915315434283</v>
      </c>
      <c r="P42" s="95">
        <f t="shared" si="4"/>
        <v>-5.843044541989709</v>
      </c>
      <c r="R42" s="7">
        <f t="shared" si="5"/>
        <v>2.4386348350987828E-2</v>
      </c>
    </row>
    <row r="43" spans="1:18" x14ac:dyDescent="0.25">
      <c r="A43">
        <v>2018</v>
      </c>
      <c r="B43" s="1">
        <v>138492113</v>
      </c>
      <c r="C43" s="3">
        <f t="shared" si="0"/>
        <v>0.89362564337774009</v>
      </c>
      <c r="D43" s="1">
        <v>16485661</v>
      </c>
      <c r="E43" s="3">
        <f t="shared" si="6"/>
        <v>0.10637435662225991</v>
      </c>
      <c r="F43" s="2">
        <f t="shared" si="1"/>
        <v>154977774</v>
      </c>
      <c r="H43" s="1">
        <v>90930021</v>
      </c>
      <c r="I43" s="1">
        <v>414157</v>
      </c>
      <c r="J43" s="7">
        <f t="shared" si="2"/>
        <v>4.5546783718437723E-3</v>
      </c>
      <c r="L43" s="7">
        <v>2.8999999999999998E-3</v>
      </c>
      <c r="N43" s="95">
        <f t="shared" si="7"/>
        <v>-2.2407907403112612</v>
      </c>
      <c r="O43" s="95">
        <f t="shared" si="3"/>
        <v>-5.3916003606767644</v>
      </c>
      <c r="P43" s="95">
        <f t="shared" si="4"/>
        <v>-5.843044541989709</v>
      </c>
      <c r="R43" s="7">
        <f t="shared" si="5"/>
        <v>2.5122256244381101E-2</v>
      </c>
    </row>
    <row r="44" spans="1:18" x14ac:dyDescent="0.25">
      <c r="A44">
        <v>2019</v>
      </c>
      <c r="B44" s="1">
        <v>151966985</v>
      </c>
      <c r="C44" s="3">
        <f t="shared" si="0"/>
        <v>0.91039513466369282</v>
      </c>
      <c r="D44" s="1">
        <v>14957221</v>
      </c>
      <c r="E44" s="3">
        <f t="shared" si="6"/>
        <v>8.9604865336307182E-2</v>
      </c>
      <c r="F44" s="2">
        <f t="shared" si="1"/>
        <v>166924206</v>
      </c>
      <c r="H44" s="1">
        <v>90191768</v>
      </c>
      <c r="I44" s="1">
        <v>438641</v>
      </c>
      <c r="J44" s="7">
        <f t="shared" si="2"/>
        <v>4.8634261166717561E-3</v>
      </c>
      <c r="L44" s="7">
        <v>2.7000000000000001E-3</v>
      </c>
      <c r="N44" s="95">
        <f t="shared" si="7"/>
        <v>-2.4123456598470496</v>
      </c>
      <c r="O44" s="95">
        <f t="shared" si="3"/>
        <v>-5.3260121271607819</v>
      </c>
      <c r="P44" s="95">
        <f t="shared" si="4"/>
        <v>-5.9145035059718536</v>
      </c>
      <c r="R44" s="7">
        <f t="shared" si="5"/>
        <v>2.9326370186012495E-2</v>
      </c>
    </row>
    <row r="45" spans="1:18" x14ac:dyDescent="0.25">
      <c r="A45">
        <v>2020</v>
      </c>
      <c r="B45" s="1">
        <v>150656551</v>
      </c>
      <c r="C45" s="3">
        <f t="shared" si="0"/>
        <v>0.9196312180962809</v>
      </c>
      <c r="D45" s="1">
        <v>13166238</v>
      </c>
      <c r="E45" s="3">
        <f t="shared" si="6"/>
        <v>8.0368781903719141E-2</v>
      </c>
      <c r="F45" s="2">
        <f t="shared" si="1"/>
        <v>163822789</v>
      </c>
      <c r="H45" s="1">
        <v>85269439</v>
      </c>
      <c r="I45" s="1">
        <v>391484</v>
      </c>
      <c r="J45" s="7">
        <f t="shared" si="2"/>
        <v>4.5911407954730412E-3</v>
      </c>
      <c r="L45" s="7">
        <v>2.5999999999999999E-3</v>
      </c>
      <c r="N45" s="95">
        <f t="shared" si="7"/>
        <v>-2.521129462978883</v>
      </c>
      <c r="O45" s="95">
        <f t="shared" si="3"/>
        <v>-5.3836267464717178</v>
      </c>
      <c r="P45" s="95">
        <f t="shared" si="4"/>
        <v>-5.952243833954701</v>
      </c>
      <c r="R45" s="7">
        <f t="shared" si="5"/>
        <v>2.9733930071748665E-2</v>
      </c>
    </row>
    <row r="46" spans="1:18" x14ac:dyDescent="0.25">
      <c r="A46">
        <v>2021</v>
      </c>
      <c r="B46" s="1">
        <v>149976562</v>
      </c>
      <c r="C46" s="3">
        <f t="shared" si="0"/>
        <v>0.93360644801066739</v>
      </c>
      <c r="D46" s="1">
        <v>10665604</v>
      </c>
      <c r="E46" s="3">
        <f t="shared" si="6"/>
        <v>6.6393551989332611E-2</v>
      </c>
      <c r="F46" s="2">
        <f t="shared" si="1"/>
        <v>160642166</v>
      </c>
      <c r="H46" s="1">
        <v>85445999</v>
      </c>
      <c r="I46" s="1">
        <v>367239</v>
      </c>
      <c r="J46" s="7">
        <f t="shared" si="2"/>
        <v>4.2979075006191921E-3</v>
      </c>
      <c r="L46" s="7">
        <v>2.5000000000000001E-3</v>
      </c>
      <c r="N46" s="95">
        <f t="shared" si="7"/>
        <v>-2.7121553358094821</v>
      </c>
      <c r="O46" s="95">
        <f t="shared" si="3"/>
        <v>-5.4496270024873148</v>
      </c>
      <c r="P46" s="95">
        <f t="shared" si="4"/>
        <v>-5.9914645471079817</v>
      </c>
      <c r="R46" s="7">
        <f t="shared" si="5"/>
        <v>3.4432086546622206E-2</v>
      </c>
    </row>
    <row r="47" spans="1:18" x14ac:dyDescent="0.25">
      <c r="A47">
        <v>2022</v>
      </c>
      <c r="B47" s="1">
        <v>147466007</v>
      </c>
      <c r="C47" s="3">
        <f t="shared" si="0"/>
        <v>0.94429852434040018</v>
      </c>
      <c r="D47" s="1">
        <v>8698599</v>
      </c>
      <c r="E47" s="3">
        <f t="shared" si="6"/>
        <v>5.5701475659599847E-2</v>
      </c>
      <c r="F47" s="2">
        <f t="shared" si="1"/>
        <v>156164606</v>
      </c>
      <c r="H47" s="1">
        <v>83916068</v>
      </c>
      <c r="I47" s="1">
        <v>256325</v>
      </c>
      <c r="J47" s="7">
        <f t="shared" si="2"/>
        <v>3.0545401626777841E-3</v>
      </c>
      <c r="L47" s="7">
        <v>2.3999999999999998E-3</v>
      </c>
      <c r="N47" s="95">
        <f t="shared" si="7"/>
        <v>-2.887748639408811</v>
      </c>
      <c r="O47" s="95">
        <f t="shared" si="3"/>
        <v>-5.7911262172695279</v>
      </c>
      <c r="P47" s="95">
        <f t="shared" si="4"/>
        <v>-6.0322865416282374</v>
      </c>
      <c r="R47" s="7">
        <f t="shared" si="5"/>
        <v>2.9467388943897749E-2</v>
      </c>
    </row>
    <row r="48" spans="1:18" x14ac:dyDescent="0.25">
      <c r="B48" s="1"/>
      <c r="C48" s="3"/>
      <c r="D48" s="1"/>
      <c r="E48" s="3"/>
      <c r="F48" s="2"/>
      <c r="H48" s="1"/>
      <c r="I48" s="1"/>
      <c r="J48" s="7"/>
      <c r="L48" s="7"/>
      <c r="M48" s="2"/>
    </row>
    <row r="49" spans="1:16" x14ac:dyDescent="0.25">
      <c r="B49" s="1"/>
      <c r="C49" s="3"/>
      <c r="D49" s="1"/>
      <c r="E49" s="3"/>
      <c r="F49" s="2"/>
      <c r="H49" s="1"/>
      <c r="I49" s="1"/>
      <c r="J49" s="7"/>
      <c r="L49" s="14" t="s">
        <v>9</v>
      </c>
      <c r="M49" s="2"/>
    </row>
    <row r="50" spans="1:16" x14ac:dyDescent="0.25">
      <c r="A50" s="4" t="s">
        <v>8</v>
      </c>
      <c r="B50" s="10"/>
      <c r="C50" s="31"/>
      <c r="D50" s="10"/>
      <c r="E50" s="31"/>
      <c r="F50" s="25"/>
      <c r="G50" s="4"/>
      <c r="H50" s="10"/>
      <c r="I50" s="10"/>
      <c r="J50" s="32">
        <f>J47-J26</f>
        <v>-1.2325051085879611E-2</v>
      </c>
      <c r="K50" s="11">
        <f>J50/J26</f>
        <v>-0.80139002959754868</v>
      </c>
      <c r="L50" s="11">
        <f>(L47-L26)/L26</f>
        <v>-0.40000000000000008</v>
      </c>
      <c r="M50" s="2"/>
      <c r="N50" s="4" t="s">
        <v>135</v>
      </c>
    </row>
    <row r="51" spans="1:16" x14ac:dyDescent="0.25">
      <c r="A51" s="4" t="s">
        <v>54</v>
      </c>
      <c r="K51" s="4" t="s">
        <v>55</v>
      </c>
    </row>
    <row r="52" spans="1:16" x14ac:dyDescent="0.25">
      <c r="A52" t="s">
        <v>95</v>
      </c>
      <c r="B52" s="33">
        <f>CORREL(E$28:E$47,J$28:J$47)</f>
        <v>0.95302375280536178</v>
      </c>
      <c r="K52" t="s">
        <v>52</v>
      </c>
      <c r="L52" s="33">
        <f>CORREL(E$28:E$46,L$28:L$46)</f>
        <v>0.83504283240918231</v>
      </c>
      <c r="N52" s="33">
        <f>CORREL($O$28:$O$47,N$28:N$47)</f>
        <v>0.97344291614804412</v>
      </c>
      <c r="P52" s="33">
        <f>CORREL($O$28:$O$47,P$28:P$47)</f>
        <v>0.95552296780223389</v>
      </c>
    </row>
    <row r="53" spans="1:16" x14ac:dyDescent="0.25">
      <c r="A53" t="s">
        <v>53</v>
      </c>
      <c r="B53" s="33">
        <f>CORREL(E$28:E$34,J$28:J$34)</f>
        <v>0.88345820238520645</v>
      </c>
      <c r="K53" t="s">
        <v>53</v>
      </c>
      <c r="L53" s="33">
        <f>CORREL(E$28:E$34,L$28:L$34)</f>
        <v>0.62804239491503699</v>
      </c>
      <c r="N53" s="33">
        <f>CORREL($O$28:$O$34,N$28:N$34)</f>
        <v>0.90405716482435383</v>
      </c>
      <c r="P53" s="33">
        <f>CORREL($O$28:$O$34,P$28:P$34)</f>
        <v>0.90001729045683976</v>
      </c>
    </row>
    <row r="54" spans="1:16" x14ac:dyDescent="0.25">
      <c r="A54" t="s">
        <v>94</v>
      </c>
      <c r="B54" s="33">
        <f>CORREL(E$35:E$47,J$35:J$47)</f>
        <v>0.96630234948581295</v>
      </c>
      <c r="K54" t="s">
        <v>51</v>
      </c>
      <c r="L54" s="33">
        <f>CORREL(E$35:E$46,L$35:L$46)</f>
        <v>0.97416614678427516</v>
      </c>
      <c r="N54" s="33">
        <f>CORREL($O$35:$O$47,N$35:N$47)</f>
        <v>0.94665825201624498</v>
      </c>
      <c r="P54" s="33">
        <f>CORREL($O$35:$O$47,P$35:P$47)</f>
        <v>0.95206001921304306</v>
      </c>
    </row>
  </sheetData>
  <hyperlinks>
    <hyperlink ref="L49" r:id="rId1" xr:uid="{70A5C7D1-771F-43A2-860C-EB411126A584}"/>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26691-F3FA-4ADC-A09B-46232F4BEAF8}">
  <dimension ref="A1:M108"/>
  <sheetViews>
    <sheetView zoomScale="85" zoomScaleNormal="85" workbookViewId="0">
      <selection activeCell="H100" sqref="H100"/>
    </sheetView>
  </sheetViews>
  <sheetFormatPr defaultRowHeight="15" x14ac:dyDescent="0.25"/>
  <cols>
    <col min="2" max="2" width="11.28515625" customWidth="1"/>
    <col min="5" max="5" width="10.7109375" customWidth="1"/>
    <col min="7" max="7" width="11" bestFit="1" customWidth="1"/>
    <col min="9" max="9" width="14.5703125" customWidth="1"/>
  </cols>
  <sheetData>
    <row r="1" spans="1:1" s="57" customFormat="1" ht="15.75" x14ac:dyDescent="0.25">
      <c r="A1" s="118" t="s">
        <v>164</v>
      </c>
    </row>
    <row r="2" spans="1:1" s="57" customFormat="1" x14ac:dyDescent="0.25"/>
    <row r="3" spans="1:1" s="57" customFormat="1" x14ac:dyDescent="0.25"/>
    <row r="4" spans="1:1" s="57" customFormat="1" x14ac:dyDescent="0.25"/>
    <row r="5" spans="1:1" s="57" customFormat="1" x14ac:dyDescent="0.25"/>
    <row r="6" spans="1:1" s="57" customFormat="1" x14ac:dyDescent="0.25"/>
    <row r="7" spans="1:1" s="57" customFormat="1" x14ac:dyDescent="0.25"/>
    <row r="8" spans="1:1" s="57" customFormat="1" x14ac:dyDescent="0.25"/>
    <row r="9" spans="1:1" s="57" customFormat="1" x14ac:dyDescent="0.25"/>
    <row r="10" spans="1:1" s="57" customFormat="1" x14ac:dyDescent="0.25"/>
    <row r="11" spans="1:1" s="57" customFormat="1" x14ac:dyDescent="0.25"/>
    <row r="12" spans="1:1" s="57" customFormat="1" x14ac:dyDescent="0.25"/>
    <row r="13" spans="1:1" s="57" customFormat="1" x14ac:dyDescent="0.25"/>
    <row r="14" spans="1:1" s="57" customFormat="1" x14ac:dyDescent="0.25"/>
    <row r="15" spans="1:1" s="57" customFormat="1" x14ac:dyDescent="0.25"/>
    <row r="16" spans="1:1" s="57" customFormat="1" x14ac:dyDescent="0.25"/>
    <row r="17" spans="1:13" s="57" customFormat="1" x14ac:dyDescent="0.25"/>
    <row r="18" spans="1:13" s="57" customFormat="1" x14ac:dyDescent="0.25"/>
    <row r="19" spans="1:13" s="57" customFormat="1" x14ac:dyDescent="0.25"/>
    <row r="20" spans="1:13" s="57" customFormat="1" x14ac:dyDescent="0.25"/>
    <row r="21" spans="1:13" s="57" customFormat="1" x14ac:dyDescent="0.25"/>
    <row r="22" spans="1:13" s="57" customFormat="1" x14ac:dyDescent="0.25"/>
    <row r="23" spans="1:13" s="57" customFormat="1" x14ac:dyDescent="0.25">
      <c r="A23" s="114" t="s">
        <v>165</v>
      </c>
    </row>
    <row r="24" spans="1:13" s="57" customFormat="1" x14ac:dyDescent="0.25">
      <c r="A24" s="115" t="s">
        <v>166</v>
      </c>
    </row>
    <row r="25" spans="1:13" s="57" customFormat="1" x14ac:dyDescent="0.25"/>
    <row r="26" spans="1:13" s="57" customFormat="1" x14ac:dyDescent="0.25"/>
    <row r="27" spans="1:13" x14ac:dyDescent="0.25">
      <c r="A27" s="4" t="s">
        <v>171</v>
      </c>
    </row>
    <row r="28" spans="1:13" x14ac:dyDescent="0.25">
      <c r="A28" s="6" t="s">
        <v>11</v>
      </c>
      <c r="B28" s="6" t="s">
        <v>12</v>
      </c>
      <c r="C28" s="6" t="s">
        <v>13</v>
      </c>
      <c r="D28" s="6" t="s">
        <v>14</v>
      </c>
      <c r="E28" s="6" t="s">
        <v>15</v>
      </c>
      <c r="F28" s="6" t="s">
        <v>16</v>
      </c>
      <c r="G28" s="6" t="s">
        <v>17</v>
      </c>
      <c r="H28" s="6" t="s">
        <v>18</v>
      </c>
      <c r="I28" s="6" t="s">
        <v>19</v>
      </c>
      <c r="J28" s="6" t="s">
        <v>20</v>
      </c>
      <c r="K28" s="6" t="s">
        <v>21</v>
      </c>
      <c r="L28" s="6" t="s">
        <v>22</v>
      </c>
      <c r="M28" s="6" t="s">
        <v>60</v>
      </c>
    </row>
    <row r="29" spans="1:13" x14ac:dyDescent="0.25">
      <c r="A29" s="4">
        <v>2001</v>
      </c>
      <c r="B29" s="16">
        <v>1296935</v>
      </c>
      <c r="C29" s="16">
        <v>402300</v>
      </c>
      <c r="D29" s="16">
        <v>254997</v>
      </c>
      <c r="E29" s="16">
        <v>166924</v>
      </c>
      <c r="F29" s="16">
        <v>124923</v>
      </c>
      <c r="G29" s="16">
        <v>90815</v>
      </c>
      <c r="H29" s="16">
        <v>75321</v>
      </c>
      <c r="I29" s="16">
        <v>51411</v>
      </c>
      <c r="J29" s="16">
        <v>41445</v>
      </c>
      <c r="K29" s="16">
        <v>29592</v>
      </c>
      <c r="L29" s="16">
        <v>21439</v>
      </c>
    </row>
    <row r="30" spans="1:13" x14ac:dyDescent="0.25">
      <c r="A30" t="s">
        <v>23</v>
      </c>
      <c r="C30" s="17">
        <f>C29/$B29</f>
        <v>0.31019287782348381</v>
      </c>
      <c r="D30" s="17">
        <f t="shared" ref="D30:L30" si="0">D29/$B29</f>
        <v>0.19661509636180688</v>
      </c>
      <c r="E30" s="17">
        <f t="shared" si="0"/>
        <v>0.12870652731247131</v>
      </c>
      <c r="F30" s="17">
        <f t="shared" si="0"/>
        <v>9.6321712344874647E-2</v>
      </c>
      <c r="G30" s="17">
        <f t="shared" si="0"/>
        <v>7.0022784488042958E-2</v>
      </c>
      <c r="H30" s="17">
        <f t="shared" si="0"/>
        <v>5.8076156476616021E-2</v>
      </c>
      <c r="I30" s="17">
        <f t="shared" si="0"/>
        <v>3.9640382902766905E-2</v>
      </c>
      <c r="J30" s="17">
        <f t="shared" si="0"/>
        <v>3.19561119100032E-2</v>
      </c>
      <c r="K30" s="17">
        <f t="shared" si="0"/>
        <v>2.2816872086881764E-2</v>
      </c>
      <c r="L30" s="17">
        <f t="shared" si="0"/>
        <v>1.6530512323285285E-2</v>
      </c>
    </row>
    <row r="31" spans="1:13" x14ac:dyDescent="0.25">
      <c r="A31" t="s">
        <v>24</v>
      </c>
      <c r="C31" s="18">
        <f>(B29-C29)/B29</f>
        <v>0.68980712217651619</v>
      </c>
      <c r="D31" s="18">
        <f>(C29-D29)/C29</f>
        <v>0.36615212527964208</v>
      </c>
      <c r="E31" s="18">
        <f t="shared" ref="E31:L31" si="1">(D29-E29)/D29</f>
        <v>0.34538837711816217</v>
      </c>
      <c r="F31" s="18">
        <f t="shared" si="1"/>
        <v>0.25161750257602261</v>
      </c>
      <c r="G31" s="18">
        <f t="shared" si="1"/>
        <v>0.27303218782770189</v>
      </c>
      <c r="H31" s="18">
        <f t="shared" si="1"/>
        <v>0.17061058195232065</v>
      </c>
      <c r="I31" s="18">
        <f t="shared" si="1"/>
        <v>0.31744135101764448</v>
      </c>
      <c r="J31" s="18">
        <f t="shared" si="1"/>
        <v>0.19384956526813327</v>
      </c>
      <c r="K31" s="18">
        <f t="shared" si="1"/>
        <v>0.28599348534201957</v>
      </c>
      <c r="L31" s="18">
        <f t="shared" si="1"/>
        <v>0.27551365233846986</v>
      </c>
      <c r="M31" s="19">
        <f>AVERAGE(D31:L31)</f>
        <v>0.27551098096890186</v>
      </c>
    </row>
    <row r="32" spans="1:13" x14ac:dyDescent="0.25">
      <c r="C32" s="17"/>
      <c r="D32" s="18"/>
      <c r="E32" s="18"/>
      <c r="F32" s="18"/>
      <c r="G32" s="18"/>
      <c r="H32" s="18"/>
      <c r="I32" s="18"/>
      <c r="J32" s="18"/>
      <c r="K32" s="18"/>
      <c r="L32" s="18"/>
    </row>
    <row r="33" spans="1:13" x14ac:dyDescent="0.25">
      <c r="A33" s="6" t="s">
        <v>11</v>
      </c>
      <c r="B33" s="6" t="s">
        <v>16</v>
      </c>
      <c r="C33" s="6" t="s">
        <v>17</v>
      </c>
      <c r="D33" s="6" t="s">
        <v>18</v>
      </c>
      <c r="E33" s="6" t="s">
        <v>19</v>
      </c>
      <c r="F33" s="6" t="s">
        <v>20</v>
      </c>
      <c r="G33" s="6" t="s">
        <v>21</v>
      </c>
      <c r="H33" s="6" t="s">
        <v>22</v>
      </c>
      <c r="I33" s="6" t="s">
        <v>25</v>
      </c>
      <c r="J33" s="6" t="s">
        <v>26</v>
      </c>
      <c r="K33" s="6" t="s">
        <v>27</v>
      </c>
      <c r="L33" s="6" t="s">
        <v>28</v>
      </c>
      <c r="M33" s="6" t="s">
        <v>60</v>
      </c>
    </row>
    <row r="34" spans="1:13" x14ac:dyDescent="0.25">
      <c r="A34" s="4">
        <v>2005</v>
      </c>
      <c r="B34" s="1">
        <v>1082795</v>
      </c>
      <c r="C34" s="1">
        <v>330899</v>
      </c>
      <c r="D34" s="1">
        <v>217312</v>
      </c>
      <c r="E34" s="1">
        <v>129761</v>
      </c>
      <c r="F34" s="1">
        <v>96711</v>
      </c>
      <c r="G34" s="1">
        <v>64122</v>
      </c>
      <c r="H34" s="1">
        <v>45633</v>
      </c>
      <c r="I34" s="1">
        <v>31006</v>
      </c>
      <c r="J34" s="1">
        <v>25035</v>
      </c>
      <c r="K34" s="1">
        <v>16905</v>
      </c>
      <c r="L34" s="1">
        <v>13105</v>
      </c>
    </row>
    <row r="35" spans="1:13" x14ac:dyDescent="0.25">
      <c r="A35" t="s">
        <v>23</v>
      </c>
      <c r="B35" s="16"/>
      <c r="C35" s="17">
        <f>C34/$B34</f>
        <v>0.30559708901500282</v>
      </c>
      <c r="D35" s="17">
        <f t="shared" ref="D35:L35" si="2">D34/$B34</f>
        <v>0.20069542249456268</v>
      </c>
      <c r="E35" s="17">
        <f t="shared" si="2"/>
        <v>0.11983893534787286</v>
      </c>
      <c r="F35" s="17">
        <f t="shared" si="2"/>
        <v>8.9316075526761754E-2</v>
      </c>
      <c r="G35" s="17">
        <f t="shared" si="2"/>
        <v>5.9218965732202311E-2</v>
      </c>
      <c r="H35" s="17">
        <f t="shared" si="2"/>
        <v>4.2143711413517797E-2</v>
      </c>
      <c r="I35" s="17">
        <f t="shared" si="2"/>
        <v>2.8635152545033918E-2</v>
      </c>
      <c r="J35" s="17">
        <f t="shared" si="2"/>
        <v>2.3120719988548154E-2</v>
      </c>
      <c r="K35" s="17">
        <f t="shared" si="2"/>
        <v>1.561237353330963E-2</v>
      </c>
      <c r="L35" s="17">
        <f t="shared" si="2"/>
        <v>1.2102937305768866E-2</v>
      </c>
    </row>
    <row r="36" spans="1:13" x14ac:dyDescent="0.25">
      <c r="A36" t="s">
        <v>24</v>
      </c>
      <c r="B36" s="16"/>
      <c r="C36" s="18">
        <f>(B34-C34)/B34</f>
        <v>0.69440291098499718</v>
      </c>
      <c r="D36" s="18">
        <f>(C34-D34)/C34</f>
        <v>0.343267885366834</v>
      </c>
      <c r="E36" s="18">
        <f t="shared" ref="E36:L36" si="3">(D34-E34)/D34</f>
        <v>0.40288157119717272</v>
      </c>
      <c r="F36" s="18">
        <f t="shared" si="3"/>
        <v>0.25469902358952229</v>
      </c>
      <c r="G36" s="18">
        <f t="shared" si="3"/>
        <v>0.33697304339733847</v>
      </c>
      <c r="H36" s="18">
        <f t="shared" si="3"/>
        <v>0.28834097501637501</v>
      </c>
      <c r="I36" s="18">
        <f t="shared" si="3"/>
        <v>0.32053557732342824</v>
      </c>
      <c r="J36" s="18">
        <f t="shared" si="3"/>
        <v>0.19257563052312457</v>
      </c>
      <c r="K36" s="18">
        <f t="shared" si="3"/>
        <v>0.32474535650089875</v>
      </c>
      <c r="L36" s="18">
        <f t="shared" si="3"/>
        <v>0.22478556640047323</v>
      </c>
      <c r="M36" s="19">
        <f>AVERAGE(D36:L36)</f>
        <v>0.29875606992390746</v>
      </c>
    </row>
    <row r="37" spans="1:13" x14ac:dyDescent="0.25">
      <c r="B37" s="16"/>
      <c r="C37" s="16"/>
      <c r="D37" s="18"/>
      <c r="E37" s="18"/>
      <c r="F37" s="18"/>
      <c r="G37" s="18"/>
      <c r="H37" s="18"/>
      <c r="I37" s="18"/>
      <c r="J37" s="18"/>
      <c r="K37" s="18"/>
      <c r="L37" s="18"/>
    </row>
    <row r="38" spans="1:13" x14ac:dyDescent="0.25">
      <c r="A38" s="6" t="s">
        <v>11</v>
      </c>
      <c r="B38" s="6" t="s">
        <v>22</v>
      </c>
      <c r="C38" s="6" t="s">
        <v>25</v>
      </c>
      <c r="D38" s="6" t="s">
        <v>26</v>
      </c>
      <c r="E38" s="6" t="s">
        <v>27</v>
      </c>
      <c r="F38" s="6" t="s">
        <v>28</v>
      </c>
      <c r="G38" s="6" t="s">
        <v>29</v>
      </c>
      <c r="H38" s="6" t="s">
        <v>30</v>
      </c>
      <c r="I38" s="6" t="s">
        <v>31</v>
      </c>
      <c r="J38" s="6" t="s">
        <v>32</v>
      </c>
      <c r="K38" s="6" t="s">
        <v>33</v>
      </c>
      <c r="L38" s="6" t="s">
        <v>34</v>
      </c>
      <c r="M38" s="6" t="s">
        <v>60</v>
      </c>
    </row>
    <row r="39" spans="1:13" x14ac:dyDescent="0.25">
      <c r="A39" s="4">
        <v>2011</v>
      </c>
      <c r="B39" s="16">
        <v>828158</v>
      </c>
      <c r="C39" s="16">
        <v>193083</v>
      </c>
      <c r="D39" s="16">
        <v>118376</v>
      </c>
      <c r="E39" s="16">
        <v>71016</v>
      </c>
      <c r="F39" s="16">
        <v>51525</v>
      </c>
      <c r="G39" s="16">
        <v>32766</v>
      </c>
      <c r="H39" s="16">
        <v>25844</v>
      </c>
      <c r="I39" s="16">
        <v>18724</v>
      </c>
      <c r="J39" s="16">
        <v>15619</v>
      </c>
      <c r="K39" s="16">
        <v>11489</v>
      </c>
      <c r="L39" s="16">
        <v>9390</v>
      </c>
    </row>
    <row r="40" spans="1:13" x14ac:dyDescent="0.25">
      <c r="A40" t="s">
        <v>23</v>
      </c>
      <c r="C40" s="17">
        <f>C39/$B39</f>
        <v>0.23314753947918151</v>
      </c>
      <c r="D40" s="17">
        <f t="shared" ref="D40:L40" si="4">D39/$B39</f>
        <v>0.14293890779295737</v>
      </c>
      <c r="E40" s="17">
        <f t="shared" si="4"/>
        <v>8.5751752684874144E-2</v>
      </c>
      <c r="F40" s="17">
        <f t="shared" si="4"/>
        <v>6.2216388660134903E-2</v>
      </c>
      <c r="G40" s="17">
        <f t="shared" si="4"/>
        <v>3.9564913941542552E-2</v>
      </c>
      <c r="H40" s="17">
        <f t="shared" si="4"/>
        <v>3.1206605502814681E-2</v>
      </c>
      <c r="I40" s="17">
        <f t="shared" si="4"/>
        <v>2.2609212251768384E-2</v>
      </c>
      <c r="J40" s="17">
        <f t="shared" si="4"/>
        <v>1.8859927694956761E-2</v>
      </c>
      <c r="K40" s="17">
        <f t="shared" si="4"/>
        <v>1.3872956609729061E-2</v>
      </c>
      <c r="L40" s="17">
        <f t="shared" si="4"/>
        <v>1.1338416099343362E-2</v>
      </c>
    </row>
    <row r="41" spans="1:13" x14ac:dyDescent="0.25">
      <c r="A41" t="s">
        <v>24</v>
      </c>
      <c r="C41" s="18">
        <f>(B39-C39)/B39</f>
        <v>0.76685246052081846</v>
      </c>
      <c r="D41" s="18">
        <f>(C39-D39)/C39</f>
        <v>0.38691650740873096</v>
      </c>
      <c r="E41" s="18">
        <f t="shared" ref="E41:L41" si="5">(D39-E39)/D39</f>
        <v>0.4000810975197675</v>
      </c>
      <c r="F41" s="18">
        <f t="shared" si="5"/>
        <v>0.27445927678269688</v>
      </c>
      <c r="G41" s="18">
        <f t="shared" si="5"/>
        <v>0.36407569141193596</v>
      </c>
      <c r="H41" s="18">
        <f t="shared" si="5"/>
        <v>0.21125556979796131</v>
      </c>
      <c r="I41" s="18">
        <f t="shared" si="5"/>
        <v>0.27549914873858533</v>
      </c>
      <c r="J41" s="18">
        <f t="shared" si="5"/>
        <v>0.16582995086519975</v>
      </c>
      <c r="K41" s="18">
        <f t="shared" si="5"/>
        <v>0.26442153787054229</v>
      </c>
      <c r="L41" s="18">
        <f t="shared" si="5"/>
        <v>0.18269649229697971</v>
      </c>
      <c r="M41" s="19">
        <f>AVERAGE(D41:L41)</f>
        <v>0.28058169696582219</v>
      </c>
    </row>
    <row r="42" spans="1:13" ht="8.25" customHeight="1" x14ac:dyDescent="0.25"/>
    <row r="43" spans="1:13" x14ac:dyDescent="0.25">
      <c r="A43" s="117" t="s">
        <v>168</v>
      </c>
    </row>
    <row r="44" spans="1:13" x14ac:dyDescent="0.25">
      <c r="A44" s="117" t="s">
        <v>167</v>
      </c>
    </row>
    <row r="47" spans="1:13" x14ac:dyDescent="0.25">
      <c r="A47" s="4" t="s">
        <v>170</v>
      </c>
    </row>
    <row r="48" spans="1:13" x14ac:dyDescent="0.25">
      <c r="A48" s="5" t="s">
        <v>11</v>
      </c>
      <c r="B48" s="5" t="s">
        <v>12</v>
      </c>
      <c r="C48" s="5" t="s">
        <v>13</v>
      </c>
      <c r="D48" s="5" t="s">
        <v>14</v>
      </c>
      <c r="E48" s="5" t="s">
        <v>15</v>
      </c>
      <c r="F48" s="5" t="s">
        <v>16</v>
      </c>
      <c r="G48" s="5" t="s">
        <v>17</v>
      </c>
      <c r="H48" s="5" t="s">
        <v>18</v>
      </c>
      <c r="I48" s="5" t="s">
        <v>19</v>
      </c>
      <c r="J48" s="5" t="s">
        <v>20</v>
      </c>
      <c r="K48" s="5" t="s">
        <v>21</v>
      </c>
      <c r="L48" s="5" t="s">
        <v>22</v>
      </c>
      <c r="M48" s="6" t="s">
        <v>60</v>
      </c>
    </row>
    <row r="49" spans="1:13" x14ac:dyDescent="0.25">
      <c r="A49" s="4">
        <v>2001</v>
      </c>
      <c r="B49" s="16">
        <v>2639781</v>
      </c>
      <c r="C49" s="16">
        <v>742600</v>
      </c>
      <c r="D49" s="16">
        <v>438500</v>
      </c>
      <c r="E49" s="16">
        <v>265836</v>
      </c>
      <c r="F49" s="16">
        <v>187908</v>
      </c>
      <c r="G49" s="16">
        <v>127122</v>
      </c>
      <c r="H49" s="16">
        <v>101325</v>
      </c>
      <c r="I49" s="16">
        <v>66471</v>
      </c>
      <c r="J49" s="16">
        <v>51900</v>
      </c>
      <c r="K49" s="16">
        <v>35432</v>
      </c>
      <c r="L49" s="16">
        <v>25322</v>
      </c>
    </row>
    <row r="50" spans="1:13" x14ac:dyDescent="0.25">
      <c r="A50" t="s">
        <v>23</v>
      </c>
      <c r="C50" s="116">
        <f>C49/$B49</f>
        <v>0.28131121483183641</v>
      </c>
      <c r="D50" s="17">
        <f t="shared" ref="D50:L50" si="6">D49/$B49</f>
        <v>0.16611226461589049</v>
      </c>
      <c r="E50" s="17">
        <f t="shared" si="6"/>
        <v>0.10070380838410459</v>
      </c>
      <c r="F50" s="17">
        <f t="shared" si="6"/>
        <v>7.1183177695422456E-2</v>
      </c>
      <c r="G50" s="17">
        <f t="shared" si="6"/>
        <v>4.8156267508554687E-2</v>
      </c>
      <c r="H50" s="17">
        <f t="shared" si="6"/>
        <v>3.838386593433319E-2</v>
      </c>
      <c r="I50" s="17">
        <f t="shared" si="6"/>
        <v>2.5180497927669E-2</v>
      </c>
      <c r="J50" s="17">
        <f t="shared" si="6"/>
        <v>1.9660721855335728E-2</v>
      </c>
      <c r="K50" s="17">
        <f t="shared" si="6"/>
        <v>1.3422325564128236E-2</v>
      </c>
      <c r="L50" s="17">
        <f t="shared" si="6"/>
        <v>9.5924624050252646E-3</v>
      </c>
    </row>
    <row r="51" spans="1:13" x14ac:dyDescent="0.25">
      <c r="A51" t="s">
        <v>24</v>
      </c>
      <c r="C51" s="18">
        <f>(B49-C49)/B49</f>
        <v>0.71868878516816359</v>
      </c>
      <c r="D51" s="18">
        <f>(C49-D49)/C49</f>
        <v>0.40950713708591435</v>
      </c>
      <c r="E51" s="18">
        <f t="shared" ref="E51:L51" si="7">(D49-E49)/D49</f>
        <v>0.39376054732041049</v>
      </c>
      <c r="F51" s="18">
        <f t="shared" si="7"/>
        <v>0.29314314088385318</v>
      </c>
      <c r="G51" s="18">
        <f t="shared" si="7"/>
        <v>0.32348808991634204</v>
      </c>
      <c r="H51" s="18">
        <f t="shared" si="7"/>
        <v>0.20293104262047482</v>
      </c>
      <c r="I51" s="18">
        <f t="shared" si="7"/>
        <v>0.3439822353811991</v>
      </c>
      <c r="J51" s="18">
        <f t="shared" si="7"/>
        <v>0.21920837658527778</v>
      </c>
      <c r="K51" s="18">
        <f t="shared" si="7"/>
        <v>0.31730250481695571</v>
      </c>
      <c r="L51" s="18">
        <f t="shared" si="7"/>
        <v>0.2853352901332129</v>
      </c>
      <c r="M51" s="19">
        <f>AVERAGE(D51:L51)</f>
        <v>0.30985092941596004</v>
      </c>
    </row>
    <row r="52" spans="1:13" x14ac:dyDescent="0.25">
      <c r="A52" s="24" t="s">
        <v>44</v>
      </c>
      <c r="B52" s="16"/>
      <c r="C52" s="17">
        <f>C49/2/C29</f>
        <v>0.92294307730549341</v>
      </c>
      <c r="D52" s="13"/>
      <c r="E52" s="13"/>
      <c r="F52" s="13"/>
      <c r="G52" s="13"/>
      <c r="H52" s="13"/>
      <c r="I52" s="13"/>
      <c r="J52" s="13"/>
      <c r="K52" s="13"/>
      <c r="L52" s="13"/>
    </row>
    <row r="53" spans="1:13" x14ac:dyDescent="0.25">
      <c r="A53" s="6" t="s">
        <v>11</v>
      </c>
      <c r="B53" s="6" t="s">
        <v>16</v>
      </c>
      <c r="C53" s="6" t="s">
        <v>17</v>
      </c>
      <c r="D53" s="6" t="s">
        <v>18</v>
      </c>
      <c r="E53" s="6" t="s">
        <v>19</v>
      </c>
      <c r="F53" s="6" t="s">
        <v>20</v>
      </c>
      <c r="G53" s="6" t="s">
        <v>21</v>
      </c>
      <c r="H53" s="6" t="s">
        <v>22</v>
      </c>
      <c r="I53" s="6" t="s">
        <v>25</v>
      </c>
      <c r="J53" s="6" t="s">
        <v>26</v>
      </c>
      <c r="K53" s="6" t="s">
        <v>27</v>
      </c>
      <c r="L53" s="6" t="s">
        <v>28</v>
      </c>
      <c r="M53" s="6" t="s">
        <v>60</v>
      </c>
    </row>
    <row r="54" spans="1:13" x14ac:dyDescent="0.25">
      <c r="A54" s="4">
        <v>2005</v>
      </c>
      <c r="B54" s="1">
        <v>2216098</v>
      </c>
      <c r="C54" s="1">
        <v>604260</v>
      </c>
      <c r="D54" s="1">
        <v>364944</v>
      </c>
      <c r="E54" s="1">
        <v>196082</v>
      </c>
      <c r="F54" s="1">
        <v>139160</v>
      </c>
      <c r="G54" s="1">
        <v>86840</v>
      </c>
      <c r="H54" s="1">
        <v>61008</v>
      </c>
      <c r="I54" s="1">
        <v>39955</v>
      </c>
      <c r="J54" s="1">
        <v>29883</v>
      </c>
      <c r="K54" s="1">
        <v>20342</v>
      </c>
      <c r="L54" s="1">
        <v>15496</v>
      </c>
    </row>
    <row r="55" spans="1:13" x14ac:dyDescent="0.25">
      <c r="A55" t="s">
        <v>23</v>
      </c>
      <c r="C55" s="116">
        <f>C54/$B54</f>
        <v>0.2726684469730129</v>
      </c>
      <c r="D55" s="17">
        <f t="shared" ref="D55:L55" si="8">D54/$B54</f>
        <v>0.16467863785807307</v>
      </c>
      <c r="E55" s="17">
        <f t="shared" si="8"/>
        <v>8.8480744082617288E-2</v>
      </c>
      <c r="F55" s="17">
        <f t="shared" si="8"/>
        <v>6.2795056897303275E-2</v>
      </c>
      <c r="G55" s="17">
        <f t="shared" si="8"/>
        <v>3.9185992677219152E-2</v>
      </c>
      <c r="H55" s="17">
        <f t="shared" si="8"/>
        <v>2.7529468462134797E-2</v>
      </c>
      <c r="I55" s="17">
        <f t="shared" si="8"/>
        <v>1.8029437326327627E-2</v>
      </c>
      <c r="J55" s="17">
        <f t="shared" si="8"/>
        <v>1.3484511966528556E-2</v>
      </c>
      <c r="K55" s="17">
        <f t="shared" si="8"/>
        <v>9.1791969488713952E-3</v>
      </c>
      <c r="L55" s="17">
        <f t="shared" si="8"/>
        <v>6.9924705495876087E-3</v>
      </c>
    </row>
    <row r="56" spans="1:13" x14ac:dyDescent="0.25">
      <c r="A56" t="s">
        <v>24</v>
      </c>
      <c r="C56" s="18">
        <f>(B54-C54)/B54</f>
        <v>0.72733155302698704</v>
      </c>
      <c r="D56" s="18">
        <f>(C54-D54)/C54</f>
        <v>0.39604805878264321</v>
      </c>
      <c r="E56" s="18">
        <f t="shared" ref="E56:L56" si="9">(D54-E54)/D54</f>
        <v>0.4627066070410803</v>
      </c>
      <c r="F56" s="18">
        <f t="shared" si="9"/>
        <v>0.29029691659611795</v>
      </c>
      <c r="G56" s="18">
        <f t="shared" si="9"/>
        <v>0.37597010635240014</v>
      </c>
      <c r="H56" s="18">
        <f t="shared" si="9"/>
        <v>0.29746660525103641</v>
      </c>
      <c r="I56" s="18">
        <f t="shared" si="9"/>
        <v>0.34508589037503279</v>
      </c>
      <c r="J56" s="18">
        <f t="shared" si="9"/>
        <v>0.25208359404329872</v>
      </c>
      <c r="K56" s="18">
        <f t="shared" si="9"/>
        <v>0.31927851955961584</v>
      </c>
      <c r="L56" s="18">
        <f t="shared" si="9"/>
        <v>0.23822632976108543</v>
      </c>
      <c r="M56" s="19">
        <f>AVERAGE(D56:L56)</f>
        <v>0.3307958475291457</v>
      </c>
    </row>
    <row r="57" spans="1:13" x14ac:dyDescent="0.25">
      <c r="A57" s="24" t="s">
        <v>44</v>
      </c>
      <c r="B57" s="16"/>
      <c r="C57" s="17">
        <f>C54/2/C34</f>
        <v>0.91305806303433978</v>
      </c>
      <c r="D57" s="1"/>
      <c r="E57" s="1"/>
      <c r="F57" s="1"/>
      <c r="G57" s="1"/>
      <c r="H57" s="1"/>
      <c r="I57" s="1"/>
      <c r="J57" s="1"/>
      <c r="K57" s="1"/>
      <c r="L57" s="1"/>
    </row>
    <row r="58" spans="1:13" x14ac:dyDescent="0.25">
      <c r="A58" s="5" t="s">
        <v>11</v>
      </c>
      <c r="B58" s="5" t="s">
        <v>22</v>
      </c>
      <c r="C58" s="5" t="s">
        <v>25</v>
      </c>
      <c r="D58" s="5" t="s">
        <v>26</v>
      </c>
      <c r="E58" s="5" t="s">
        <v>27</v>
      </c>
      <c r="F58" s="5" t="s">
        <v>28</v>
      </c>
      <c r="G58" s="5" t="s">
        <v>29</v>
      </c>
      <c r="H58" s="5" t="s">
        <v>30</v>
      </c>
      <c r="I58" s="5" t="s">
        <v>31</v>
      </c>
      <c r="J58" s="5" t="s">
        <v>32</v>
      </c>
      <c r="K58" s="5" t="s">
        <v>33</v>
      </c>
      <c r="L58" s="5" t="s">
        <v>34</v>
      </c>
      <c r="M58" s="6" t="s">
        <v>60</v>
      </c>
    </row>
    <row r="59" spans="1:13" x14ac:dyDescent="0.25">
      <c r="A59" s="4">
        <v>2011</v>
      </c>
      <c r="B59" s="16">
        <v>1685959</v>
      </c>
      <c r="C59" s="16">
        <v>348143</v>
      </c>
      <c r="D59" s="16">
        <v>196741</v>
      </c>
      <c r="E59" s="16">
        <v>110539</v>
      </c>
      <c r="F59" s="16">
        <v>77992</v>
      </c>
      <c r="G59" s="16">
        <v>48355</v>
      </c>
      <c r="H59" s="16">
        <v>37648</v>
      </c>
      <c r="I59" s="16">
        <v>26166</v>
      </c>
      <c r="J59" s="16">
        <v>20878</v>
      </c>
      <c r="K59" s="16">
        <v>14660</v>
      </c>
      <c r="L59" s="16">
        <v>11395</v>
      </c>
    </row>
    <row r="60" spans="1:13" x14ac:dyDescent="0.25">
      <c r="A60" t="s">
        <v>23</v>
      </c>
      <c r="C60" s="116">
        <f>C59/$B59</f>
        <v>0.20649553162324824</v>
      </c>
      <c r="D60" s="17">
        <f t="shared" ref="D60:L60" si="10">D59/$B59</f>
        <v>0.11669382232901275</v>
      </c>
      <c r="E60" s="17">
        <f t="shared" si="10"/>
        <v>6.5564465090788088E-2</v>
      </c>
      <c r="F60" s="17">
        <f t="shared" si="10"/>
        <v>4.6259725177184026E-2</v>
      </c>
      <c r="G60" s="17">
        <f t="shared" si="10"/>
        <v>2.8681005884484734E-2</v>
      </c>
      <c r="H60" s="17">
        <f t="shared" si="10"/>
        <v>2.2330317641176326E-2</v>
      </c>
      <c r="I60" s="17">
        <f t="shared" si="10"/>
        <v>1.5519950366527299E-2</v>
      </c>
      <c r="J60" s="17">
        <f t="shared" si="10"/>
        <v>1.2383456537199303E-2</v>
      </c>
      <c r="K60" s="17">
        <f t="shared" si="10"/>
        <v>8.6953478702625625E-3</v>
      </c>
      <c r="L60" s="17">
        <f t="shared" si="10"/>
        <v>6.7587645962920804E-3</v>
      </c>
    </row>
    <row r="61" spans="1:13" x14ac:dyDescent="0.25">
      <c r="A61" t="s">
        <v>24</v>
      </c>
      <c r="C61" s="18">
        <f>(B59-C59)/B59</f>
        <v>0.7935044683767517</v>
      </c>
      <c r="D61" s="18">
        <f>(C59-D59)/C59</f>
        <v>0.43488451584550025</v>
      </c>
      <c r="E61" s="18">
        <f t="shared" ref="E61:L61" si="11">(D59-E59)/D59</f>
        <v>0.43814964852267702</v>
      </c>
      <c r="F61" s="18">
        <f t="shared" si="11"/>
        <v>0.29443906675472004</v>
      </c>
      <c r="G61" s="18">
        <f t="shared" si="11"/>
        <v>0.3800005128731152</v>
      </c>
      <c r="H61" s="18">
        <f t="shared" si="11"/>
        <v>0.22142487850274015</v>
      </c>
      <c r="I61" s="18">
        <f t="shared" si="11"/>
        <v>0.30498300042498938</v>
      </c>
      <c r="J61" s="18">
        <f t="shared" si="11"/>
        <v>0.20209432087441717</v>
      </c>
      <c r="K61" s="18">
        <f t="shared" si="11"/>
        <v>0.29782546220902384</v>
      </c>
      <c r="L61" s="18">
        <f t="shared" si="11"/>
        <v>0.22271487039563437</v>
      </c>
      <c r="M61" s="19">
        <f>AVERAGE(D61:L61)</f>
        <v>0.31072403071142418</v>
      </c>
    </row>
    <row r="62" spans="1:13" x14ac:dyDescent="0.25">
      <c r="A62" s="24" t="s">
        <v>44</v>
      </c>
      <c r="B62" s="16"/>
      <c r="C62" s="17">
        <f>C59/2/C39</f>
        <v>0.90153716277455809</v>
      </c>
      <c r="D62" s="18"/>
      <c r="E62" s="18"/>
      <c r="F62" s="18"/>
      <c r="G62" s="18"/>
      <c r="H62" s="18"/>
      <c r="I62" s="18"/>
      <c r="J62" s="18"/>
      <c r="K62" s="18"/>
      <c r="L62" s="18"/>
      <c r="M62" s="19"/>
    </row>
    <row r="63" spans="1:13" s="57" customFormat="1" x14ac:dyDescent="0.25">
      <c r="A63" s="24"/>
      <c r="B63" s="16"/>
      <c r="C63" s="17"/>
      <c r="D63" s="18"/>
      <c r="E63" s="18"/>
      <c r="F63" s="18"/>
      <c r="G63" s="18"/>
      <c r="H63" s="18"/>
      <c r="I63" s="18"/>
      <c r="J63" s="18"/>
      <c r="K63" s="18"/>
      <c r="L63" s="18"/>
      <c r="M63" s="19"/>
    </row>
    <row r="64" spans="1:13" s="57" customFormat="1" x14ac:dyDescent="0.25">
      <c r="A64" s="117" t="s">
        <v>173</v>
      </c>
      <c r="B64" s="16"/>
      <c r="C64" s="17"/>
      <c r="D64" s="18"/>
      <c r="E64" s="18"/>
      <c r="F64" s="18"/>
      <c r="G64" s="18"/>
      <c r="H64" s="18"/>
      <c r="I64" s="18"/>
      <c r="J64" s="18"/>
      <c r="K64" s="18"/>
      <c r="L64" s="18"/>
      <c r="M64" s="19"/>
    </row>
    <row r="65" spans="1:13" s="57" customFormat="1" x14ac:dyDescent="0.25">
      <c r="A65" s="117" t="s">
        <v>169</v>
      </c>
      <c r="B65" s="16"/>
      <c r="C65" s="17"/>
      <c r="D65" s="18"/>
      <c r="E65" s="18"/>
      <c r="F65" s="18"/>
      <c r="G65" s="18"/>
      <c r="H65" s="18"/>
      <c r="I65" s="18"/>
      <c r="J65" s="18"/>
      <c r="K65" s="18"/>
      <c r="L65" s="18"/>
      <c r="M65" s="19"/>
    </row>
    <row r="66" spans="1:13" x14ac:dyDescent="0.25">
      <c r="A66" s="117" t="s">
        <v>172</v>
      </c>
    </row>
    <row r="67" spans="1:13" s="57" customFormat="1" x14ac:dyDescent="0.25"/>
    <row r="68" spans="1:13" x14ac:dyDescent="0.25">
      <c r="A68" s="4" t="s">
        <v>92</v>
      </c>
      <c r="C68">
        <v>1</v>
      </c>
      <c r="D68">
        <f>C68+1</f>
        <v>2</v>
      </c>
      <c r="E68">
        <f t="shared" ref="E68:L68" si="12">D68+1</f>
        <v>3</v>
      </c>
      <c r="F68">
        <f t="shared" si="12"/>
        <v>4</v>
      </c>
      <c r="G68">
        <f t="shared" si="12"/>
        <v>5</v>
      </c>
      <c r="H68">
        <f t="shared" si="12"/>
        <v>6</v>
      </c>
      <c r="I68">
        <f t="shared" si="12"/>
        <v>7</v>
      </c>
      <c r="J68">
        <f t="shared" si="12"/>
        <v>8</v>
      </c>
      <c r="K68">
        <f t="shared" si="12"/>
        <v>9</v>
      </c>
      <c r="L68">
        <f t="shared" si="12"/>
        <v>10</v>
      </c>
    </row>
    <row r="70" spans="1:13" x14ac:dyDescent="0.25">
      <c r="A70" s="4" t="s">
        <v>86</v>
      </c>
    </row>
    <row r="71" spans="1:13" ht="5.25" customHeight="1" x14ac:dyDescent="0.25"/>
    <row r="72" spans="1:13" x14ac:dyDescent="0.25">
      <c r="A72" s="5" t="s">
        <v>11</v>
      </c>
      <c r="B72" s="5" t="s">
        <v>79</v>
      </c>
      <c r="C72" s="5" t="s">
        <v>81</v>
      </c>
      <c r="D72" s="5" t="s">
        <v>82</v>
      </c>
      <c r="E72" s="5" t="s">
        <v>83</v>
      </c>
      <c r="F72" s="5" t="s">
        <v>84</v>
      </c>
      <c r="G72" s="5" t="s">
        <v>85</v>
      </c>
      <c r="I72" s="5" t="s">
        <v>88</v>
      </c>
    </row>
    <row r="73" spans="1:13" x14ac:dyDescent="0.25">
      <c r="A73">
        <v>2001</v>
      </c>
      <c r="B73" s="16">
        <v>1296935</v>
      </c>
      <c r="C73" s="16">
        <v>20904</v>
      </c>
      <c r="D73" s="16">
        <v>267445</v>
      </c>
      <c r="E73" s="16">
        <v>1008586</v>
      </c>
      <c r="F73" s="43">
        <f>E73/B73</f>
        <v>0.77766888857190219</v>
      </c>
      <c r="G73" s="44">
        <f>D73/B73</f>
        <v>0.20621311014044652</v>
      </c>
      <c r="I73" s="19">
        <f>G73/(1-C50)</f>
        <v>0.2869296340726889</v>
      </c>
    </row>
    <row r="74" spans="1:13" x14ac:dyDescent="0.25">
      <c r="A74">
        <v>2002</v>
      </c>
      <c r="B74" s="16">
        <v>1222775</v>
      </c>
      <c r="C74" s="16">
        <v>20670</v>
      </c>
      <c r="D74" s="16">
        <v>261152</v>
      </c>
      <c r="E74" s="16">
        <v>940953</v>
      </c>
      <c r="F74" s="43">
        <f t="shared" ref="F74:F94" si="13">E74/B74</f>
        <v>0.76952260227760627</v>
      </c>
      <c r="G74" s="17">
        <f t="shared" ref="G74:G94" si="14">D74/B74</f>
        <v>0.21357322483694874</v>
      </c>
    </row>
    <row r="75" spans="1:13" x14ac:dyDescent="0.25">
      <c r="A75">
        <v>2003</v>
      </c>
      <c r="B75" s="16">
        <v>1142523</v>
      </c>
      <c r="C75" s="16">
        <v>22951</v>
      </c>
      <c r="D75" s="16">
        <v>262694</v>
      </c>
      <c r="E75" s="16">
        <v>856878</v>
      </c>
      <c r="F75" s="43">
        <f t="shared" si="13"/>
        <v>0.74998752760338305</v>
      </c>
      <c r="G75" s="17">
        <f t="shared" si="14"/>
        <v>0.22992447416813491</v>
      </c>
    </row>
    <row r="76" spans="1:13" x14ac:dyDescent="0.25">
      <c r="A76">
        <v>2004</v>
      </c>
      <c r="B76" s="16">
        <v>1097095</v>
      </c>
      <c r="C76" s="16">
        <v>21272</v>
      </c>
      <c r="D76" s="16">
        <v>249462</v>
      </c>
      <c r="E76" s="16">
        <v>826361</v>
      </c>
      <c r="F76" s="43">
        <f t="shared" si="13"/>
        <v>0.75322647537360032</v>
      </c>
      <c r="G76" s="17">
        <f t="shared" si="14"/>
        <v>0.22738413719869291</v>
      </c>
    </row>
    <row r="77" spans="1:13" x14ac:dyDescent="0.25">
      <c r="A77">
        <v>2005</v>
      </c>
      <c r="B77" s="16">
        <v>1082795</v>
      </c>
      <c r="C77" s="16">
        <v>20010</v>
      </c>
      <c r="D77" s="16">
        <v>242290</v>
      </c>
      <c r="E77" s="16">
        <v>820495</v>
      </c>
      <c r="F77" s="43">
        <f t="shared" si="13"/>
        <v>0.75775654671475212</v>
      </c>
      <c r="G77" s="44">
        <f t="shared" si="14"/>
        <v>0.22376350093969774</v>
      </c>
      <c r="I77" s="19">
        <f>G77/(1-C55)</f>
        <v>0.30764992940076008</v>
      </c>
    </row>
    <row r="78" spans="1:13" x14ac:dyDescent="0.25">
      <c r="A78">
        <v>2006</v>
      </c>
      <c r="B78" s="16">
        <v>1091167</v>
      </c>
      <c r="C78" s="16">
        <v>20003</v>
      </c>
      <c r="D78" s="16">
        <v>236367</v>
      </c>
      <c r="E78" s="16">
        <v>834797</v>
      </c>
      <c r="F78" s="43">
        <f t="shared" si="13"/>
        <v>0.76504971283039169</v>
      </c>
      <c r="G78" s="17">
        <f t="shared" si="14"/>
        <v>0.21661853776736284</v>
      </c>
    </row>
    <row r="79" spans="1:13" x14ac:dyDescent="0.25">
      <c r="A79">
        <v>2007</v>
      </c>
      <c r="B79" s="16">
        <v>1196230</v>
      </c>
      <c r="C79" s="16">
        <v>43171</v>
      </c>
      <c r="D79" s="16">
        <v>362584</v>
      </c>
      <c r="E79" s="16">
        <v>790475</v>
      </c>
      <c r="F79" s="43">
        <f t="shared" si="13"/>
        <v>0.66080519632512147</v>
      </c>
      <c r="G79" s="17">
        <f t="shared" si="14"/>
        <v>0.3031055900621118</v>
      </c>
    </row>
    <row r="80" spans="1:13" x14ac:dyDescent="0.25">
      <c r="A80">
        <v>2008</v>
      </c>
      <c r="B80" s="16">
        <v>1041891</v>
      </c>
      <c r="C80" s="16">
        <v>32791</v>
      </c>
      <c r="D80" s="16">
        <v>282478</v>
      </c>
      <c r="E80" s="16">
        <v>726622</v>
      </c>
      <c r="F80" s="43">
        <f t="shared" si="13"/>
        <v>0.6974069264443209</v>
      </c>
      <c r="G80" s="17">
        <f t="shared" si="14"/>
        <v>0.27112049149095252</v>
      </c>
    </row>
    <row r="81" spans="1:9" x14ac:dyDescent="0.25">
      <c r="A81">
        <v>2009</v>
      </c>
      <c r="B81" s="16">
        <v>1005506</v>
      </c>
      <c r="C81" s="16">
        <v>28592</v>
      </c>
      <c r="D81" s="16">
        <v>257543</v>
      </c>
      <c r="E81" s="16">
        <v>719371</v>
      </c>
      <c r="F81" s="43">
        <f t="shared" si="13"/>
        <v>0.71543183233118446</v>
      </c>
      <c r="G81" s="17">
        <f t="shared" si="14"/>
        <v>0.25613273317115959</v>
      </c>
    </row>
    <row r="82" spans="1:9" x14ac:dyDescent="0.25">
      <c r="A82">
        <v>2010</v>
      </c>
      <c r="B82" s="16">
        <v>943608</v>
      </c>
      <c r="C82" s="16">
        <v>29252</v>
      </c>
      <c r="D82" s="16">
        <v>252233</v>
      </c>
      <c r="E82" s="16">
        <v>662123</v>
      </c>
      <c r="F82" s="43">
        <f t="shared" si="13"/>
        <v>0.70169286398589248</v>
      </c>
      <c r="G82" s="17">
        <f t="shared" si="14"/>
        <v>0.26730697493026767</v>
      </c>
    </row>
    <row r="83" spans="1:9" x14ac:dyDescent="0.25">
      <c r="A83">
        <v>2011</v>
      </c>
      <c r="B83" s="16">
        <v>828158</v>
      </c>
      <c r="C83" s="16">
        <v>26896</v>
      </c>
      <c r="D83" s="16">
        <v>236802</v>
      </c>
      <c r="E83" s="16">
        <v>564460</v>
      </c>
      <c r="F83" s="43">
        <f t="shared" si="13"/>
        <v>0.68158491495584173</v>
      </c>
      <c r="G83" s="44">
        <f t="shared" si="14"/>
        <v>0.28593819053852043</v>
      </c>
      <c r="I83" s="19">
        <f>G83/(1-C60)</f>
        <v>0.36034855748633093</v>
      </c>
    </row>
    <row r="84" spans="1:9" x14ac:dyDescent="0.25">
      <c r="A84">
        <v>2012</v>
      </c>
      <c r="B84" s="16">
        <v>728937</v>
      </c>
      <c r="C84" s="16">
        <v>20811</v>
      </c>
      <c r="D84" s="16">
        <v>202319</v>
      </c>
      <c r="E84" s="16">
        <v>505807</v>
      </c>
      <c r="F84" s="43">
        <f t="shared" si="13"/>
        <v>0.69389672907260846</v>
      </c>
      <c r="G84" s="17">
        <f t="shared" si="14"/>
        <v>0.27755347855850371</v>
      </c>
    </row>
    <row r="85" spans="1:9" x14ac:dyDescent="0.25">
      <c r="A85">
        <v>2013</v>
      </c>
      <c r="B85" s="16">
        <v>676170</v>
      </c>
      <c r="C85" s="16">
        <v>35173</v>
      </c>
      <c r="D85" s="16">
        <v>200778</v>
      </c>
      <c r="E85" s="16">
        <v>440219</v>
      </c>
      <c r="F85" s="43">
        <f t="shared" si="13"/>
        <v>0.65104781341970219</v>
      </c>
      <c r="G85" s="17">
        <f t="shared" si="14"/>
        <v>0.29693420293713119</v>
      </c>
    </row>
    <row r="86" spans="1:9" x14ac:dyDescent="0.25">
      <c r="A86">
        <v>2014</v>
      </c>
      <c r="B86" s="16">
        <v>590667</v>
      </c>
      <c r="C86" s="16">
        <v>18319</v>
      </c>
      <c r="D86" s="16">
        <v>169854</v>
      </c>
      <c r="E86" s="16">
        <v>402494</v>
      </c>
      <c r="F86" s="43">
        <f t="shared" si="13"/>
        <v>0.681422866014184</v>
      </c>
      <c r="G86" s="17">
        <f t="shared" si="14"/>
        <v>0.28756304313598019</v>
      </c>
    </row>
    <row r="87" spans="1:9" x14ac:dyDescent="0.25">
      <c r="A87">
        <v>2015</v>
      </c>
      <c r="B87" s="16">
        <v>539677</v>
      </c>
      <c r="C87" s="16">
        <v>16905</v>
      </c>
      <c r="D87" s="16">
        <v>151771</v>
      </c>
      <c r="E87" s="16">
        <v>371001</v>
      </c>
      <c r="F87" s="43">
        <f t="shared" si="13"/>
        <v>0.68745008588470513</v>
      </c>
      <c r="G87" s="17">
        <f t="shared" si="14"/>
        <v>0.28122562199241397</v>
      </c>
    </row>
    <row r="88" spans="1:9" x14ac:dyDescent="0.25">
      <c r="A88">
        <v>2016</v>
      </c>
      <c r="B88" s="16">
        <v>474997</v>
      </c>
      <c r="C88" s="16">
        <v>11542</v>
      </c>
      <c r="D88" s="16">
        <v>124987</v>
      </c>
      <c r="E88" s="16">
        <v>338468</v>
      </c>
      <c r="F88" s="43">
        <f t="shared" si="13"/>
        <v>0.71256871096027974</v>
      </c>
      <c r="G88" s="17">
        <f t="shared" si="14"/>
        <v>0.26313218820329393</v>
      </c>
    </row>
    <row r="89" spans="1:9" x14ac:dyDescent="0.25">
      <c r="A89">
        <v>2017</v>
      </c>
      <c r="B89" s="16">
        <v>439425</v>
      </c>
      <c r="C89" s="16">
        <v>8946</v>
      </c>
      <c r="D89" s="16">
        <v>109401</v>
      </c>
      <c r="E89" s="16">
        <v>321078</v>
      </c>
      <c r="F89" s="43">
        <f t="shared" si="13"/>
        <v>0.73067759003242871</v>
      </c>
      <c r="G89" s="17">
        <f t="shared" si="14"/>
        <v>0.24896398702850317</v>
      </c>
    </row>
    <row r="90" spans="1:9" x14ac:dyDescent="0.25">
      <c r="A90">
        <v>2018</v>
      </c>
      <c r="B90" s="16">
        <v>414157</v>
      </c>
      <c r="C90" s="16">
        <v>5838</v>
      </c>
      <c r="D90" s="16">
        <v>89755</v>
      </c>
      <c r="E90" s="16">
        <v>318564</v>
      </c>
      <c r="F90" s="43">
        <f t="shared" si="13"/>
        <v>0.76918656451538914</v>
      </c>
      <c r="G90" s="17">
        <f t="shared" si="14"/>
        <v>0.2167173318330971</v>
      </c>
    </row>
    <row r="91" spans="1:9" x14ac:dyDescent="0.25">
      <c r="A91">
        <v>2019</v>
      </c>
      <c r="B91" s="16">
        <v>438641</v>
      </c>
      <c r="C91" s="16">
        <v>10007</v>
      </c>
      <c r="D91" s="16">
        <v>126401</v>
      </c>
      <c r="E91" s="16">
        <v>302233</v>
      </c>
      <c r="F91" s="43">
        <f t="shared" si="13"/>
        <v>0.68902131811663747</v>
      </c>
      <c r="G91" s="17">
        <f t="shared" si="14"/>
        <v>0.28816503701204405</v>
      </c>
    </row>
    <row r="92" spans="1:9" x14ac:dyDescent="0.25">
      <c r="A92">
        <v>2020</v>
      </c>
      <c r="B92" s="16">
        <v>391484</v>
      </c>
      <c r="C92" s="16">
        <v>7973</v>
      </c>
      <c r="D92" s="16">
        <v>110153</v>
      </c>
      <c r="E92" s="16">
        <v>273358</v>
      </c>
      <c r="F92" s="43">
        <f t="shared" si="13"/>
        <v>0.6982609761829347</v>
      </c>
      <c r="G92" s="17">
        <f t="shared" si="14"/>
        <v>0.28137292967273247</v>
      </c>
    </row>
    <row r="93" spans="1:9" x14ac:dyDescent="0.25">
      <c r="A93" s="23">
        <v>2021</v>
      </c>
      <c r="B93" s="45">
        <v>367239</v>
      </c>
      <c r="C93" s="45">
        <v>15121</v>
      </c>
      <c r="D93" s="45">
        <v>129093</v>
      </c>
      <c r="E93" s="45">
        <v>223025</v>
      </c>
      <c r="F93" s="46">
        <f t="shared" si="13"/>
        <v>0.60730205669877113</v>
      </c>
      <c r="G93" s="47">
        <f t="shared" si="14"/>
        <v>0.35152312254417423</v>
      </c>
      <c r="H93" s="23" t="s">
        <v>87</v>
      </c>
    </row>
    <row r="94" spans="1:9" x14ac:dyDescent="0.25">
      <c r="A94" s="71"/>
      <c r="B94" s="129"/>
      <c r="C94" s="129"/>
      <c r="D94" s="129"/>
      <c r="E94" s="129"/>
      <c r="F94" s="141"/>
      <c r="G94" s="116"/>
      <c r="H94" s="71"/>
    </row>
    <row r="95" spans="1:9" x14ac:dyDescent="0.25">
      <c r="B95" s="16"/>
      <c r="C95" s="16"/>
      <c r="D95" s="16"/>
      <c r="E95" s="16"/>
      <c r="F95" s="43"/>
      <c r="G95" s="17"/>
    </row>
    <row r="97" spans="1:10" x14ac:dyDescent="0.25">
      <c r="A97" s="4"/>
    </row>
    <row r="98" spans="1:10" x14ac:dyDescent="0.25">
      <c r="A98" s="4"/>
      <c r="B98" s="4"/>
      <c r="C98" s="4"/>
      <c r="D98" s="4"/>
      <c r="E98" s="4"/>
      <c r="F98" s="4"/>
      <c r="G98" s="4"/>
      <c r="H98" s="4"/>
      <c r="I98" s="4"/>
      <c r="J98" s="4"/>
    </row>
    <row r="99" spans="1:10" x14ac:dyDescent="0.25">
      <c r="B99" s="15"/>
      <c r="C99" s="15"/>
      <c r="D99" s="15"/>
      <c r="E99" s="15"/>
      <c r="F99" s="15"/>
      <c r="G99" s="15"/>
      <c r="H99" s="15"/>
      <c r="I99" s="15"/>
      <c r="J99" s="15"/>
    </row>
    <row r="100" spans="1:10" x14ac:dyDescent="0.25">
      <c r="C100" s="15"/>
      <c r="D100" s="15"/>
      <c r="E100" s="15"/>
      <c r="F100" s="15"/>
      <c r="G100" s="15"/>
      <c r="H100" s="15"/>
      <c r="I100" s="15"/>
      <c r="J100" s="15"/>
    </row>
    <row r="101" spans="1:10" x14ac:dyDescent="0.25">
      <c r="D101" s="15"/>
      <c r="E101" s="15"/>
      <c r="F101" s="15"/>
      <c r="G101" s="15"/>
      <c r="H101" s="15"/>
      <c r="I101" s="15"/>
      <c r="J101" s="15"/>
    </row>
    <row r="102" spans="1:10" x14ac:dyDescent="0.25">
      <c r="E102" s="15"/>
      <c r="F102" s="15"/>
      <c r="G102" s="15"/>
      <c r="H102" s="15"/>
      <c r="I102" s="15"/>
      <c r="J102" s="15"/>
    </row>
    <row r="103" spans="1:10" x14ac:dyDescent="0.25">
      <c r="F103" s="15"/>
      <c r="G103" s="15"/>
      <c r="H103" s="15"/>
      <c r="I103" s="15"/>
      <c r="J103" s="15"/>
    </row>
    <row r="104" spans="1:10" x14ac:dyDescent="0.25">
      <c r="F104" s="49"/>
      <c r="G104" s="15"/>
      <c r="H104" s="15"/>
      <c r="I104" s="15"/>
      <c r="J104" s="15"/>
    </row>
    <row r="105" spans="1:10" x14ac:dyDescent="0.25">
      <c r="H105" s="15"/>
      <c r="I105" s="15"/>
      <c r="J105" s="15"/>
    </row>
    <row r="106" spans="1:10" x14ac:dyDescent="0.25">
      <c r="I106" s="15"/>
      <c r="J106" s="15"/>
    </row>
    <row r="107" spans="1:10" x14ac:dyDescent="0.25">
      <c r="J107" s="15"/>
    </row>
    <row r="108" spans="1:10" x14ac:dyDescent="0.25">
      <c r="F108" s="1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3D0-310B-4FF2-9ADB-DD6158C551E4}">
  <dimension ref="A1:J29"/>
  <sheetViews>
    <sheetView zoomScale="85" zoomScaleNormal="85" workbookViewId="0">
      <selection activeCell="D37" sqref="D37"/>
    </sheetView>
  </sheetViews>
  <sheetFormatPr defaultRowHeight="15" x14ac:dyDescent="0.25"/>
  <cols>
    <col min="1" max="1" width="9.140625" style="57"/>
    <col min="2" max="2" width="16.42578125" style="57" customWidth="1"/>
    <col min="3" max="3" width="14.42578125" style="57" customWidth="1"/>
    <col min="4" max="4" width="14.140625" style="57" customWidth="1"/>
    <col min="5" max="5" width="7.28515625" style="57" customWidth="1"/>
    <col min="6" max="6" width="11.7109375" style="57" customWidth="1"/>
    <col min="7" max="7" width="11.28515625" style="57" customWidth="1"/>
    <col min="8" max="8" width="9.85546875" style="57" customWidth="1"/>
    <col min="9" max="9" width="9.140625" style="57"/>
    <col min="10" max="10" width="12.140625" style="57" customWidth="1"/>
    <col min="11" max="11" width="9.140625" style="57"/>
    <col min="12" max="13" width="10.42578125" style="57" customWidth="1"/>
    <col min="14" max="14" width="13.140625" style="57" customWidth="1"/>
    <col min="15" max="15" width="9.140625" style="57"/>
    <col min="16" max="16" width="12.42578125" style="57" customWidth="1"/>
    <col min="17" max="17" width="9.140625" style="57"/>
    <col min="18" max="18" width="11.85546875" style="57" customWidth="1"/>
    <col min="19" max="20" width="11.7109375" style="57" customWidth="1"/>
    <col min="21" max="21" width="9.140625" style="57"/>
    <col min="22" max="22" width="12.5703125" style="57" customWidth="1"/>
    <col min="23" max="16384" width="9.140625" style="57"/>
  </cols>
  <sheetData>
    <row r="1" spans="1:8" ht="15.75" x14ac:dyDescent="0.25">
      <c r="A1" s="113" t="s">
        <v>174</v>
      </c>
    </row>
    <row r="3" spans="1:8" x14ac:dyDescent="0.25">
      <c r="A3" s="92"/>
      <c r="B3" s="139" t="s">
        <v>132</v>
      </c>
      <c r="C3" s="139"/>
      <c r="D3" s="139"/>
      <c r="E3" s="6"/>
      <c r="F3" s="139" t="s">
        <v>131</v>
      </c>
      <c r="G3" s="139"/>
      <c r="H3" s="139"/>
    </row>
    <row r="4" spans="1:8" ht="60" x14ac:dyDescent="0.25">
      <c r="A4" s="85" t="s">
        <v>122</v>
      </c>
      <c r="B4" s="79" t="s">
        <v>130</v>
      </c>
      <c r="C4" s="79" t="s">
        <v>129</v>
      </c>
      <c r="D4" s="79" t="s">
        <v>128</v>
      </c>
      <c r="E4" s="79"/>
      <c r="F4" s="79" t="s">
        <v>110</v>
      </c>
      <c r="G4" s="79" t="s">
        <v>109</v>
      </c>
      <c r="H4" s="79" t="s">
        <v>127</v>
      </c>
    </row>
    <row r="5" spans="1:8" x14ac:dyDescent="0.25">
      <c r="A5" s="29">
        <v>2001</v>
      </c>
      <c r="B5" s="59">
        <v>2198.5360000000001</v>
      </c>
      <c r="C5" s="90">
        <v>106.051</v>
      </c>
      <c r="D5" s="91">
        <f t="shared" ref="D5:D22" si="0">C5/$B5</f>
        <v>4.8237099597186493E-2</v>
      </c>
      <c r="E5" s="91"/>
      <c r="F5" s="90">
        <v>131585.084</v>
      </c>
      <c r="G5" s="90">
        <v>944.346</v>
      </c>
      <c r="H5" s="65">
        <f t="shared" ref="H5:H22" si="1">G5/F5</f>
        <v>7.1766948904330215E-3</v>
      </c>
    </row>
    <row r="6" spans="1:8" x14ac:dyDescent="0.25">
      <c r="A6" s="29">
        <v>2002</v>
      </c>
      <c r="B6" s="59">
        <v>2067.7170000000001</v>
      </c>
      <c r="C6" s="90">
        <v>108.66200000000001</v>
      </c>
      <c r="D6" s="91">
        <f t="shared" si="0"/>
        <v>5.2551678977345549E-2</v>
      </c>
      <c r="E6" s="91"/>
      <c r="F6" s="90">
        <v>131477.731</v>
      </c>
      <c r="G6" s="90">
        <v>1020.7</v>
      </c>
      <c r="H6" s="65">
        <f t="shared" si="1"/>
        <v>7.7632918687956373E-3</v>
      </c>
    </row>
    <row r="7" spans="1:8" x14ac:dyDescent="0.25">
      <c r="A7" s="29">
        <v>2003</v>
      </c>
      <c r="B7" s="59">
        <v>1918.8710000000001</v>
      </c>
      <c r="C7" s="90">
        <v>137.107</v>
      </c>
      <c r="D7" s="91">
        <f t="shared" si="0"/>
        <v>7.1451911045609634E-2</v>
      </c>
      <c r="E7" s="91"/>
      <c r="F7" s="90">
        <v>131679.38399999999</v>
      </c>
      <c r="G7" s="90">
        <v>1357.096</v>
      </c>
      <c r="H7" s="65">
        <f t="shared" si="1"/>
        <v>1.0306062792638824E-2</v>
      </c>
    </row>
    <row r="8" spans="1:8" x14ac:dyDescent="0.25">
      <c r="A8" s="29">
        <v>2004</v>
      </c>
      <c r="B8" s="59">
        <v>1841.0340000000001</v>
      </c>
      <c r="C8" s="90">
        <v>111.88</v>
      </c>
      <c r="D8" s="91">
        <f t="shared" si="0"/>
        <v>6.0770197617208588E-2</v>
      </c>
      <c r="E8" s="91"/>
      <c r="F8" s="90">
        <v>133088.73300000001</v>
      </c>
      <c r="G8" s="90">
        <v>1494.048</v>
      </c>
      <c r="H8" s="65">
        <f t="shared" si="1"/>
        <v>1.1225954040752646E-2</v>
      </c>
    </row>
    <row r="9" spans="1:8" x14ac:dyDescent="0.25">
      <c r="A9" s="29">
        <v>2005</v>
      </c>
      <c r="B9" s="59">
        <v>1813.2739999999999</v>
      </c>
      <c r="C9" s="90">
        <v>102.56</v>
      </c>
      <c r="D9" s="91">
        <f t="shared" si="0"/>
        <v>5.6560674227943496E-2</v>
      </c>
      <c r="E9" s="91"/>
      <c r="F9" s="90">
        <v>135506.791</v>
      </c>
      <c r="G9" s="90">
        <v>1431.8309999999999</v>
      </c>
      <c r="H9" s="65">
        <f t="shared" si="1"/>
        <v>1.0566488878037116E-2</v>
      </c>
    </row>
    <row r="10" spans="1:8" x14ac:dyDescent="0.25">
      <c r="A10" s="29">
        <v>2006</v>
      </c>
      <c r="B10" s="59">
        <v>1821.0709999999999</v>
      </c>
      <c r="C10" s="90">
        <v>116.226</v>
      </c>
      <c r="D10" s="91">
        <f t="shared" si="0"/>
        <v>6.3822882248962293E-2</v>
      </c>
      <c r="E10" s="91"/>
      <c r="F10" s="90">
        <v>139630.503</v>
      </c>
      <c r="G10" s="90">
        <v>1436.383</v>
      </c>
      <c r="H10" s="65">
        <f t="shared" si="1"/>
        <v>1.0287028759038417E-2</v>
      </c>
    </row>
    <row r="11" spans="1:8" x14ac:dyDescent="0.25">
      <c r="A11" s="29">
        <v>2007</v>
      </c>
      <c r="B11" s="59">
        <v>1968.4949999999999</v>
      </c>
      <c r="C11" s="90">
        <v>124.657</v>
      </c>
      <c r="D11" s="91">
        <f t="shared" si="0"/>
        <v>6.3326043500237489E-2</v>
      </c>
      <c r="E11" s="91"/>
      <c r="F11" s="90">
        <v>153439.764</v>
      </c>
      <c r="G11" s="90">
        <v>1369.896</v>
      </c>
      <c r="H11" s="65">
        <f t="shared" si="1"/>
        <v>8.927907370869001E-3</v>
      </c>
    </row>
    <row r="12" spans="1:8" x14ac:dyDescent="0.25">
      <c r="A12" s="29">
        <v>2008</v>
      </c>
      <c r="B12" s="59">
        <v>1718.8320000000001</v>
      </c>
      <c r="C12" s="90">
        <v>130.52099999999999</v>
      </c>
      <c r="D12" s="91">
        <f t="shared" si="0"/>
        <v>7.5935868077857516E-2</v>
      </c>
      <c r="E12" s="91"/>
      <c r="F12" s="90">
        <v>143666.50700000001</v>
      </c>
      <c r="G12" s="90">
        <v>1530.2639999999999</v>
      </c>
      <c r="H12" s="65">
        <f t="shared" si="1"/>
        <v>1.0651501396912224E-2</v>
      </c>
    </row>
    <row r="13" spans="1:8" x14ac:dyDescent="0.25">
      <c r="A13" s="29">
        <v>2009</v>
      </c>
      <c r="B13" s="59">
        <v>1652.3620000000001</v>
      </c>
      <c r="C13" s="90">
        <v>138.625</v>
      </c>
      <c r="D13" s="91">
        <f t="shared" si="0"/>
        <v>8.3895054473535458E-2</v>
      </c>
      <c r="E13" s="91"/>
      <c r="F13" s="90">
        <v>141406.51999999999</v>
      </c>
      <c r="G13" s="90">
        <v>1512.019</v>
      </c>
      <c r="H13" s="65">
        <f t="shared" si="1"/>
        <v>1.0692710633144781E-2</v>
      </c>
    </row>
    <row r="14" spans="1:8" x14ac:dyDescent="0.25">
      <c r="A14" s="29">
        <v>2010</v>
      </c>
      <c r="B14" s="59">
        <v>1546.6489999999999</v>
      </c>
      <c r="C14" s="90">
        <v>134.08500000000001</v>
      </c>
      <c r="D14" s="91">
        <f t="shared" si="0"/>
        <v>8.669387818438444E-2</v>
      </c>
      <c r="E14" s="91"/>
      <c r="F14" s="90">
        <v>143575.83900000001</v>
      </c>
      <c r="G14" s="90">
        <v>1433.741</v>
      </c>
      <c r="H14" s="65">
        <f t="shared" si="1"/>
        <v>9.9859489590027745E-3</v>
      </c>
    </row>
    <row r="15" spans="1:8" x14ac:dyDescent="0.25">
      <c r="A15" s="29">
        <v>2011</v>
      </c>
      <c r="B15" s="59">
        <v>1349.0419999999999</v>
      </c>
      <c r="C15" s="90">
        <v>133.65299999999999</v>
      </c>
      <c r="D15" s="91">
        <f t="shared" si="0"/>
        <v>9.9072527022879942E-2</v>
      </c>
      <c r="E15" s="91"/>
      <c r="F15" s="90">
        <v>145763.11799999999</v>
      </c>
      <c r="G15" s="90">
        <v>1294.454</v>
      </c>
      <c r="H15" s="65">
        <f t="shared" si="1"/>
        <v>8.8805317679881146E-3</v>
      </c>
    </row>
    <row r="16" spans="1:8" x14ac:dyDescent="0.25">
      <c r="A16" s="29">
        <v>2012</v>
      </c>
      <c r="B16" s="59">
        <v>1189.2249999999999</v>
      </c>
      <c r="C16" s="90">
        <v>112.476</v>
      </c>
      <c r="D16" s="91">
        <f t="shared" si="0"/>
        <v>9.457924278416617E-2</v>
      </c>
      <c r="E16" s="91"/>
      <c r="F16" s="90">
        <v>145737.44699999999</v>
      </c>
      <c r="G16" s="90">
        <v>1177.193</v>
      </c>
      <c r="H16" s="65">
        <f t="shared" si="1"/>
        <v>8.0774915729105654E-3</v>
      </c>
    </row>
    <row r="17" spans="1:10" x14ac:dyDescent="0.25">
      <c r="A17" s="29">
        <v>2013</v>
      </c>
      <c r="B17" s="59">
        <v>1115.123</v>
      </c>
      <c r="C17" s="90">
        <v>93.076999999999998</v>
      </c>
      <c r="D17" s="91">
        <f t="shared" si="0"/>
        <v>8.3467922372688921E-2</v>
      </c>
      <c r="E17" s="91"/>
      <c r="F17" s="90">
        <v>146988.76300000001</v>
      </c>
      <c r="G17" s="90">
        <v>945.91700000000003</v>
      </c>
      <c r="H17" s="65">
        <f t="shared" si="1"/>
        <v>6.4353014522613543E-3</v>
      </c>
    </row>
    <row r="18" spans="1:10" x14ac:dyDescent="0.25">
      <c r="A18" s="29">
        <v>2014</v>
      </c>
      <c r="B18" s="59">
        <v>961.67700000000002</v>
      </c>
      <c r="C18" s="90">
        <v>90.534000000000006</v>
      </c>
      <c r="D18" s="91">
        <f t="shared" si="0"/>
        <v>9.4141796050025123E-2</v>
      </c>
      <c r="E18" s="91"/>
      <c r="F18" s="90">
        <v>148394.84899999999</v>
      </c>
      <c r="G18" s="90">
        <v>860.71900000000005</v>
      </c>
      <c r="H18" s="65">
        <f t="shared" si="1"/>
        <v>5.8001945876167181E-3</v>
      </c>
    </row>
    <row r="19" spans="1:10" x14ac:dyDescent="0.25">
      <c r="A19" s="29">
        <v>2015</v>
      </c>
      <c r="B19" s="59">
        <v>879.00699999999995</v>
      </c>
      <c r="C19" s="90">
        <v>58.305999999999997</v>
      </c>
      <c r="D19" s="91">
        <f t="shared" si="0"/>
        <v>6.6331667438370795E-2</v>
      </c>
      <c r="E19" s="91"/>
      <c r="F19" s="90">
        <v>150380.742</v>
      </c>
      <c r="G19" s="90">
        <v>866.74800000000005</v>
      </c>
      <c r="H19" s="65">
        <f t="shared" si="1"/>
        <v>5.7636901405899435E-3</v>
      </c>
    </row>
    <row r="20" spans="1:10" x14ac:dyDescent="0.25">
      <c r="A20" s="29">
        <v>2016</v>
      </c>
      <c r="B20" s="59">
        <v>778.77700000000004</v>
      </c>
      <c r="C20" s="90">
        <v>45.944000000000003</v>
      </c>
      <c r="D20" s="91">
        <f t="shared" si="0"/>
        <v>5.8995065339628672E-2</v>
      </c>
      <c r="E20" s="91"/>
      <c r="F20" s="90">
        <v>151452.72500000001</v>
      </c>
      <c r="G20" s="90">
        <v>783.697</v>
      </c>
      <c r="H20" s="65">
        <f t="shared" si="1"/>
        <v>5.1745321848781526E-3</v>
      </c>
    </row>
    <row r="21" spans="1:10" x14ac:dyDescent="0.25">
      <c r="A21" s="29">
        <v>2017</v>
      </c>
      <c r="B21" s="59">
        <v>720.67499999999995</v>
      </c>
      <c r="C21" s="90">
        <v>26.655999999999999</v>
      </c>
      <c r="D21" s="91">
        <f t="shared" si="0"/>
        <v>3.6987546397474591E-2</v>
      </c>
      <c r="E21" s="91"/>
      <c r="F21" s="90">
        <v>153266.06599999999</v>
      </c>
      <c r="G21" s="90">
        <v>715.51400000000001</v>
      </c>
      <c r="H21" s="65">
        <f t="shared" si="1"/>
        <v>4.6684436984244125E-3</v>
      </c>
    </row>
    <row r="22" spans="1:10" x14ac:dyDescent="0.25">
      <c r="A22" s="29">
        <v>2018</v>
      </c>
      <c r="B22" s="59">
        <v>679.18600000000004</v>
      </c>
      <c r="C22" s="90">
        <v>23.852</v>
      </c>
      <c r="D22" s="91">
        <f t="shared" si="0"/>
        <v>3.5118509509913333E-2</v>
      </c>
      <c r="E22" s="91"/>
      <c r="F22" s="90">
        <v>154911.70199999999</v>
      </c>
      <c r="G22" s="90">
        <v>530.12900000000002</v>
      </c>
      <c r="H22" s="80">
        <f t="shared" si="1"/>
        <v>3.4221365665455025E-3</v>
      </c>
    </row>
    <row r="23" spans="1:10" x14ac:dyDescent="0.25">
      <c r="A23" s="29"/>
      <c r="B23" s="59"/>
      <c r="C23" s="90"/>
      <c r="D23" s="91"/>
      <c r="E23" s="91"/>
      <c r="F23" s="91"/>
      <c r="G23" s="90"/>
      <c r="H23" s="80"/>
      <c r="J23" s="57" t="s">
        <v>175</v>
      </c>
    </row>
    <row r="24" spans="1:10" x14ac:dyDescent="0.25">
      <c r="A24" s="29"/>
      <c r="B24" s="59"/>
      <c r="C24" s="90"/>
      <c r="D24" s="91"/>
      <c r="E24" s="91"/>
      <c r="F24" s="91"/>
      <c r="G24" s="90"/>
      <c r="H24" s="80"/>
    </row>
    <row r="25" spans="1:10" x14ac:dyDescent="0.25">
      <c r="A25" s="4" t="s">
        <v>133</v>
      </c>
      <c r="B25" s="59"/>
      <c r="C25" s="90"/>
      <c r="D25" s="93">
        <f>AVERAGE(D5:D22)</f>
        <v>6.8441086936967682E-2</v>
      </c>
      <c r="E25" s="64"/>
      <c r="F25" s="91"/>
      <c r="G25" s="90"/>
      <c r="H25" s="93">
        <f>AVERAGE(H5:H22)</f>
        <v>8.1003284200466229E-3</v>
      </c>
    </row>
    <row r="26" spans="1:10" x14ac:dyDescent="0.25">
      <c r="A26" s="4" t="s">
        <v>126</v>
      </c>
      <c r="C26" s="87">
        <f>C22-C5</f>
        <v>-82.198999999999998</v>
      </c>
      <c r="D26" s="89">
        <f>D22-D5</f>
        <v>-1.311859008727316E-2</v>
      </c>
      <c r="E26" s="89"/>
      <c r="F26" s="88"/>
      <c r="G26" s="87">
        <f>G22-G5</f>
        <v>-414.21699999999998</v>
      </c>
      <c r="H26" s="86">
        <f>H22-H5</f>
        <v>-3.7545583238875191E-3</v>
      </c>
    </row>
    <row r="28" spans="1:10" x14ac:dyDescent="0.25">
      <c r="A28" s="4" t="s">
        <v>177</v>
      </c>
    </row>
    <row r="29" spans="1:10" x14ac:dyDescent="0.25">
      <c r="A29" s="57" t="s">
        <v>176</v>
      </c>
      <c r="C29" s="126">
        <f>(SUM(C5:C22)/SUM(B5:B22))/(SUM(G5:G22)/SUM(F5:F22))</f>
        <v>8.5366518740891895</v>
      </c>
    </row>
  </sheetData>
  <mergeCells count="2">
    <mergeCell ref="B3:D3"/>
    <mergeCell ref="F3:H3"/>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4B91-0EDA-4028-B54B-88C844BAD5ED}">
  <dimension ref="A1:P50"/>
  <sheetViews>
    <sheetView workbookViewId="0">
      <selection activeCell="P42" sqref="P42"/>
    </sheetView>
  </sheetViews>
  <sheetFormatPr defaultRowHeight="15" x14ac:dyDescent="0.25"/>
  <cols>
    <col min="1" max="1" width="6.140625" bestFit="1" customWidth="1"/>
    <col min="2" max="2" width="13.140625" customWidth="1"/>
    <col min="3" max="3" width="11.85546875" customWidth="1"/>
    <col min="4" max="4" width="14" customWidth="1"/>
    <col min="5" max="5" width="13.28515625" customWidth="1"/>
    <col min="6" max="6" width="11.5703125" bestFit="1" customWidth="1"/>
    <col min="7" max="7" width="5.85546875" customWidth="1"/>
    <col min="8" max="8" width="15.85546875" customWidth="1"/>
    <col min="10" max="10" width="10.140625" customWidth="1"/>
    <col min="11" max="12" width="11.85546875" customWidth="1"/>
    <col min="13" max="13" width="15.140625" customWidth="1"/>
    <col min="14" max="14" width="12.5703125" customWidth="1"/>
  </cols>
  <sheetData>
    <row r="1" spans="1:16" s="57" customFormat="1" ht="16.5" x14ac:dyDescent="0.25">
      <c r="A1" s="119" t="s">
        <v>178</v>
      </c>
    </row>
    <row r="2" spans="1:16" s="57" customFormat="1" x14ac:dyDescent="0.25">
      <c r="D2" s="4" t="s">
        <v>154</v>
      </c>
    </row>
    <row r="3" spans="1:16" s="105" customFormat="1" ht="63.75" customHeight="1" x14ac:dyDescent="0.25">
      <c r="A3" s="27" t="s">
        <v>10</v>
      </c>
      <c r="B3" s="27" t="s">
        <v>45</v>
      </c>
      <c r="C3" s="27" t="s">
        <v>151</v>
      </c>
      <c r="D3" s="27" t="s">
        <v>46</v>
      </c>
      <c r="E3" s="27" t="s">
        <v>47</v>
      </c>
      <c r="F3" s="27" t="s">
        <v>152</v>
      </c>
      <c r="G3" s="30"/>
      <c r="H3" s="27" t="s">
        <v>153</v>
      </c>
      <c r="I3" s="27" t="s">
        <v>155</v>
      </c>
      <c r="J3" s="30"/>
      <c r="K3" s="27" t="s">
        <v>105</v>
      </c>
      <c r="L3" s="27" t="s">
        <v>106</v>
      </c>
      <c r="M3" s="27" t="s">
        <v>107</v>
      </c>
      <c r="N3" s="27" t="s">
        <v>156</v>
      </c>
    </row>
    <row r="4" spans="1:16" x14ac:dyDescent="0.25">
      <c r="A4">
        <v>2001</v>
      </c>
      <c r="B4" s="1">
        <v>1296935</v>
      </c>
      <c r="C4" s="1">
        <v>41562</v>
      </c>
      <c r="D4" s="1">
        <v>17818</v>
      </c>
      <c r="E4" s="1">
        <v>23213</v>
      </c>
      <c r="F4" s="1">
        <v>531</v>
      </c>
      <c r="H4" s="3">
        <f>C4/B4</f>
        <v>3.2046324603777369E-2</v>
      </c>
      <c r="I4" s="58">
        <f>H$26</f>
        <v>7.8770666870839681E-2</v>
      </c>
      <c r="K4" s="7">
        <f t="shared" ref="K4:K26" si="0">L4/M4</f>
        <v>6.0489956771349242E-3</v>
      </c>
      <c r="L4" s="1">
        <v>792376</v>
      </c>
      <c r="M4" s="1">
        <v>130992985</v>
      </c>
      <c r="N4" s="7">
        <f>K$26</f>
        <v>1.5778091830491042E-2</v>
      </c>
      <c r="P4" s="2"/>
    </row>
    <row r="5" spans="1:16" x14ac:dyDescent="0.25">
      <c r="A5">
        <v>2002</v>
      </c>
      <c r="B5" s="1">
        <v>1222775</v>
      </c>
      <c r="C5" s="1">
        <v>80317</v>
      </c>
      <c r="D5" s="1">
        <v>37539</v>
      </c>
      <c r="E5" s="1">
        <v>40955</v>
      </c>
      <c r="F5" s="1">
        <v>1823</v>
      </c>
      <c r="H5" s="3">
        <f t="shared" ref="H5:H23" si="1">C5/B5</f>
        <v>6.5684201917769011E-2</v>
      </c>
      <c r="I5" s="58">
        <f t="shared" ref="I5:I25" si="2">H$26</f>
        <v>7.8770666870839681E-2</v>
      </c>
      <c r="K5" s="7">
        <f t="shared" si="0"/>
        <v>1.3655340214766483E-2</v>
      </c>
      <c r="L5" s="1">
        <v>1773663</v>
      </c>
      <c r="M5" s="1">
        <v>129887866</v>
      </c>
      <c r="N5" s="7">
        <f t="shared" ref="N5:N25" si="3">K$26</f>
        <v>1.5778091830491042E-2</v>
      </c>
      <c r="O5" s="7"/>
    </row>
    <row r="6" spans="1:16" x14ac:dyDescent="0.25">
      <c r="A6">
        <v>2003</v>
      </c>
      <c r="B6" s="1">
        <v>1142523</v>
      </c>
      <c r="C6" s="1">
        <v>105731</v>
      </c>
      <c r="D6" s="1">
        <v>57841</v>
      </c>
      <c r="E6" s="1">
        <v>44734</v>
      </c>
      <c r="F6" s="1">
        <v>3156</v>
      </c>
      <c r="H6" s="3">
        <f t="shared" si="1"/>
        <v>9.2541681874237974E-2</v>
      </c>
      <c r="I6" s="58">
        <f t="shared" si="2"/>
        <v>7.8770666870839681E-2</v>
      </c>
      <c r="K6" s="7">
        <f t="shared" si="0"/>
        <v>2.2615260655162589E-2</v>
      </c>
      <c r="L6" s="1">
        <v>2916733</v>
      </c>
      <c r="M6" s="1">
        <v>128971894</v>
      </c>
      <c r="N6" s="7">
        <f t="shared" si="3"/>
        <v>1.5778091830491042E-2</v>
      </c>
      <c r="O6" s="7"/>
    </row>
    <row r="7" spans="1:16" x14ac:dyDescent="0.25">
      <c r="A7">
        <v>2004</v>
      </c>
      <c r="B7" s="1">
        <v>1097095</v>
      </c>
      <c r="C7" s="1">
        <v>104267</v>
      </c>
      <c r="D7" s="1">
        <v>57887</v>
      </c>
      <c r="E7" s="1">
        <v>43460</v>
      </c>
      <c r="F7" s="1">
        <v>2920</v>
      </c>
      <c r="H7" s="3">
        <f t="shared" si="1"/>
        <v>9.5039171630533367E-2</v>
      </c>
      <c r="I7" s="58">
        <f t="shared" si="2"/>
        <v>7.8770666870839681E-2</v>
      </c>
      <c r="K7" s="7">
        <f t="shared" si="0"/>
        <v>2.2588695991893209E-2</v>
      </c>
      <c r="L7" s="1">
        <v>2944681</v>
      </c>
      <c r="M7" s="1">
        <v>130360823</v>
      </c>
      <c r="N7" s="7">
        <f t="shared" si="3"/>
        <v>1.5778091830491042E-2</v>
      </c>
      <c r="O7" s="7"/>
    </row>
    <row r="8" spans="1:16" x14ac:dyDescent="0.25">
      <c r="A8">
        <v>2005</v>
      </c>
      <c r="B8" s="1">
        <v>1082795</v>
      </c>
      <c r="C8" s="1">
        <v>121824</v>
      </c>
      <c r="D8" s="1">
        <v>66898</v>
      </c>
      <c r="E8" s="1">
        <v>50684</v>
      </c>
      <c r="F8" s="1">
        <v>4242</v>
      </c>
      <c r="H8" s="3">
        <f t="shared" si="1"/>
        <v>0.11250883131155943</v>
      </c>
      <c r="I8" s="58">
        <f t="shared" si="2"/>
        <v>7.8770666870839681E-2</v>
      </c>
      <c r="K8" s="7">
        <f t="shared" si="0"/>
        <v>2.5321358760261245E-2</v>
      </c>
      <c r="L8" s="1">
        <v>3351823</v>
      </c>
      <c r="M8" s="1">
        <v>132371372</v>
      </c>
      <c r="N8" s="7">
        <f t="shared" si="3"/>
        <v>1.5778091830491042E-2</v>
      </c>
      <c r="O8" s="7"/>
    </row>
    <row r="9" spans="1:16" x14ac:dyDescent="0.25">
      <c r="A9">
        <v>2006</v>
      </c>
      <c r="B9" s="1">
        <v>1091167</v>
      </c>
      <c r="C9" s="1">
        <v>129579</v>
      </c>
      <c r="D9" s="1">
        <v>70958</v>
      </c>
      <c r="E9" s="1">
        <v>54027</v>
      </c>
      <c r="F9" s="1">
        <v>4594</v>
      </c>
      <c r="H9" s="3">
        <f t="shared" si="1"/>
        <v>0.11875267488844513</v>
      </c>
      <c r="I9" s="58">
        <f t="shared" si="2"/>
        <v>7.8770666870839681E-2</v>
      </c>
      <c r="K9" s="7">
        <f t="shared" si="0"/>
        <v>2.7386885112684115E-2</v>
      </c>
      <c r="L9" s="1">
        <v>3728753</v>
      </c>
      <c r="M9" s="1">
        <v>136151044</v>
      </c>
      <c r="N9" s="7">
        <f t="shared" si="3"/>
        <v>1.5778091830491042E-2</v>
      </c>
      <c r="O9" s="7"/>
    </row>
    <row r="10" spans="1:16" x14ac:dyDescent="0.25">
      <c r="A10">
        <v>2007</v>
      </c>
      <c r="B10" s="1">
        <v>1196230</v>
      </c>
      <c r="C10" s="1">
        <v>138395</v>
      </c>
      <c r="D10" s="1">
        <v>79490</v>
      </c>
      <c r="E10" s="1">
        <v>54115</v>
      </c>
      <c r="F10" s="1">
        <v>4790</v>
      </c>
      <c r="H10" s="3">
        <f t="shared" si="1"/>
        <v>0.11569263435961312</v>
      </c>
      <c r="I10" s="58">
        <f t="shared" si="2"/>
        <v>7.8770666870839681E-2</v>
      </c>
      <c r="K10" s="7">
        <f t="shared" si="0"/>
        <v>2.6952471741430877E-2</v>
      </c>
      <c r="L10" s="1">
        <v>4033180</v>
      </c>
      <c r="M10" s="1">
        <v>149640450</v>
      </c>
      <c r="N10" s="7">
        <f t="shared" si="3"/>
        <v>1.5778091830491042E-2</v>
      </c>
      <c r="O10" s="7"/>
    </row>
    <row r="11" spans="1:16" x14ac:dyDescent="0.25">
      <c r="A11">
        <v>2008</v>
      </c>
      <c r="B11" s="1">
        <v>1041891</v>
      </c>
      <c r="C11" s="1">
        <v>104719</v>
      </c>
      <c r="D11" s="1">
        <v>60358</v>
      </c>
      <c r="E11" s="1">
        <v>40997</v>
      </c>
      <c r="F11" s="1">
        <v>3364</v>
      </c>
      <c r="H11" s="3">
        <f t="shared" si="1"/>
        <v>0.10050859446909513</v>
      </c>
      <c r="I11" s="58">
        <f t="shared" si="2"/>
        <v>7.8770666870839681E-2</v>
      </c>
      <c r="K11" s="7">
        <f t="shared" si="0"/>
        <v>2.497784375536953E-2</v>
      </c>
      <c r="L11" s="1">
        <v>3506566</v>
      </c>
      <c r="M11" s="1">
        <v>140387058</v>
      </c>
      <c r="N11" s="7">
        <f t="shared" si="3"/>
        <v>1.5778091830491042E-2</v>
      </c>
      <c r="O11" s="7"/>
    </row>
    <row r="12" spans="1:16" x14ac:dyDescent="0.25">
      <c r="A12">
        <v>2009</v>
      </c>
      <c r="B12" s="1">
        <v>1005506</v>
      </c>
      <c r="C12" s="1">
        <v>64281</v>
      </c>
      <c r="D12" s="1">
        <v>29959</v>
      </c>
      <c r="E12" s="1">
        <v>32535</v>
      </c>
      <c r="F12" s="1">
        <v>1787</v>
      </c>
      <c r="H12" s="3">
        <f t="shared" si="1"/>
        <v>6.3929006888074263E-2</v>
      </c>
      <c r="I12" s="58">
        <f t="shared" si="2"/>
        <v>7.8770666870839681E-2</v>
      </c>
      <c r="K12" s="7">
        <f t="shared" si="0"/>
        <v>1.3453815493813727E-2</v>
      </c>
      <c r="L12" s="1">
        <v>1880204</v>
      </c>
      <c r="M12" s="1">
        <v>139752474</v>
      </c>
      <c r="N12" s="7">
        <f t="shared" si="3"/>
        <v>1.5778091830491042E-2</v>
      </c>
      <c r="O12" s="7"/>
    </row>
    <row r="13" spans="1:16" x14ac:dyDescent="0.25">
      <c r="A13">
        <v>2010</v>
      </c>
      <c r="B13" s="1">
        <v>943608</v>
      </c>
      <c r="C13" s="1">
        <v>60374</v>
      </c>
      <c r="D13" s="1">
        <v>28751</v>
      </c>
      <c r="E13" s="1">
        <v>29948</v>
      </c>
      <c r="F13" s="1">
        <v>1675</v>
      </c>
      <c r="H13" s="3">
        <f t="shared" si="1"/>
        <v>6.3982077303286963E-2</v>
      </c>
      <c r="I13" s="58">
        <f t="shared" si="2"/>
        <v>7.8770666870839681E-2</v>
      </c>
      <c r="K13" s="7">
        <f t="shared" si="0"/>
        <v>1.2638012322887917E-2</v>
      </c>
      <c r="L13" s="1">
        <v>1794932</v>
      </c>
      <c r="M13" s="1">
        <v>142026448</v>
      </c>
      <c r="N13" s="7">
        <f t="shared" si="3"/>
        <v>1.5778091830491042E-2</v>
      </c>
      <c r="O13" s="7"/>
    </row>
    <row r="14" spans="1:16" x14ac:dyDescent="0.25">
      <c r="A14">
        <v>2011</v>
      </c>
      <c r="B14" s="1">
        <v>828158</v>
      </c>
      <c r="C14" s="1">
        <v>68580</v>
      </c>
      <c r="D14" s="1">
        <v>41610</v>
      </c>
      <c r="E14" s="1">
        <v>25026</v>
      </c>
      <c r="F14" s="1">
        <v>1944</v>
      </c>
      <c r="H14" s="3">
        <f t="shared" si="1"/>
        <v>8.2810284993926286E-2</v>
      </c>
      <c r="I14" s="58">
        <f t="shared" si="2"/>
        <v>7.8770666870839681E-2</v>
      </c>
      <c r="K14" s="7">
        <f t="shared" si="0"/>
        <v>1.7178602962560147E-2</v>
      </c>
      <c r="L14" s="1">
        <v>2464457</v>
      </c>
      <c r="M14" s="1">
        <v>143460851</v>
      </c>
      <c r="N14" s="7">
        <f t="shared" si="3"/>
        <v>1.5778091830491042E-2</v>
      </c>
      <c r="O14" s="7"/>
    </row>
    <row r="15" spans="1:16" x14ac:dyDescent="0.25">
      <c r="A15">
        <v>2012</v>
      </c>
      <c r="B15" s="1">
        <v>728937</v>
      </c>
      <c r="C15" s="1">
        <v>40570</v>
      </c>
      <c r="D15" s="1">
        <v>19689</v>
      </c>
      <c r="E15" s="1">
        <v>19726</v>
      </c>
      <c r="F15" s="1">
        <v>1155</v>
      </c>
      <c r="H15" s="3">
        <f t="shared" si="1"/>
        <v>5.5656387314678771E-2</v>
      </c>
      <c r="I15" s="58">
        <f t="shared" si="2"/>
        <v>7.8770666870839681E-2</v>
      </c>
      <c r="K15" s="7">
        <f t="shared" si="0"/>
        <v>1.2889297955447829E-2</v>
      </c>
      <c r="L15" s="1">
        <v>1856079</v>
      </c>
      <c r="M15" s="1">
        <v>144001559</v>
      </c>
      <c r="N15" s="7">
        <f t="shared" si="3"/>
        <v>1.5778091830491042E-2</v>
      </c>
      <c r="O15" s="7"/>
    </row>
    <row r="16" spans="1:16" x14ac:dyDescent="0.25">
      <c r="A16">
        <v>2013</v>
      </c>
      <c r="B16" s="1">
        <v>676170</v>
      </c>
      <c r="C16" s="1">
        <v>29921</v>
      </c>
      <c r="D16" s="1">
        <v>13709</v>
      </c>
      <c r="E16" s="1">
        <v>15365</v>
      </c>
      <c r="F16" s="1">
        <v>847</v>
      </c>
      <c r="H16" s="3">
        <f t="shared" si="1"/>
        <v>4.4250706183356255E-2</v>
      </c>
      <c r="I16" s="58">
        <f t="shared" si="2"/>
        <v>7.8770666870839681E-2</v>
      </c>
      <c r="K16" s="7">
        <f t="shared" si="0"/>
        <v>8.1751276459645777E-3</v>
      </c>
      <c r="L16" s="1">
        <v>1192801</v>
      </c>
      <c r="M16" s="1">
        <v>145906101</v>
      </c>
      <c r="N16" s="7">
        <f t="shared" si="3"/>
        <v>1.5778091830491042E-2</v>
      </c>
      <c r="O16" s="7"/>
    </row>
    <row r="17" spans="1:15" x14ac:dyDescent="0.25">
      <c r="A17">
        <v>2014</v>
      </c>
      <c r="B17" s="1">
        <v>590667</v>
      </c>
      <c r="C17" s="1">
        <v>29723</v>
      </c>
      <c r="D17" s="1">
        <v>13909</v>
      </c>
      <c r="E17" s="1">
        <v>14940</v>
      </c>
      <c r="F17" s="1">
        <v>874</v>
      </c>
      <c r="H17" s="3">
        <f t="shared" si="1"/>
        <v>5.0321077696908752E-2</v>
      </c>
      <c r="I17" s="58">
        <f t="shared" si="2"/>
        <v>7.8770666870839681E-2</v>
      </c>
      <c r="K17" s="7">
        <f t="shared" si="0"/>
        <v>1.0173351646544494E-2</v>
      </c>
      <c r="L17" s="1">
        <v>1495526</v>
      </c>
      <c r="M17" s="1">
        <v>147004257</v>
      </c>
      <c r="N17" s="7">
        <f t="shared" si="3"/>
        <v>1.5778091830491042E-2</v>
      </c>
      <c r="O17" s="7"/>
    </row>
    <row r="18" spans="1:15" x14ac:dyDescent="0.25">
      <c r="A18">
        <v>2015</v>
      </c>
      <c r="B18" s="1">
        <v>539677</v>
      </c>
      <c r="C18" s="1">
        <v>27490</v>
      </c>
      <c r="D18" s="1">
        <v>13525</v>
      </c>
      <c r="E18" s="1">
        <v>13104</v>
      </c>
      <c r="F18" s="1">
        <v>861</v>
      </c>
      <c r="H18" s="3">
        <f t="shared" si="1"/>
        <v>5.0937875803489865E-2</v>
      </c>
      <c r="I18" s="58">
        <f t="shared" si="2"/>
        <v>7.8770666870839681E-2</v>
      </c>
      <c r="K18" s="7">
        <f t="shared" si="0"/>
        <v>9.4004751949009046E-3</v>
      </c>
      <c r="L18" s="1">
        <v>1401307</v>
      </c>
      <c r="M18" s="1">
        <v>149067677</v>
      </c>
      <c r="N18" s="7">
        <f t="shared" si="3"/>
        <v>1.5778091830491042E-2</v>
      </c>
      <c r="O18" s="7"/>
    </row>
    <row r="19" spans="1:15" x14ac:dyDescent="0.25">
      <c r="A19">
        <v>2016</v>
      </c>
      <c r="B19" s="1">
        <v>474997</v>
      </c>
      <c r="C19" s="1">
        <v>25885</v>
      </c>
      <c r="D19" s="1">
        <v>13865</v>
      </c>
      <c r="E19" s="1">
        <v>11227</v>
      </c>
      <c r="F19" s="1">
        <v>793</v>
      </c>
      <c r="H19" s="3">
        <f t="shared" si="1"/>
        <v>5.4495081021564348E-2</v>
      </c>
      <c r="I19" s="58">
        <f t="shared" si="2"/>
        <v>7.8770666870839681E-2</v>
      </c>
      <c r="K19" s="7">
        <f t="shared" si="0"/>
        <v>9.8044895355896312E-3</v>
      </c>
      <c r="L19" s="1">
        <v>1471199</v>
      </c>
      <c r="M19" s="1">
        <v>150053605</v>
      </c>
      <c r="N19" s="7">
        <f t="shared" si="3"/>
        <v>1.5778091830491042E-2</v>
      </c>
      <c r="O19" s="7"/>
    </row>
    <row r="20" spans="1:15" x14ac:dyDescent="0.25">
      <c r="A20">
        <v>2017</v>
      </c>
      <c r="B20" s="1">
        <v>439425</v>
      </c>
      <c r="C20" s="1">
        <v>24273</v>
      </c>
      <c r="D20" s="1">
        <v>13210</v>
      </c>
      <c r="E20" s="1">
        <v>10319</v>
      </c>
      <c r="F20" s="1">
        <v>744</v>
      </c>
      <c r="H20" s="3">
        <f t="shared" si="1"/>
        <v>5.5238095238095239E-2</v>
      </c>
      <c r="I20" s="58">
        <f t="shared" si="2"/>
        <v>7.8770666870839681E-2</v>
      </c>
      <c r="K20" s="7">
        <f t="shared" si="0"/>
        <v>9.5314436554618971E-3</v>
      </c>
      <c r="L20" s="1">
        <v>1447641</v>
      </c>
      <c r="M20" s="1">
        <v>151880560</v>
      </c>
      <c r="N20" s="7">
        <f t="shared" si="3"/>
        <v>1.5778091830491042E-2</v>
      </c>
      <c r="O20" s="7"/>
    </row>
    <row r="21" spans="1:15" x14ac:dyDescent="0.25">
      <c r="A21">
        <v>2018</v>
      </c>
      <c r="B21" s="1">
        <v>414157</v>
      </c>
      <c r="C21" s="1">
        <v>22648</v>
      </c>
      <c r="D21" s="1">
        <v>11268</v>
      </c>
      <c r="E21" s="1">
        <v>10771</v>
      </c>
      <c r="F21" s="1">
        <v>609</v>
      </c>
      <c r="H21" s="3">
        <f t="shared" si="1"/>
        <v>5.4684576139000428E-2</v>
      </c>
      <c r="I21" s="58">
        <f t="shared" si="2"/>
        <v>7.8770666870839681E-2</v>
      </c>
      <c r="K21" s="7">
        <f t="shared" si="0"/>
        <v>1.0099546521761371E-2</v>
      </c>
      <c r="L21" s="1">
        <v>1549494</v>
      </c>
      <c r="M21" s="1">
        <v>153422136</v>
      </c>
      <c r="N21" s="7">
        <f t="shared" si="3"/>
        <v>1.5778091830491042E-2</v>
      </c>
      <c r="O21" s="7"/>
    </row>
    <row r="22" spans="1:15" x14ac:dyDescent="0.25">
      <c r="A22">
        <v>2019</v>
      </c>
      <c r="B22" s="1">
        <v>438641</v>
      </c>
      <c r="C22" s="1">
        <v>29114</v>
      </c>
      <c r="D22" s="1">
        <v>14130</v>
      </c>
      <c r="E22" s="1">
        <v>14112</v>
      </c>
      <c r="F22" s="1">
        <v>872</v>
      </c>
      <c r="H22" s="3">
        <f t="shared" si="1"/>
        <v>6.637318444924209E-2</v>
      </c>
      <c r="I22" s="58">
        <f t="shared" si="2"/>
        <v>7.8770666870839681E-2</v>
      </c>
      <c r="K22" s="7">
        <f t="shared" si="0"/>
        <v>1.2256629298131165E-2</v>
      </c>
      <c r="L22" s="1">
        <v>2021016</v>
      </c>
      <c r="M22" s="1">
        <v>164891664</v>
      </c>
      <c r="N22" s="7">
        <f t="shared" si="3"/>
        <v>1.5778091830491042E-2</v>
      </c>
      <c r="O22" s="7"/>
    </row>
    <row r="23" spans="1:15" x14ac:dyDescent="0.25">
      <c r="A23">
        <v>2020</v>
      </c>
      <c r="B23" s="1">
        <v>391484</v>
      </c>
      <c r="C23" s="1">
        <v>42520</v>
      </c>
      <c r="D23" s="1">
        <v>25897</v>
      </c>
      <c r="E23" s="1">
        <v>15062</v>
      </c>
      <c r="F23" s="1">
        <v>1561</v>
      </c>
      <c r="H23" s="3">
        <f t="shared" si="1"/>
        <v>0.10861235708228179</v>
      </c>
      <c r="I23" s="58">
        <f t="shared" si="2"/>
        <v>7.8770666870839681E-2</v>
      </c>
      <c r="K23" s="7">
        <f t="shared" si="0"/>
        <v>2.0212542421620999E-2</v>
      </c>
      <c r="L23" s="1">
        <v>3245378</v>
      </c>
      <c r="M23" s="1">
        <v>160562582</v>
      </c>
      <c r="N23" s="7">
        <f t="shared" si="3"/>
        <v>1.5778091830491042E-2</v>
      </c>
      <c r="O23" s="7"/>
    </row>
    <row r="24" spans="1:15" x14ac:dyDescent="0.25">
      <c r="A24">
        <v>2021</v>
      </c>
      <c r="B24" s="1">
        <v>367239</v>
      </c>
      <c r="C24" s="1">
        <v>41385</v>
      </c>
      <c r="D24" s="1">
        <v>25614</v>
      </c>
      <c r="E24" s="1">
        <v>14348</v>
      </c>
      <c r="F24" s="1">
        <v>1423</v>
      </c>
      <c r="H24" s="3">
        <f>C24/B24</f>
        <v>0.11269227941476805</v>
      </c>
      <c r="I24" s="58">
        <f t="shared" si="2"/>
        <v>7.8770666870839681E-2</v>
      </c>
      <c r="K24" s="7">
        <f t="shared" si="0"/>
        <v>2.016366582716779E-2</v>
      </c>
      <c r="L24" s="1">
        <v>3174983</v>
      </c>
      <c r="M24" s="1">
        <v>157460604</v>
      </c>
      <c r="N24" s="7">
        <f t="shared" si="3"/>
        <v>1.5778091830491042E-2</v>
      </c>
      <c r="O24" s="7"/>
    </row>
    <row r="25" spans="1:15" x14ac:dyDescent="0.25">
      <c r="A25">
        <v>2022</v>
      </c>
      <c r="B25" s="1">
        <v>256325</v>
      </c>
      <c r="C25" s="1">
        <v>26928</v>
      </c>
      <c r="D25" s="1">
        <v>20046</v>
      </c>
      <c r="E25" s="1">
        <v>6335</v>
      </c>
      <c r="F25" s="1">
        <v>547</v>
      </c>
      <c r="H25" s="3">
        <f>C25/B25</f>
        <v>0.10505413049839071</v>
      </c>
      <c r="I25" s="58">
        <f t="shared" si="2"/>
        <v>7.8770666870839681E-2</v>
      </c>
      <c r="K25" s="7">
        <f t="shared" si="0"/>
        <v>1.4072035074089904E-2</v>
      </c>
      <c r="L25" s="1">
        <v>2167006</v>
      </c>
      <c r="M25" s="1">
        <v>153993789</v>
      </c>
      <c r="N25" s="7">
        <f t="shared" si="3"/>
        <v>1.5778091830491042E-2</v>
      </c>
      <c r="O25" s="7"/>
    </row>
    <row r="26" spans="1:15" x14ac:dyDescent="0.25">
      <c r="A26" s="4" t="s">
        <v>2</v>
      </c>
      <c r="B26" s="25">
        <f>SUM(B4:B25)</f>
        <v>17266402</v>
      </c>
      <c r="C26" s="25">
        <f>SUM(C4:C25)</f>
        <v>1360086</v>
      </c>
      <c r="D26" s="25">
        <f>SUM(D4:D25)</f>
        <v>733971</v>
      </c>
      <c r="E26" s="25">
        <f>SUM(E4:E25)</f>
        <v>585003</v>
      </c>
      <c r="F26" s="25">
        <f>SUM(F4:F25)</f>
        <v>41112</v>
      </c>
      <c r="H26" s="31">
        <f>C26/B26</f>
        <v>7.8770666870839681E-2</v>
      </c>
      <c r="K26" s="32">
        <f t="shared" si="0"/>
        <v>1.5778091830491042E-2</v>
      </c>
      <c r="L26" s="25">
        <f>SUM(L4:L25)</f>
        <v>50209798</v>
      </c>
      <c r="M26" s="25">
        <f>SUM(M4:M25)</f>
        <v>3182247799</v>
      </c>
    </row>
    <row r="27" spans="1:15" x14ac:dyDescent="0.25">
      <c r="H27" s="109">
        <f>H26/K26</f>
        <v>4.9924076825700796</v>
      </c>
      <c r="I27" t="s">
        <v>108</v>
      </c>
    </row>
    <row r="42" spans="1:1" x14ac:dyDescent="0.25">
      <c r="A42" s="14"/>
    </row>
    <row r="50" spans="1:1" x14ac:dyDescent="0.25">
      <c r="A50" s="120" t="s">
        <v>179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3B82-7E60-4907-B707-5F9DDE8AE32D}">
  <dimension ref="A1:D27"/>
  <sheetViews>
    <sheetView zoomScale="85" zoomScaleNormal="85" workbookViewId="0">
      <selection activeCell="E30" sqref="E30"/>
    </sheetView>
  </sheetViews>
  <sheetFormatPr defaultRowHeight="15" x14ac:dyDescent="0.25"/>
  <cols>
    <col min="1" max="1" width="9.140625" style="57"/>
    <col min="2" max="2" width="12.85546875" style="57" customWidth="1"/>
    <col min="3" max="3" width="18.140625" style="57" customWidth="1"/>
    <col min="4" max="4" width="14.85546875" style="57" customWidth="1"/>
    <col min="5" max="16384" width="9.140625" style="57"/>
  </cols>
  <sheetData>
    <row r="1" spans="1:4" x14ac:dyDescent="0.25">
      <c r="A1" s="4" t="s">
        <v>189</v>
      </c>
    </row>
    <row r="3" spans="1:4" x14ac:dyDescent="0.25">
      <c r="A3" s="5" t="s">
        <v>10</v>
      </c>
      <c r="B3" s="5" t="s">
        <v>150</v>
      </c>
      <c r="C3" s="5" t="s">
        <v>149</v>
      </c>
      <c r="D3" s="5" t="s">
        <v>141</v>
      </c>
    </row>
    <row r="4" spans="1:4" x14ac:dyDescent="0.25">
      <c r="A4" s="4">
        <v>2001</v>
      </c>
      <c r="B4" s="1">
        <v>1296935</v>
      </c>
      <c r="C4" s="1">
        <v>563446</v>
      </c>
      <c r="D4" s="3">
        <f t="shared" ref="D4:D27" si="0">C4/B4</f>
        <v>0.43444428595110779</v>
      </c>
    </row>
    <row r="5" spans="1:4" x14ac:dyDescent="0.25">
      <c r="A5" s="4">
        <v>2002</v>
      </c>
      <c r="B5" s="1">
        <v>1222778</v>
      </c>
      <c r="C5" s="1">
        <v>528056</v>
      </c>
      <c r="D5" s="3">
        <f t="shared" si="0"/>
        <v>0.43184944446170931</v>
      </c>
    </row>
    <row r="6" spans="1:4" x14ac:dyDescent="0.25">
      <c r="A6" s="4">
        <v>2003</v>
      </c>
      <c r="B6" s="1">
        <v>1142523</v>
      </c>
      <c r="C6" s="1">
        <v>485209</v>
      </c>
      <c r="D6" s="3">
        <f t="shared" si="0"/>
        <v>0.42468204141185778</v>
      </c>
    </row>
    <row r="7" spans="1:4" x14ac:dyDescent="0.25">
      <c r="A7" s="4">
        <v>2004</v>
      </c>
      <c r="B7" s="1">
        <v>1097096</v>
      </c>
      <c r="C7" s="1">
        <v>460684</v>
      </c>
      <c r="D7" s="3">
        <f t="shared" si="0"/>
        <v>0.4199122045837374</v>
      </c>
    </row>
    <row r="8" spans="1:4" x14ac:dyDescent="0.25">
      <c r="A8" s="4">
        <v>2005</v>
      </c>
      <c r="B8" s="1">
        <v>1082797</v>
      </c>
      <c r="C8" s="1">
        <v>452340</v>
      </c>
      <c r="D8" s="3">
        <f t="shared" si="0"/>
        <v>0.41775143447940843</v>
      </c>
    </row>
    <row r="9" spans="1:4" x14ac:dyDescent="0.25">
      <c r="A9" s="4">
        <v>2006</v>
      </c>
      <c r="B9" s="1">
        <v>1091167</v>
      </c>
      <c r="C9" s="1">
        <v>449903</v>
      </c>
      <c r="D9" s="3">
        <f t="shared" si="0"/>
        <v>0.41231360552509377</v>
      </c>
    </row>
    <row r="10" spans="1:4" x14ac:dyDescent="0.25">
      <c r="A10" s="4">
        <v>2007</v>
      </c>
      <c r="B10" s="1">
        <v>1196232</v>
      </c>
      <c r="C10" s="1">
        <v>495605</v>
      </c>
      <c r="D10" s="3">
        <f t="shared" si="0"/>
        <v>0.41430508463241245</v>
      </c>
    </row>
    <row r="11" spans="1:4" x14ac:dyDescent="0.25">
      <c r="A11" s="4">
        <v>2008</v>
      </c>
      <c r="B11" s="1">
        <v>1041894</v>
      </c>
      <c r="C11" s="1">
        <v>427679</v>
      </c>
      <c r="D11" s="3">
        <f t="shared" si="0"/>
        <v>0.41048225635237368</v>
      </c>
    </row>
    <row r="12" spans="1:4" x14ac:dyDescent="0.25">
      <c r="A12" s="4">
        <v>2009</v>
      </c>
      <c r="B12" s="1">
        <v>1005506</v>
      </c>
      <c r="C12" s="1">
        <v>412673</v>
      </c>
      <c r="D12" s="3">
        <f t="shared" si="0"/>
        <v>0.41041326456530342</v>
      </c>
    </row>
    <row r="13" spans="1:4" x14ac:dyDescent="0.25">
      <c r="A13" s="4">
        <v>2010</v>
      </c>
      <c r="B13" s="1">
        <v>943612</v>
      </c>
      <c r="C13" s="1">
        <v>393513</v>
      </c>
      <c r="D13" s="3">
        <f t="shared" si="0"/>
        <v>0.41702839726497754</v>
      </c>
    </row>
    <row r="14" spans="1:4" x14ac:dyDescent="0.25">
      <c r="A14" s="4">
        <v>2011</v>
      </c>
      <c r="B14" s="1">
        <v>828169</v>
      </c>
      <c r="C14" s="1">
        <v>352067</v>
      </c>
      <c r="D14" s="3">
        <f t="shared" si="0"/>
        <v>0.42511492219583202</v>
      </c>
    </row>
    <row r="15" spans="1:4" x14ac:dyDescent="0.25">
      <c r="A15" s="4">
        <v>2012</v>
      </c>
      <c r="B15" s="1">
        <v>728948</v>
      </c>
      <c r="C15" s="1">
        <v>321067</v>
      </c>
      <c r="D15" s="3">
        <f t="shared" si="0"/>
        <v>0.44045254256819416</v>
      </c>
    </row>
    <row r="16" spans="1:4" x14ac:dyDescent="0.25">
      <c r="A16" s="4">
        <v>2013</v>
      </c>
      <c r="B16" s="1">
        <v>676192</v>
      </c>
      <c r="C16" s="1">
        <v>297291</v>
      </c>
      <c r="D16" s="3">
        <f t="shared" si="0"/>
        <v>0.43965471345416685</v>
      </c>
    </row>
    <row r="17" spans="1:4" x14ac:dyDescent="0.25">
      <c r="A17" s="4">
        <v>2014</v>
      </c>
      <c r="B17" s="1">
        <v>590694</v>
      </c>
      <c r="C17" s="1">
        <v>272415</v>
      </c>
      <c r="D17" s="3">
        <f t="shared" si="0"/>
        <v>0.4611778687442229</v>
      </c>
    </row>
    <row r="18" spans="1:4" x14ac:dyDescent="0.25">
      <c r="A18" s="4">
        <v>2015</v>
      </c>
      <c r="B18" s="1">
        <v>539732</v>
      </c>
      <c r="C18" s="1">
        <v>259484</v>
      </c>
      <c r="D18" s="3">
        <f t="shared" si="0"/>
        <v>0.48076452758035471</v>
      </c>
    </row>
    <row r="19" spans="1:4" x14ac:dyDescent="0.25">
      <c r="A19" s="4">
        <v>2016</v>
      </c>
      <c r="B19" s="1">
        <v>475080</v>
      </c>
      <c r="C19" s="1">
        <v>238116</v>
      </c>
      <c r="D19" s="3">
        <f t="shared" si="0"/>
        <v>0.50121242738065164</v>
      </c>
    </row>
    <row r="20" spans="1:4" x14ac:dyDescent="0.25">
      <c r="A20" s="4">
        <v>2017</v>
      </c>
      <c r="B20" s="1">
        <v>439590</v>
      </c>
      <c r="C20" s="1">
        <v>225373</v>
      </c>
      <c r="D20" s="3">
        <f t="shared" si="0"/>
        <v>0.51268909665824969</v>
      </c>
    </row>
    <row r="21" spans="1:4" x14ac:dyDescent="0.25">
      <c r="A21" s="4">
        <v>2018</v>
      </c>
      <c r="B21" s="1">
        <v>414569</v>
      </c>
      <c r="C21" s="1">
        <v>218033</v>
      </c>
      <c r="D21" s="3">
        <f t="shared" si="0"/>
        <v>0.52592692651886663</v>
      </c>
    </row>
    <row r="22" spans="1:4" x14ac:dyDescent="0.25">
      <c r="A22" s="4">
        <v>2019</v>
      </c>
      <c r="B22" s="1">
        <v>439483</v>
      </c>
      <c r="C22" s="1">
        <v>238848</v>
      </c>
      <c r="D22" s="3">
        <f t="shared" si="0"/>
        <v>0.54347494669873464</v>
      </c>
    </row>
    <row r="23" spans="1:4" x14ac:dyDescent="0.25">
      <c r="A23" s="4">
        <v>2020</v>
      </c>
      <c r="B23" s="1">
        <v>393729</v>
      </c>
      <c r="C23" s="1">
        <v>214924</v>
      </c>
      <c r="D23" s="3">
        <f t="shared" si="0"/>
        <v>0.54586784311036274</v>
      </c>
    </row>
    <row r="24" spans="1:4" x14ac:dyDescent="0.25">
      <c r="A24" s="4">
        <v>2021</v>
      </c>
      <c r="B24" s="1">
        <v>370649</v>
      </c>
      <c r="C24" s="1">
        <v>200631</v>
      </c>
      <c r="D24" s="3">
        <f t="shared" si="0"/>
        <v>0.54129648265609787</v>
      </c>
    </row>
    <row r="25" spans="1:4" x14ac:dyDescent="0.25">
      <c r="A25" s="4">
        <v>2022</v>
      </c>
      <c r="B25" s="1">
        <v>262384</v>
      </c>
      <c r="C25" s="1">
        <v>140160</v>
      </c>
      <c r="D25" s="3">
        <f t="shared" si="0"/>
        <v>0.53417891334837486</v>
      </c>
    </row>
    <row r="26" spans="1:4" x14ac:dyDescent="0.25">
      <c r="A26" s="4"/>
      <c r="B26" s="1"/>
      <c r="C26" s="1"/>
      <c r="D26" s="3"/>
    </row>
    <row r="27" spans="1:4" x14ac:dyDescent="0.25">
      <c r="A27" s="102" t="s">
        <v>140</v>
      </c>
      <c r="B27" s="107">
        <f>SUM(B4:B26)</f>
        <v>17279759</v>
      </c>
      <c r="C27" s="107">
        <f>SUM(C4:C26)</f>
        <v>7647517</v>
      </c>
      <c r="D27" s="106">
        <f t="shared" si="0"/>
        <v>0.44257081363229661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0388-58C3-4CBF-92C4-F877F99DC0DA}">
  <dimension ref="A1:I54"/>
  <sheetViews>
    <sheetView zoomScale="85" zoomScaleNormal="85" workbookViewId="0">
      <selection activeCell="G33" sqref="G33"/>
    </sheetView>
  </sheetViews>
  <sheetFormatPr defaultRowHeight="15" x14ac:dyDescent="0.25"/>
  <cols>
    <col min="1" max="1" width="25.140625" style="57" bestFit="1" customWidth="1"/>
    <col min="2" max="2" width="15.85546875" style="57" bestFit="1" customWidth="1"/>
    <col min="3" max="3" width="19.5703125" style="57" bestFit="1" customWidth="1"/>
    <col min="4" max="4" width="14.5703125" style="57" bestFit="1" customWidth="1"/>
    <col min="5" max="5" width="16.42578125" style="57" bestFit="1" customWidth="1"/>
    <col min="6" max="6" width="2" style="57" customWidth="1"/>
    <col min="7" max="7" width="24.140625" style="57" bestFit="1" customWidth="1"/>
    <col min="8" max="8" width="18.7109375" style="57" bestFit="1" customWidth="1"/>
    <col min="9" max="9" width="21" style="57" bestFit="1" customWidth="1"/>
    <col min="10" max="16384" width="9.140625" style="57"/>
  </cols>
  <sheetData>
    <row r="1" spans="1:9" x14ac:dyDescent="0.25">
      <c r="A1" s="57" t="s">
        <v>187</v>
      </c>
    </row>
    <row r="3" spans="1:9" ht="18.75" x14ac:dyDescent="0.3">
      <c r="B3" s="104" t="s">
        <v>148</v>
      </c>
      <c r="C3" s="66"/>
      <c r="D3" s="66"/>
      <c r="E3" s="66"/>
      <c r="F3" s="103"/>
      <c r="G3" s="104" t="s">
        <v>139</v>
      </c>
      <c r="H3" s="66"/>
      <c r="I3" s="66"/>
    </row>
    <row r="4" spans="1:9" x14ac:dyDescent="0.25">
      <c r="A4" s="5" t="s">
        <v>10</v>
      </c>
      <c r="B4" s="5" t="s">
        <v>45</v>
      </c>
      <c r="C4" s="5" t="s">
        <v>147</v>
      </c>
      <c r="D4" s="5" t="s">
        <v>146</v>
      </c>
      <c r="E4" s="5" t="s">
        <v>145</v>
      </c>
      <c r="F4" s="103"/>
      <c r="G4" s="5" t="s">
        <v>144</v>
      </c>
      <c r="H4" s="5" t="s">
        <v>143</v>
      </c>
      <c r="I4" s="5" t="s">
        <v>142</v>
      </c>
    </row>
    <row r="5" spans="1:9" x14ac:dyDescent="0.25">
      <c r="A5" s="74">
        <v>2007</v>
      </c>
      <c r="B5" s="1">
        <v>1196232</v>
      </c>
      <c r="C5" s="1">
        <v>78980</v>
      </c>
      <c r="D5" s="1">
        <v>230495</v>
      </c>
      <c r="E5" s="1">
        <v>875262</v>
      </c>
      <c r="F5" s="99"/>
      <c r="G5" s="3">
        <f t="shared" ref="G5:G21" si="0">C5/B5</f>
        <v>6.6023981970052631E-2</v>
      </c>
      <c r="H5" s="3">
        <f t="shared" ref="H5:H21" si="1">D5/B5</f>
        <v>0.1926841950390894</v>
      </c>
      <c r="I5" s="3">
        <f t="shared" ref="I5:I21" si="2">E5/B5</f>
        <v>0.73168248299660932</v>
      </c>
    </row>
    <row r="6" spans="1:9" x14ac:dyDescent="0.25">
      <c r="A6" s="74">
        <v>2008</v>
      </c>
      <c r="B6" s="1">
        <v>1041894</v>
      </c>
      <c r="C6" s="1">
        <v>62397</v>
      </c>
      <c r="D6" s="1">
        <v>190578</v>
      </c>
      <c r="E6" s="1">
        <v>754551</v>
      </c>
      <c r="F6" s="99"/>
      <c r="G6" s="3">
        <f t="shared" si="0"/>
        <v>5.9888050031961022E-2</v>
      </c>
      <c r="H6" s="3">
        <f t="shared" si="1"/>
        <v>0.18291496063899015</v>
      </c>
      <c r="I6" s="3">
        <f t="shared" si="2"/>
        <v>0.72421090821139189</v>
      </c>
    </row>
    <row r="7" spans="1:9" x14ac:dyDescent="0.25">
      <c r="A7" s="74">
        <v>2009</v>
      </c>
      <c r="B7" s="1">
        <v>1005506</v>
      </c>
      <c r="C7" s="1">
        <v>58379</v>
      </c>
      <c r="D7" s="1">
        <v>183816</v>
      </c>
      <c r="E7" s="1">
        <v>728706</v>
      </c>
      <c r="F7" s="99"/>
      <c r="G7" s="3">
        <f t="shared" si="0"/>
        <v>5.8059325354597582E-2</v>
      </c>
      <c r="H7" s="3">
        <f t="shared" si="1"/>
        <v>0.18280945116190256</v>
      </c>
      <c r="I7" s="3">
        <f t="shared" si="2"/>
        <v>0.72471571527171397</v>
      </c>
    </row>
    <row r="8" spans="1:9" x14ac:dyDescent="0.25">
      <c r="A8" s="74">
        <v>2010</v>
      </c>
      <c r="B8" s="1">
        <v>943612</v>
      </c>
      <c r="C8" s="1">
        <v>60345</v>
      </c>
      <c r="D8" s="1">
        <v>175845</v>
      </c>
      <c r="E8" s="1">
        <v>690940</v>
      </c>
      <c r="F8" s="99"/>
      <c r="G8" s="3">
        <f t="shared" si="0"/>
        <v>6.3951073110558157E-2</v>
      </c>
      <c r="H8" s="3">
        <f t="shared" si="1"/>
        <v>0.18635307732415443</v>
      </c>
      <c r="I8" s="3">
        <f t="shared" si="2"/>
        <v>0.73222892460036537</v>
      </c>
    </row>
    <row r="9" spans="1:9" x14ac:dyDescent="0.25">
      <c r="A9" s="74">
        <v>2011</v>
      </c>
      <c r="B9" s="1">
        <v>828169</v>
      </c>
      <c r="C9" s="1">
        <v>51800</v>
      </c>
      <c r="D9" s="1">
        <v>154711</v>
      </c>
      <c r="E9" s="1">
        <v>617958</v>
      </c>
      <c r="F9" s="99"/>
      <c r="G9" s="3">
        <f t="shared" si="0"/>
        <v>6.2547620111354077E-2</v>
      </c>
      <c r="H9" s="3">
        <f t="shared" si="1"/>
        <v>0.18681090453760041</v>
      </c>
      <c r="I9" s="3">
        <f t="shared" si="2"/>
        <v>0.7461737882002345</v>
      </c>
    </row>
    <row r="10" spans="1:9" x14ac:dyDescent="0.25">
      <c r="A10" s="74">
        <v>2012</v>
      </c>
      <c r="B10" s="1">
        <v>728948</v>
      </c>
      <c r="C10" s="1">
        <v>46130</v>
      </c>
      <c r="D10" s="1">
        <v>135968</v>
      </c>
      <c r="E10" s="1">
        <v>546237</v>
      </c>
      <c r="F10" s="99"/>
      <c r="G10" s="3">
        <f t="shared" si="0"/>
        <v>6.3282977660957987E-2</v>
      </c>
      <c r="H10" s="3">
        <f t="shared" si="1"/>
        <v>0.18652633658367948</v>
      </c>
      <c r="I10" s="3">
        <f t="shared" si="2"/>
        <v>0.7493497478558141</v>
      </c>
    </row>
    <row r="11" spans="1:9" x14ac:dyDescent="0.25">
      <c r="A11" s="74">
        <v>2013</v>
      </c>
      <c r="B11" s="1">
        <v>676192</v>
      </c>
      <c r="C11" s="1">
        <v>41802</v>
      </c>
      <c r="D11" s="1">
        <v>121927</v>
      </c>
      <c r="E11" s="1">
        <v>486986</v>
      </c>
      <c r="F11" s="99"/>
      <c r="G11" s="3">
        <f t="shared" si="0"/>
        <v>6.1819719842884861E-2</v>
      </c>
      <c r="H11" s="3">
        <f t="shared" si="1"/>
        <v>0.18031417112299467</v>
      </c>
      <c r="I11" s="3">
        <f t="shared" si="2"/>
        <v>0.72018894041928916</v>
      </c>
    </row>
    <row r="12" spans="1:9" x14ac:dyDescent="0.25">
      <c r="A12" s="74">
        <v>2014</v>
      </c>
      <c r="B12" s="1">
        <v>590694</v>
      </c>
      <c r="C12" s="1">
        <v>40509</v>
      </c>
      <c r="D12" s="1">
        <v>115009</v>
      </c>
      <c r="E12" s="1">
        <v>444114</v>
      </c>
      <c r="F12" s="99"/>
      <c r="G12" s="3">
        <f t="shared" si="0"/>
        <v>6.8578654938089775E-2</v>
      </c>
      <c r="H12" s="3">
        <f t="shared" si="1"/>
        <v>0.19470148672578358</v>
      </c>
      <c r="I12" s="3">
        <f t="shared" si="2"/>
        <v>0.75185121230281671</v>
      </c>
    </row>
    <row r="13" spans="1:9" x14ac:dyDescent="0.25">
      <c r="A13" s="74">
        <v>2015</v>
      </c>
      <c r="B13" s="1">
        <v>539732</v>
      </c>
      <c r="C13" s="1">
        <v>37782</v>
      </c>
      <c r="D13" s="1">
        <v>107160</v>
      </c>
      <c r="E13" s="1">
        <v>413864</v>
      </c>
      <c r="F13" s="99"/>
      <c r="G13" s="3">
        <f t="shared" si="0"/>
        <v>7.0001408106245319E-2</v>
      </c>
      <c r="H13" s="3">
        <f t="shared" si="1"/>
        <v>0.19854298059036707</v>
      </c>
      <c r="I13" s="3">
        <f t="shared" si="2"/>
        <v>0.76679537251821273</v>
      </c>
    </row>
    <row r="14" spans="1:9" x14ac:dyDescent="0.25">
      <c r="A14" s="74">
        <v>2016</v>
      </c>
      <c r="B14" s="1">
        <v>475080</v>
      </c>
      <c r="C14" s="1">
        <v>33295</v>
      </c>
      <c r="D14" s="1">
        <v>92887</v>
      </c>
      <c r="E14" s="1">
        <v>365477</v>
      </c>
      <c r="F14" s="99"/>
      <c r="G14" s="3">
        <f t="shared" si="0"/>
        <v>7.0082933400690411E-2</v>
      </c>
      <c r="H14" s="3">
        <f t="shared" si="1"/>
        <v>0.1955186494906121</v>
      </c>
      <c r="I14" s="3">
        <f t="shared" si="2"/>
        <v>0.76929569756672556</v>
      </c>
    </row>
    <row r="15" spans="1:9" x14ac:dyDescent="0.25">
      <c r="A15" s="74">
        <v>2017</v>
      </c>
      <c r="B15" s="1">
        <v>439590</v>
      </c>
      <c r="C15" s="1">
        <v>30684</v>
      </c>
      <c r="D15" s="1">
        <v>85745</v>
      </c>
      <c r="E15" s="1">
        <v>339531</v>
      </c>
      <c r="F15" s="99"/>
      <c r="G15" s="3">
        <f t="shared" si="0"/>
        <v>6.9801405855456217E-2</v>
      </c>
      <c r="H15" s="3">
        <f t="shared" si="1"/>
        <v>0.19505675743306264</v>
      </c>
      <c r="I15" s="3">
        <f t="shared" si="2"/>
        <v>0.77238108237221048</v>
      </c>
    </row>
    <row r="16" spans="1:9" x14ac:dyDescent="0.25">
      <c r="A16" s="74">
        <v>2018</v>
      </c>
      <c r="B16" s="1">
        <v>414569</v>
      </c>
      <c r="C16" s="1">
        <v>28086</v>
      </c>
      <c r="D16" s="1">
        <v>80717</v>
      </c>
      <c r="E16" s="1">
        <v>322166</v>
      </c>
      <c r="F16" s="99"/>
      <c r="G16" s="3">
        <f t="shared" si="0"/>
        <v>6.7747467852154894E-2</v>
      </c>
      <c r="H16" s="3">
        <f t="shared" si="1"/>
        <v>0.19470100272813451</v>
      </c>
      <c r="I16" s="3">
        <f t="shared" si="2"/>
        <v>0.77711068603778866</v>
      </c>
    </row>
    <row r="17" spans="1:9" x14ac:dyDescent="0.25">
      <c r="A17" s="74">
        <v>2019</v>
      </c>
      <c r="B17" s="1">
        <v>439483</v>
      </c>
      <c r="C17" s="1">
        <v>47559</v>
      </c>
      <c r="D17" s="1">
        <v>102859</v>
      </c>
      <c r="E17" s="1">
        <v>345254</v>
      </c>
      <c r="F17" s="99"/>
      <c r="G17" s="3">
        <f t="shared" si="0"/>
        <v>0.1082157899167886</v>
      </c>
      <c r="H17" s="3">
        <f t="shared" si="1"/>
        <v>0.23404545795855586</v>
      </c>
      <c r="I17" s="3">
        <f t="shared" si="2"/>
        <v>0.78559125153873988</v>
      </c>
    </row>
    <row r="18" spans="1:9" x14ac:dyDescent="0.25">
      <c r="A18" s="74">
        <v>2020</v>
      </c>
      <c r="B18" s="1">
        <v>393729</v>
      </c>
      <c r="C18" s="1">
        <v>27957</v>
      </c>
      <c r="D18" s="1">
        <v>77966</v>
      </c>
      <c r="E18" s="1">
        <v>307392</v>
      </c>
      <c r="F18" s="99"/>
      <c r="G18" s="3">
        <f t="shared" si="0"/>
        <v>7.1005691732130477E-2</v>
      </c>
      <c r="H18" s="3">
        <f t="shared" si="1"/>
        <v>0.19801944992621828</v>
      </c>
      <c r="I18" s="3">
        <f t="shared" si="2"/>
        <v>0.78071973362388847</v>
      </c>
    </row>
    <row r="19" spans="1:9" x14ac:dyDescent="0.25">
      <c r="A19" s="74">
        <v>2021</v>
      </c>
      <c r="B19" s="1">
        <v>370649</v>
      </c>
      <c r="C19" s="1">
        <v>23486</v>
      </c>
      <c r="D19" s="1">
        <v>69209</v>
      </c>
      <c r="E19" s="1">
        <v>274524</v>
      </c>
      <c r="F19" s="99"/>
      <c r="G19" s="3">
        <f t="shared" si="0"/>
        <v>6.336453086343144E-2</v>
      </c>
      <c r="H19" s="3">
        <f t="shared" si="1"/>
        <v>0.18672382766444803</v>
      </c>
      <c r="I19" s="3">
        <f t="shared" si="2"/>
        <v>0.7406576032850487</v>
      </c>
    </row>
    <row r="20" spans="1:9" x14ac:dyDescent="0.25">
      <c r="A20" s="74">
        <v>2022</v>
      </c>
      <c r="B20" s="1">
        <v>262384</v>
      </c>
      <c r="C20" s="1">
        <v>16335</v>
      </c>
      <c r="D20" s="1">
        <v>47212</v>
      </c>
      <c r="E20" s="1">
        <v>189078</v>
      </c>
      <c r="F20" s="99"/>
      <c r="G20" s="3">
        <f t="shared" si="0"/>
        <v>6.2256082687968776E-2</v>
      </c>
      <c r="H20" s="3">
        <f t="shared" si="1"/>
        <v>0.17993475211903165</v>
      </c>
      <c r="I20" s="3">
        <f t="shared" si="2"/>
        <v>0.72061558631623879</v>
      </c>
    </row>
    <row r="21" spans="1:9" x14ac:dyDescent="0.25">
      <c r="A21" s="102" t="s">
        <v>140</v>
      </c>
      <c r="B21" s="101">
        <f>SUM(B5:B20)</f>
        <v>10346463</v>
      </c>
      <c r="C21" s="101">
        <f>SUM(C5:C20)</f>
        <v>685526</v>
      </c>
      <c r="D21" s="101">
        <f>SUM(D5:D20)</f>
        <v>1972104</v>
      </c>
      <c r="E21" s="101">
        <f>SUM(E5:E20)</f>
        <v>7702040</v>
      </c>
      <c r="F21" s="99"/>
      <c r="G21" s="100">
        <f t="shared" si="0"/>
        <v>6.6257038758076064E-2</v>
      </c>
      <c r="H21" s="100">
        <f t="shared" si="1"/>
        <v>0.19060658700466043</v>
      </c>
      <c r="I21" s="100">
        <f t="shared" si="2"/>
        <v>0.74441284910601813</v>
      </c>
    </row>
    <row r="22" spans="1:9" x14ac:dyDescent="0.25">
      <c r="A22" s="4"/>
      <c r="B22" s="25"/>
      <c r="C22" s="25"/>
      <c r="D22" s="25"/>
      <c r="E22" s="25"/>
      <c r="F22" s="98"/>
      <c r="G22" s="97"/>
      <c r="H22" s="97"/>
      <c r="I22" s="97"/>
    </row>
    <row r="23" spans="1:9" ht="15.75" x14ac:dyDescent="0.25">
      <c r="A23" s="4"/>
      <c r="B23" s="25"/>
      <c r="C23" s="25"/>
      <c r="D23" s="25"/>
      <c r="E23" s="25"/>
      <c r="F23" s="98"/>
      <c r="G23" s="110"/>
      <c r="H23" s="97"/>
      <c r="I23" s="97"/>
    </row>
    <row r="24" spans="1:9" x14ac:dyDescent="0.25">
      <c r="A24" s="57" t="s">
        <v>186</v>
      </c>
      <c r="I24" s="97"/>
    </row>
    <row r="30" spans="1:9" ht="21" x14ac:dyDescent="0.35">
      <c r="G30" s="96"/>
      <c r="H30" s="96"/>
    </row>
    <row r="54" spans="1:1" ht="15.75" x14ac:dyDescent="0.25">
      <c r="A54" s="111"/>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6E79-1A08-4196-B11F-36B92C1E082D}">
  <dimension ref="A1:AC28"/>
  <sheetViews>
    <sheetView zoomScale="90" zoomScaleNormal="90" workbookViewId="0">
      <selection activeCell="H26" sqref="H26"/>
    </sheetView>
  </sheetViews>
  <sheetFormatPr defaultRowHeight="15" x14ac:dyDescent="0.25"/>
  <cols>
    <col min="1" max="1" width="11.42578125" bestFit="1" customWidth="1"/>
    <col min="2" max="2" width="12.85546875" customWidth="1"/>
    <col min="3" max="5" width="13.42578125" customWidth="1"/>
    <col min="6" max="6" width="10.28515625" customWidth="1"/>
    <col min="7" max="7" width="20" customWidth="1"/>
    <col min="8" max="8" width="17.5703125" customWidth="1"/>
    <col min="9" max="9" width="16.28515625" customWidth="1"/>
    <col min="10" max="10" width="15" customWidth="1"/>
    <col min="11" max="11" width="12" customWidth="1"/>
    <col min="12" max="12" width="12.140625" customWidth="1"/>
    <col min="13" max="13" width="16.28515625" customWidth="1"/>
    <col min="14" max="14" width="16.5703125" customWidth="1"/>
    <col min="15" max="15" width="20.28515625" customWidth="1"/>
  </cols>
  <sheetData>
    <row r="1" spans="1:29" x14ac:dyDescent="0.25">
      <c r="A1" s="124" t="s">
        <v>184</v>
      </c>
    </row>
    <row r="2" spans="1:29" x14ac:dyDescent="0.25">
      <c r="A2" s="24" t="s">
        <v>185</v>
      </c>
    </row>
    <row r="3" spans="1:29" s="57" customFormat="1" x14ac:dyDescent="0.25">
      <c r="M3" s="69"/>
      <c r="Z3" s="71"/>
      <c r="AA3" s="71"/>
      <c r="AB3" s="71"/>
      <c r="AC3" s="71"/>
    </row>
    <row r="4" spans="1:29" s="57" customFormat="1" x14ac:dyDescent="0.25">
      <c r="M4" s="69"/>
      <c r="Z4" s="71"/>
      <c r="AA4" s="71"/>
      <c r="AB4" s="71"/>
      <c r="AC4" s="71"/>
    </row>
    <row r="5" spans="1:29" x14ac:dyDescent="0.25">
      <c r="A5" s="61"/>
      <c r="B5" s="61"/>
      <c r="C5" s="61"/>
      <c r="D5" s="61"/>
      <c r="E5" s="61"/>
      <c r="F5" s="61"/>
      <c r="G5" s="61"/>
      <c r="H5" s="77" t="s">
        <v>96</v>
      </c>
      <c r="I5" s="61"/>
      <c r="J5" s="61"/>
      <c r="K5" s="61"/>
      <c r="O5" s="57"/>
      <c r="P5" s="57"/>
      <c r="Q5" s="57"/>
      <c r="AC5" s="71"/>
    </row>
    <row r="6" spans="1:29" x14ac:dyDescent="0.25">
      <c r="A6" s="77"/>
      <c r="B6" s="78" t="s">
        <v>102</v>
      </c>
      <c r="C6" s="78"/>
      <c r="D6" s="78"/>
      <c r="E6" s="78" t="s">
        <v>103</v>
      </c>
      <c r="F6" s="78"/>
      <c r="G6" s="78"/>
      <c r="H6" s="77" t="s">
        <v>97</v>
      </c>
      <c r="I6" s="139" t="s">
        <v>104</v>
      </c>
      <c r="J6" s="139"/>
      <c r="K6" s="139"/>
      <c r="O6" s="57"/>
      <c r="P6" s="57"/>
      <c r="Q6" s="57"/>
      <c r="AC6" s="71"/>
    </row>
    <row r="7" spans="1:29" ht="45" x14ac:dyDescent="0.25">
      <c r="A7" s="78" t="s">
        <v>122</v>
      </c>
      <c r="B7" s="79" t="s">
        <v>98</v>
      </c>
      <c r="C7" s="79" t="s">
        <v>99</v>
      </c>
      <c r="D7" s="79" t="s">
        <v>100</v>
      </c>
      <c r="E7" s="79" t="s">
        <v>98</v>
      </c>
      <c r="F7" s="79" t="s">
        <v>99</v>
      </c>
      <c r="G7" s="79" t="s">
        <v>100</v>
      </c>
      <c r="H7" s="79" t="s">
        <v>101</v>
      </c>
      <c r="I7" s="79" t="s">
        <v>98</v>
      </c>
      <c r="J7" s="79" t="s">
        <v>99</v>
      </c>
      <c r="K7" s="79" t="s">
        <v>100</v>
      </c>
      <c r="L7" s="123" t="s">
        <v>182</v>
      </c>
      <c r="O7" s="57"/>
      <c r="P7" s="57"/>
      <c r="Q7" s="57"/>
      <c r="AC7" s="71"/>
    </row>
    <row r="8" spans="1:29" x14ac:dyDescent="0.25">
      <c r="A8" s="29">
        <v>2001</v>
      </c>
      <c r="B8" s="60">
        <v>142054</v>
      </c>
      <c r="C8" s="60">
        <v>115079</v>
      </c>
      <c r="D8" s="60">
        <v>46803</v>
      </c>
      <c r="E8" s="60">
        <v>302787</v>
      </c>
      <c r="F8" s="60">
        <v>246482</v>
      </c>
      <c r="G8" s="60">
        <v>68624</v>
      </c>
      <c r="H8" s="62">
        <v>12.1</v>
      </c>
      <c r="I8" s="60">
        <v>41886</v>
      </c>
      <c r="J8" s="60">
        <v>24151</v>
      </c>
      <c r="K8" s="60">
        <v>8956</v>
      </c>
      <c r="L8" s="108">
        <f>K8/'F1-double'!C32*2</f>
        <v>8.147239799575717E-3</v>
      </c>
      <c r="O8" s="57"/>
      <c r="P8" s="57"/>
      <c r="Q8" s="57"/>
      <c r="AC8" s="71"/>
    </row>
    <row r="9" spans="1:29" x14ac:dyDescent="0.25">
      <c r="A9" s="29">
        <v>2002</v>
      </c>
      <c r="B9" s="60">
        <v>135111</v>
      </c>
      <c r="C9" s="60">
        <v>113465</v>
      </c>
      <c r="D9" s="60">
        <v>46268</v>
      </c>
      <c r="E9" s="60">
        <v>286508</v>
      </c>
      <c r="F9" s="60">
        <v>233877</v>
      </c>
      <c r="G9" s="60">
        <v>68362</v>
      </c>
      <c r="H9" s="62">
        <v>13.5</v>
      </c>
      <c r="I9" s="60">
        <v>40902</v>
      </c>
      <c r="J9" s="60">
        <v>24625</v>
      </c>
      <c r="K9" s="60">
        <v>9269</v>
      </c>
      <c r="L9" s="108">
        <f>K9/'F1-double'!C33*2</f>
        <v>8.965443530231652E-3</v>
      </c>
      <c r="O9" s="57"/>
      <c r="P9" s="57"/>
      <c r="Q9" s="57"/>
      <c r="AC9" s="71"/>
    </row>
    <row r="10" spans="1:29" x14ac:dyDescent="0.25">
      <c r="A10" s="29">
        <v>2003</v>
      </c>
      <c r="B10" s="60">
        <v>145850</v>
      </c>
      <c r="C10" s="60">
        <v>123422</v>
      </c>
      <c r="D10" s="60">
        <v>65672</v>
      </c>
      <c r="E10" s="60">
        <v>279781</v>
      </c>
      <c r="F10" s="60">
        <v>223749</v>
      </c>
      <c r="G10" s="60">
        <v>77039</v>
      </c>
      <c r="H10" s="62">
        <v>12.033333333333333</v>
      </c>
      <c r="I10" s="60">
        <v>45346</v>
      </c>
      <c r="J10" s="60">
        <v>27047</v>
      </c>
      <c r="K10" s="60">
        <v>12798</v>
      </c>
      <c r="L10" s="108">
        <f>K10/'F1-double'!C34*2</f>
        <v>1.3339093664972788E-2</v>
      </c>
      <c r="O10" s="57"/>
      <c r="P10" s="57"/>
      <c r="Q10" s="57"/>
      <c r="AC10" s="71"/>
    </row>
    <row r="11" spans="1:29" x14ac:dyDescent="0.25">
      <c r="A11" s="29">
        <v>2004</v>
      </c>
      <c r="B11" s="60">
        <v>145345</v>
      </c>
      <c r="C11" s="60">
        <v>125930</v>
      </c>
      <c r="D11" s="60">
        <v>62643</v>
      </c>
      <c r="E11" s="60">
        <v>239366</v>
      </c>
      <c r="F11" s="60">
        <v>190462</v>
      </c>
      <c r="G11" s="60">
        <v>54014</v>
      </c>
      <c r="H11" s="62">
        <v>15.2</v>
      </c>
      <c r="I11" s="60">
        <v>40696</v>
      </c>
      <c r="J11" s="60">
        <v>25081</v>
      </c>
      <c r="K11" s="60">
        <v>9915</v>
      </c>
      <c r="L11" s="108">
        <f>K11/'F1-double'!C35*2</f>
        <v>1.0771121011344711E-2</v>
      </c>
      <c r="O11" s="57"/>
      <c r="P11" s="57"/>
      <c r="Q11" s="57"/>
      <c r="AC11" s="71"/>
    </row>
    <row r="12" spans="1:29" x14ac:dyDescent="0.25">
      <c r="A12" s="29">
        <v>2005</v>
      </c>
      <c r="B12" s="60">
        <v>142880</v>
      </c>
      <c r="C12" s="60">
        <v>125863</v>
      </c>
      <c r="D12" s="60">
        <v>59847</v>
      </c>
      <c r="E12" s="60">
        <v>232130</v>
      </c>
      <c r="F12" s="60">
        <v>184247</v>
      </c>
      <c r="G12" s="60">
        <v>47230</v>
      </c>
      <c r="H12" s="62">
        <v>13.666666666666666</v>
      </c>
      <c r="I12" s="60">
        <v>38827</v>
      </c>
      <c r="J12" s="60">
        <v>23495</v>
      </c>
      <c r="K12" s="60">
        <v>7975</v>
      </c>
      <c r="L12" s="108">
        <f>K12/'F1-double'!C36*2</f>
        <v>8.7962437006210859E-3</v>
      </c>
      <c r="O12" s="72"/>
      <c r="P12" s="72"/>
      <c r="Q12" s="72"/>
      <c r="AC12" s="71"/>
    </row>
    <row r="13" spans="1:29" x14ac:dyDescent="0.25">
      <c r="A13" s="29">
        <v>2006</v>
      </c>
      <c r="B13" s="60">
        <v>150194</v>
      </c>
      <c r="C13" s="60">
        <v>131176</v>
      </c>
      <c r="D13" s="60">
        <v>63389</v>
      </c>
      <c r="E13" s="60">
        <v>240136</v>
      </c>
      <c r="F13" s="60">
        <v>188667</v>
      </c>
      <c r="G13" s="60">
        <v>56649</v>
      </c>
      <c r="H13" s="62">
        <v>13.3</v>
      </c>
      <c r="I13" s="60">
        <v>43064</v>
      </c>
      <c r="J13" s="60">
        <v>26085</v>
      </c>
      <c r="K13" s="60">
        <v>9322</v>
      </c>
      <c r="L13" s="108">
        <f>K13/'F1-double'!C37*2</f>
        <v>1.0237931415084859E-2</v>
      </c>
      <c r="O13" s="72"/>
      <c r="P13" s="72"/>
      <c r="Q13" s="72"/>
      <c r="AC13" s="71"/>
    </row>
    <row r="14" spans="1:29" x14ac:dyDescent="0.25">
      <c r="A14" s="29">
        <v>2007</v>
      </c>
      <c r="B14" s="60">
        <v>166168</v>
      </c>
      <c r="C14" s="60">
        <v>148020</v>
      </c>
      <c r="D14" s="60">
        <v>73202</v>
      </c>
      <c r="E14" s="60">
        <v>237675</v>
      </c>
      <c r="F14" s="60">
        <v>185158</v>
      </c>
      <c r="G14" s="60">
        <v>55583</v>
      </c>
      <c r="H14" s="62">
        <v>14.3</v>
      </c>
      <c r="I14" s="60">
        <v>45422</v>
      </c>
      <c r="J14" s="60">
        <v>28285</v>
      </c>
      <c r="K14" s="60">
        <v>8740</v>
      </c>
      <c r="L14" s="108">
        <f>K14/'F1-double'!C38*2</f>
        <v>8.8798803146566286E-3</v>
      </c>
      <c r="O14" s="72"/>
      <c r="P14" s="72"/>
      <c r="Q14" s="72"/>
      <c r="AC14" s="71"/>
    </row>
    <row r="15" spans="1:29" x14ac:dyDescent="0.25">
      <c r="A15" s="29">
        <v>2008</v>
      </c>
      <c r="B15" s="60">
        <v>164064</v>
      </c>
      <c r="C15" s="60">
        <v>145522</v>
      </c>
      <c r="D15" s="60">
        <v>70984</v>
      </c>
      <c r="E15" s="60">
        <v>235669</v>
      </c>
      <c r="F15" s="60">
        <v>185657</v>
      </c>
      <c r="G15" s="60">
        <v>66140</v>
      </c>
      <c r="H15" s="62">
        <v>19.833333333333332</v>
      </c>
      <c r="I15" s="60">
        <v>52268</v>
      </c>
      <c r="J15" s="60">
        <v>31236</v>
      </c>
      <c r="K15" s="60">
        <v>13409</v>
      </c>
      <c r="L15" s="108">
        <f>K15/'F1-double'!C39*2</f>
        <v>1.5602455621026372E-2</v>
      </c>
      <c r="O15" s="72"/>
      <c r="P15" s="72"/>
      <c r="Q15" s="72"/>
      <c r="AC15" s="71"/>
    </row>
    <row r="16" spans="1:29" x14ac:dyDescent="0.25">
      <c r="A16" s="29">
        <v>2009</v>
      </c>
      <c r="B16" s="60">
        <v>159354</v>
      </c>
      <c r="C16" s="60">
        <v>141486</v>
      </c>
      <c r="D16" s="60">
        <v>77763</v>
      </c>
      <c r="E16" s="60">
        <v>233607</v>
      </c>
      <c r="F16" s="60">
        <v>183787</v>
      </c>
      <c r="G16" s="60">
        <v>63475</v>
      </c>
      <c r="H16" s="62">
        <v>15.4</v>
      </c>
      <c r="I16" s="60">
        <v>53170</v>
      </c>
      <c r="J16" s="60">
        <v>31626</v>
      </c>
      <c r="K16" s="60">
        <v>15044</v>
      </c>
      <c r="L16" s="108">
        <f>K16/'F1-double'!C40*2</f>
        <v>1.8209084934173021E-2</v>
      </c>
      <c r="O16" s="72"/>
      <c r="P16" s="72"/>
      <c r="Q16" s="72"/>
      <c r="AC16" s="71"/>
    </row>
    <row r="17" spans="1:29" x14ac:dyDescent="0.25">
      <c r="A17" s="29">
        <v>2010</v>
      </c>
      <c r="B17" s="60">
        <v>155911</v>
      </c>
      <c r="C17" s="60">
        <v>139072</v>
      </c>
      <c r="D17" s="60">
        <v>79078</v>
      </c>
      <c r="E17" s="60">
        <v>220329</v>
      </c>
      <c r="F17" s="60">
        <v>171659</v>
      </c>
      <c r="G17" s="60">
        <v>56940</v>
      </c>
      <c r="H17" s="62">
        <v>14.633333333333333</v>
      </c>
      <c r="I17" s="60">
        <v>51096</v>
      </c>
      <c r="J17" s="60">
        <v>30880</v>
      </c>
      <c r="K17" s="60">
        <v>13577</v>
      </c>
      <c r="L17" s="108">
        <f>K17/'F1-double'!C41*2</f>
        <v>1.7556666056745905E-2</v>
      </c>
      <c r="O17" s="72"/>
      <c r="P17" s="72"/>
      <c r="Q17" s="72"/>
      <c r="AC17" s="71"/>
    </row>
    <row r="18" spans="1:29" x14ac:dyDescent="0.25">
      <c r="A18" s="29">
        <v>2011</v>
      </c>
      <c r="B18" s="60">
        <v>143118</v>
      </c>
      <c r="C18" s="60">
        <v>127510</v>
      </c>
      <c r="D18" s="60">
        <v>74179</v>
      </c>
      <c r="E18" s="60">
        <v>198319</v>
      </c>
      <c r="F18" s="60">
        <v>154941</v>
      </c>
      <c r="G18" s="60">
        <v>61107</v>
      </c>
      <c r="H18" s="62">
        <v>14.733333333333333</v>
      </c>
      <c r="I18" s="60">
        <v>46412</v>
      </c>
      <c r="J18" s="60">
        <v>28156</v>
      </c>
      <c r="K18" s="60">
        <v>14424</v>
      </c>
      <c r="L18" s="108">
        <f>K18/'F1-double'!C42*2</f>
        <v>2.1384063654059697E-2</v>
      </c>
      <c r="O18" s="72"/>
      <c r="P18" s="72"/>
      <c r="Q18" s="72"/>
      <c r="AC18" s="71"/>
    </row>
    <row r="19" spans="1:29" x14ac:dyDescent="0.25">
      <c r="A19" s="29">
        <v>2012</v>
      </c>
      <c r="B19" s="60">
        <v>116638</v>
      </c>
      <c r="C19" s="60">
        <v>104197</v>
      </c>
      <c r="D19" s="60">
        <v>63772</v>
      </c>
      <c r="E19" s="60">
        <v>164089</v>
      </c>
      <c r="F19" s="60">
        <v>128386</v>
      </c>
      <c r="G19" s="60">
        <v>50378</v>
      </c>
      <c r="H19" s="62">
        <v>15</v>
      </c>
      <c r="I19" s="60">
        <v>34435</v>
      </c>
      <c r="J19" s="60">
        <v>21125</v>
      </c>
      <c r="K19" s="60">
        <v>11366</v>
      </c>
      <c r="L19" s="108">
        <f>K19/'F1-double'!C43*2</f>
        <v>1.9114969833294793E-2</v>
      </c>
      <c r="O19" s="72"/>
      <c r="P19" s="72"/>
      <c r="Q19" s="72"/>
      <c r="AC19" s="71"/>
    </row>
    <row r="20" spans="1:29" x14ac:dyDescent="0.25">
      <c r="A20" s="29">
        <v>2013</v>
      </c>
      <c r="B20" s="60">
        <v>105608</v>
      </c>
      <c r="C20" s="60">
        <v>94926</v>
      </c>
      <c r="D20" s="60">
        <v>56018</v>
      </c>
      <c r="E20" s="60">
        <v>142255</v>
      </c>
      <c r="F20" s="60">
        <v>114661</v>
      </c>
      <c r="G20" s="60">
        <v>37548</v>
      </c>
      <c r="H20" s="62">
        <v>13.933333333333334</v>
      </c>
      <c r="I20" s="60">
        <v>29465</v>
      </c>
      <c r="J20" s="60">
        <v>18707</v>
      </c>
      <c r="K20" s="60">
        <v>9590</v>
      </c>
      <c r="L20" s="108">
        <f>K20/'F1-double'!C44*2</f>
        <v>1.7199896334305721E-2</v>
      </c>
      <c r="O20" s="72"/>
      <c r="P20" s="72"/>
      <c r="Q20" s="72"/>
      <c r="AC20" s="71"/>
    </row>
    <row r="21" spans="1:29" x14ac:dyDescent="0.25">
      <c r="A21" s="29">
        <v>2014</v>
      </c>
      <c r="B21" s="60">
        <v>99570</v>
      </c>
      <c r="C21" s="60">
        <v>87453</v>
      </c>
      <c r="D21" s="60">
        <v>54017</v>
      </c>
      <c r="E21" s="60">
        <v>133528</v>
      </c>
      <c r="F21" s="60">
        <v>103198</v>
      </c>
      <c r="G21" s="60">
        <v>37880</v>
      </c>
      <c r="H21" s="62">
        <v>13.7</v>
      </c>
      <c r="I21" s="60">
        <v>29759</v>
      </c>
      <c r="J21" s="60">
        <v>16896</v>
      </c>
      <c r="K21" s="60">
        <v>10762</v>
      </c>
      <c r="L21" s="108">
        <f>K21/'F1-double'!C45*2</f>
        <v>2.238173523958668E-2</v>
      </c>
      <c r="O21" s="72"/>
      <c r="P21" s="72"/>
      <c r="Q21" s="72"/>
      <c r="AC21" s="71"/>
    </row>
    <row r="22" spans="1:29" x14ac:dyDescent="0.25">
      <c r="A22" s="29">
        <v>2015</v>
      </c>
      <c r="B22" s="60">
        <v>74378</v>
      </c>
      <c r="C22" s="60">
        <v>66009</v>
      </c>
      <c r="D22" s="60">
        <v>36663</v>
      </c>
      <c r="E22" s="60">
        <v>109405</v>
      </c>
      <c r="F22" s="60">
        <v>84443</v>
      </c>
      <c r="G22" s="60">
        <v>22764</v>
      </c>
      <c r="H22" s="62">
        <v>12.9</v>
      </c>
      <c r="I22" s="60">
        <v>21237</v>
      </c>
      <c r="J22" s="60">
        <v>12551</v>
      </c>
      <c r="K22" s="60">
        <v>6009</v>
      </c>
      <c r="L22" s="108">
        <f>K22/'F1-double'!C46*2</f>
        <v>1.3672246068575108E-2</v>
      </c>
      <c r="O22" s="72"/>
      <c r="P22" s="72"/>
      <c r="Q22" s="72"/>
      <c r="AC22" s="71"/>
    </row>
    <row r="23" spans="1:29" x14ac:dyDescent="0.25">
      <c r="A23" s="29">
        <v>2016</v>
      </c>
      <c r="B23" s="60">
        <v>75366</v>
      </c>
      <c r="C23" s="60">
        <v>56277</v>
      </c>
      <c r="D23" s="60">
        <v>29809</v>
      </c>
      <c r="E23" s="60">
        <v>103615</v>
      </c>
      <c r="F23" s="60">
        <v>75887</v>
      </c>
      <c r="G23" s="60">
        <v>17042</v>
      </c>
      <c r="H23" s="62">
        <v>14.5</v>
      </c>
      <c r="I23" s="60">
        <v>21456</v>
      </c>
      <c r="J23" s="60">
        <v>10637</v>
      </c>
      <c r="K23" s="60">
        <v>4119</v>
      </c>
      <c r="L23" s="108">
        <f>K23/'F1-double'!C47*2</f>
        <v>1.0578124418158214E-2</v>
      </c>
      <c r="O23" s="72"/>
      <c r="P23" s="72"/>
      <c r="Q23" s="72"/>
      <c r="AC23" s="71"/>
    </row>
    <row r="24" spans="1:29" x14ac:dyDescent="0.25">
      <c r="A24" s="29">
        <v>2017</v>
      </c>
      <c r="B24" s="60">
        <v>58151</v>
      </c>
      <c r="C24" s="60">
        <v>42983</v>
      </c>
      <c r="D24" s="60">
        <v>19349</v>
      </c>
      <c r="E24" s="60">
        <v>90977</v>
      </c>
      <c r="F24" s="60">
        <v>67020</v>
      </c>
      <c r="G24" s="60">
        <v>8321</v>
      </c>
      <c r="H24" s="62">
        <v>14.5</v>
      </c>
      <c r="I24" s="60">
        <v>15855</v>
      </c>
      <c r="J24" s="60">
        <v>8140</v>
      </c>
      <c r="K24" s="60">
        <v>1380</v>
      </c>
      <c r="L24" s="108">
        <f>K24/'F1-double'!C48*2</f>
        <v>3.8297429493183476E-3</v>
      </c>
      <c r="O24" s="72"/>
      <c r="P24" s="72"/>
      <c r="Q24" s="72"/>
      <c r="AC24" s="71"/>
    </row>
    <row r="25" spans="1:29" x14ac:dyDescent="0.25">
      <c r="A25" s="29">
        <v>2018</v>
      </c>
      <c r="B25" s="60">
        <v>53116</v>
      </c>
      <c r="C25" s="60">
        <v>41503</v>
      </c>
      <c r="D25" s="60">
        <v>15510</v>
      </c>
      <c r="E25" s="60">
        <v>81323</v>
      </c>
      <c r="F25" s="60">
        <v>60355</v>
      </c>
      <c r="G25" s="60">
        <v>9391</v>
      </c>
      <c r="H25" s="62">
        <v>20.466666666666665</v>
      </c>
      <c r="I25" s="60">
        <v>13807</v>
      </c>
      <c r="J25" s="60">
        <v>7480</v>
      </c>
      <c r="K25" s="60">
        <v>1184</v>
      </c>
      <c r="L25" s="108">
        <f>K25/'F1-double'!C49*2</f>
        <v>3.4865265185089209E-3</v>
      </c>
      <c r="O25" s="72"/>
      <c r="P25" s="72"/>
      <c r="Q25" s="72"/>
      <c r="AC25" s="71"/>
    </row>
    <row r="26" spans="1:29" x14ac:dyDescent="0.25">
      <c r="A26" s="74" t="s">
        <v>60</v>
      </c>
      <c r="B26" s="75"/>
      <c r="C26" s="75"/>
      <c r="D26" s="75"/>
      <c r="E26" s="75"/>
      <c r="F26" s="75"/>
      <c r="G26" s="75"/>
      <c r="H26" s="76">
        <f>AVERAGE(H8:H25)</f>
        <v>14.649999999999997</v>
      </c>
      <c r="I26" s="63"/>
      <c r="J26" s="63"/>
      <c r="K26" s="63"/>
      <c r="L26" s="93">
        <f>AVERAGE(L8:L25)</f>
        <v>1.2897359170235568E-2</v>
      </c>
      <c r="O26" s="73"/>
      <c r="P26" s="73"/>
      <c r="Q26" s="73"/>
      <c r="AC26" s="71"/>
    </row>
    <row r="27" spans="1:29" x14ac:dyDescent="0.25">
      <c r="E27" s="57"/>
      <c r="F27" s="57"/>
      <c r="G27" s="57"/>
      <c r="H27" s="57"/>
      <c r="Z27" s="71"/>
      <c r="AA27" s="71"/>
      <c r="AB27" s="71"/>
      <c r="AC27" s="71"/>
    </row>
    <row r="28" spans="1:29" x14ac:dyDescent="0.25">
      <c r="E28" s="57"/>
      <c r="F28" s="57"/>
      <c r="G28" s="57"/>
      <c r="H28" s="57" t="s">
        <v>183</v>
      </c>
    </row>
  </sheetData>
  <mergeCells count="1">
    <mergeCell ref="I6:K6"/>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C560-D44A-4936-B1EA-D36E2D84D553}">
  <dimension ref="A1:M22"/>
  <sheetViews>
    <sheetView workbookViewId="0"/>
  </sheetViews>
  <sheetFormatPr defaultRowHeight="15" x14ac:dyDescent="0.25"/>
  <cols>
    <col min="1" max="1" width="9.42578125" bestFit="1" customWidth="1"/>
    <col min="2" max="2" width="9.140625" bestFit="1" customWidth="1"/>
    <col min="3" max="3" width="10.85546875" customWidth="1"/>
    <col min="4" max="4" width="11.140625" bestFit="1" customWidth="1"/>
    <col min="5" max="5" width="11.85546875" bestFit="1" customWidth="1"/>
    <col min="6" max="6" width="11.140625" bestFit="1" customWidth="1"/>
    <col min="7" max="7" width="11.85546875" bestFit="1" customWidth="1"/>
    <col min="8" max="8" width="12.5703125" bestFit="1" customWidth="1"/>
    <col min="9" max="9" width="13.5703125" bestFit="1" customWidth="1"/>
    <col min="10" max="10" width="12.5703125" bestFit="1" customWidth="1"/>
    <col min="11" max="11" width="13.5703125" bestFit="1" customWidth="1"/>
    <col min="12" max="12" width="3.7109375" customWidth="1"/>
    <col min="13" max="13" width="8.42578125" customWidth="1"/>
  </cols>
  <sheetData>
    <row r="1" spans="1:13" x14ac:dyDescent="0.25">
      <c r="A1" s="122" t="s">
        <v>181</v>
      </c>
    </row>
    <row r="3" spans="1:13" x14ac:dyDescent="0.25">
      <c r="A3" s="5" t="s">
        <v>111</v>
      </c>
      <c r="B3" s="5" t="s">
        <v>112</v>
      </c>
      <c r="C3" s="5" t="s">
        <v>113</v>
      </c>
      <c r="D3" s="5" t="s">
        <v>114</v>
      </c>
      <c r="E3" s="5" t="s">
        <v>115</v>
      </c>
      <c r="F3" s="5" t="s">
        <v>116</v>
      </c>
      <c r="G3" s="5" t="s">
        <v>117</v>
      </c>
      <c r="H3" s="5" t="s">
        <v>118</v>
      </c>
      <c r="I3" s="5" t="s">
        <v>119</v>
      </c>
      <c r="J3" s="5" t="s">
        <v>120</v>
      </c>
      <c r="K3" s="5" t="s">
        <v>121</v>
      </c>
      <c r="M3" s="57"/>
    </row>
    <row r="4" spans="1:13" x14ac:dyDescent="0.25">
      <c r="A4" s="57">
        <v>2003</v>
      </c>
      <c r="B4" s="57">
        <v>2004</v>
      </c>
      <c r="C4" s="1">
        <v>293450</v>
      </c>
      <c r="D4" s="1">
        <v>51990</v>
      </c>
      <c r="E4" s="3">
        <f t="shared" ref="E4:E20" si="0">D4/C4</f>
        <v>0.17716817174987221</v>
      </c>
      <c r="F4" s="1">
        <v>68046</v>
      </c>
      <c r="G4" s="3">
        <f t="shared" ref="G4:G20" si="1">F4/C4</f>
        <v>0.23188277389674561</v>
      </c>
      <c r="H4" s="1">
        <v>10962</v>
      </c>
      <c r="I4" s="3">
        <f t="shared" ref="I4:I20" si="2">H4/C4</f>
        <v>3.7355597205656843E-2</v>
      </c>
      <c r="J4" s="1">
        <v>29566</v>
      </c>
      <c r="K4" s="3">
        <f t="shared" ref="K4:K20" si="3">J4/C4</f>
        <v>0.10075310955869825</v>
      </c>
      <c r="M4" s="81"/>
    </row>
    <row r="5" spans="1:13" x14ac:dyDescent="0.25">
      <c r="A5" s="57">
        <v>2004</v>
      </c>
      <c r="B5" s="57">
        <v>2005</v>
      </c>
      <c r="C5" s="1">
        <v>289200</v>
      </c>
      <c r="D5" s="1">
        <v>49467</v>
      </c>
      <c r="E5" s="3">
        <f t="shared" si="0"/>
        <v>0.17104771784232364</v>
      </c>
      <c r="F5" s="1">
        <v>57756</v>
      </c>
      <c r="G5" s="3">
        <f t="shared" si="1"/>
        <v>0.19970954356846474</v>
      </c>
      <c r="H5" s="1">
        <v>10213</v>
      </c>
      <c r="I5" s="3">
        <f t="shared" si="2"/>
        <v>3.5314661134163206E-2</v>
      </c>
      <c r="J5" s="1">
        <v>19005</v>
      </c>
      <c r="K5" s="3">
        <f t="shared" si="3"/>
        <v>6.5715767634854774E-2</v>
      </c>
      <c r="M5" s="81"/>
    </row>
    <row r="6" spans="1:13" x14ac:dyDescent="0.25">
      <c r="A6" s="57">
        <v>2005</v>
      </c>
      <c r="B6" s="57">
        <v>2006</v>
      </c>
      <c r="C6" s="1">
        <v>287183</v>
      </c>
      <c r="D6" s="1">
        <v>47739</v>
      </c>
      <c r="E6" s="3">
        <f t="shared" si="0"/>
        <v>0.16623198448376122</v>
      </c>
      <c r="F6" s="1">
        <v>59115</v>
      </c>
      <c r="G6" s="3">
        <f t="shared" si="1"/>
        <v>0.20584435708241783</v>
      </c>
      <c r="H6" s="1">
        <v>9993</v>
      </c>
      <c r="I6" s="3">
        <f t="shared" si="2"/>
        <v>3.4796627934104735E-2</v>
      </c>
      <c r="J6" s="1">
        <v>20010</v>
      </c>
      <c r="K6" s="3">
        <f t="shared" si="3"/>
        <v>6.9676826274535753E-2</v>
      </c>
      <c r="M6" s="81"/>
    </row>
    <row r="7" spans="1:13" x14ac:dyDescent="0.25">
      <c r="A7" s="57">
        <v>2006</v>
      </c>
      <c r="B7" s="57">
        <v>2007</v>
      </c>
      <c r="C7" s="1">
        <v>274533</v>
      </c>
      <c r="D7" s="1">
        <v>46699</v>
      </c>
      <c r="E7" s="3">
        <f t="shared" si="0"/>
        <v>0.17010341197597376</v>
      </c>
      <c r="F7" s="1">
        <v>49871</v>
      </c>
      <c r="G7" s="3">
        <f t="shared" si="1"/>
        <v>0.1816575785060448</v>
      </c>
      <c r="H7" s="1">
        <v>11174</v>
      </c>
      <c r="I7" s="3">
        <f t="shared" si="2"/>
        <v>4.0701846408264214E-2</v>
      </c>
      <c r="J7" s="1">
        <v>13803</v>
      </c>
      <c r="K7" s="3">
        <f t="shared" si="3"/>
        <v>5.0278108642676837E-2</v>
      </c>
      <c r="M7" s="81"/>
    </row>
    <row r="8" spans="1:13" x14ac:dyDescent="0.25">
      <c r="A8" s="57">
        <v>2007</v>
      </c>
      <c r="B8" s="57">
        <v>2008</v>
      </c>
      <c r="C8" s="1">
        <v>265461</v>
      </c>
      <c r="D8" s="1">
        <v>44754</v>
      </c>
      <c r="E8" s="3">
        <f t="shared" si="0"/>
        <v>0.16858973634545188</v>
      </c>
      <c r="F8" s="1">
        <v>56571</v>
      </c>
      <c r="G8" s="3">
        <f t="shared" si="1"/>
        <v>0.21310474985026048</v>
      </c>
      <c r="H8" s="1">
        <v>10817</v>
      </c>
      <c r="I8" s="3">
        <f t="shared" si="2"/>
        <v>4.0747981812770992E-2</v>
      </c>
      <c r="J8" s="1">
        <v>20622</v>
      </c>
      <c r="K8" s="3">
        <f t="shared" si="3"/>
        <v>7.7683727553199911E-2</v>
      </c>
      <c r="M8" s="81"/>
    </row>
    <row r="9" spans="1:13" x14ac:dyDescent="0.25">
      <c r="A9" s="57">
        <v>2008</v>
      </c>
      <c r="B9" s="57">
        <v>2009</v>
      </c>
      <c r="C9" s="1">
        <v>251309</v>
      </c>
      <c r="D9" s="1">
        <v>46967</v>
      </c>
      <c r="E9" s="3">
        <f t="shared" si="0"/>
        <v>0.18688944685626063</v>
      </c>
      <c r="F9" s="1">
        <v>53387</v>
      </c>
      <c r="G9" s="3">
        <f t="shared" si="1"/>
        <v>0.21243568674420732</v>
      </c>
      <c r="H9" s="1">
        <v>11180</v>
      </c>
      <c r="I9" s="3">
        <f t="shared" si="2"/>
        <v>4.4487065723869818E-2</v>
      </c>
      <c r="J9" s="1">
        <v>19914</v>
      </c>
      <c r="K9" s="3">
        <f t="shared" si="3"/>
        <v>7.9241093633733772E-2</v>
      </c>
      <c r="M9" s="81"/>
    </row>
    <row r="10" spans="1:13" x14ac:dyDescent="0.25">
      <c r="A10" s="57">
        <v>2009</v>
      </c>
      <c r="B10" s="57">
        <v>2010</v>
      </c>
      <c r="C10" s="1">
        <v>220525</v>
      </c>
      <c r="D10" s="1">
        <v>43179</v>
      </c>
      <c r="E10" s="3">
        <f t="shared" si="0"/>
        <v>0.19580092959981862</v>
      </c>
      <c r="F10" s="1">
        <v>49451</v>
      </c>
      <c r="G10" s="3">
        <f t="shared" si="1"/>
        <v>0.22424214941616596</v>
      </c>
      <c r="H10" s="1">
        <v>11348</v>
      </c>
      <c r="I10" s="3">
        <f t="shared" si="2"/>
        <v>5.1459018251898879E-2</v>
      </c>
      <c r="J10" s="1">
        <v>18800</v>
      </c>
      <c r="K10" s="3">
        <f t="shared" si="3"/>
        <v>8.5251105316857492E-2</v>
      </c>
      <c r="M10" s="81"/>
    </row>
    <row r="11" spans="1:13" x14ac:dyDescent="0.25">
      <c r="A11" s="57">
        <v>2010</v>
      </c>
      <c r="B11" s="57">
        <v>2011</v>
      </c>
      <c r="C11" s="1">
        <v>186371</v>
      </c>
      <c r="D11" s="1">
        <v>37851</v>
      </c>
      <c r="E11" s="3">
        <f t="shared" si="0"/>
        <v>0.2030949021038681</v>
      </c>
      <c r="F11" s="1">
        <v>45929</v>
      </c>
      <c r="G11" s="3">
        <f t="shared" si="1"/>
        <v>0.2464385553546421</v>
      </c>
      <c r="H11" s="1">
        <v>10453</v>
      </c>
      <c r="I11" s="3">
        <f t="shared" si="2"/>
        <v>5.6087052170133767E-2</v>
      </c>
      <c r="J11" s="1">
        <v>20083</v>
      </c>
      <c r="K11" s="3">
        <f t="shared" si="3"/>
        <v>0.10775818126210623</v>
      </c>
      <c r="M11" s="81"/>
    </row>
    <row r="12" spans="1:13" x14ac:dyDescent="0.25">
      <c r="A12" s="57">
        <v>2011</v>
      </c>
      <c r="B12" s="57">
        <v>2012</v>
      </c>
      <c r="C12" s="1">
        <v>151174</v>
      </c>
      <c r="D12" s="1">
        <v>30399</v>
      </c>
      <c r="E12" s="3">
        <f t="shared" si="0"/>
        <v>0.20108616561048859</v>
      </c>
      <c r="F12" s="1">
        <v>34847</v>
      </c>
      <c r="G12" s="3">
        <f t="shared" si="1"/>
        <v>0.23050921454747508</v>
      </c>
      <c r="H12" s="1">
        <v>8671</v>
      </c>
      <c r="I12" s="3">
        <f t="shared" si="2"/>
        <v>5.7357746702475294E-2</v>
      </c>
      <c r="J12" s="1">
        <v>15631</v>
      </c>
      <c r="K12" s="3">
        <f t="shared" si="3"/>
        <v>0.10339740960747218</v>
      </c>
      <c r="M12" s="81"/>
    </row>
    <row r="13" spans="1:13" x14ac:dyDescent="0.25">
      <c r="A13" s="57">
        <v>2012</v>
      </c>
      <c r="B13" s="57">
        <v>2013</v>
      </c>
      <c r="C13" s="1">
        <v>135594</v>
      </c>
      <c r="D13" s="1">
        <v>25058</v>
      </c>
      <c r="E13" s="3">
        <f t="shared" si="0"/>
        <v>0.18480168739029751</v>
      </c>
      <c r="F13" s="1">
        <v>30087</v>
      </c>
      <c r="G13" s="3">
        <f t="shared" si="1"/>
        <v>0.22189034913049249</v>
      </c>
      <c r="H13" s="1">
        <v>7639</v>
      </c>
      <c r="I13" s="3">
        <f t="shared" si="2"/>
        <v>5.6337301060518902E-2</v>
      </c>
      <c r="J13" s="1">
        <v>12793</v>
      </c>
      <c r="K13" s="3">
        <f t="shared" si="3"/>
        <v>9.4347832499963119E-2</v>
      </c>
      <c r="M13" s="81"/>
    </row>
    <row r="14" spans="1:13" x14ac:dyDescent="0.25">
      <c r="A14" s="57">
        <v>2013</v>
      </c>
      <c r="B14" s="57">
        <v>2014</v>
      </c>
      <c r="C14" s="1">
        <v>124027</v>
      </c>
      <c r="D14" s="1">
        <v>22270</v>
      </c>
      <c r="E14" s="3">
        <f t="shared" si="0"/>
        <v>0.17955767695743668</v>
      </c>
      <c r="F14" s="1">
        <v>30066</v>
      </c>
      <c r="G14" s="3">
        <f t="shared" si="1"/>
        <v>0.24241495803333146</v>
      </c>
      <c r="H14" s="1">
        <v>6337</v>
      </c>
      <c r="I14" s="3">
        <f t="shared" si="2"/>
        <v>5.1093713465616357E-2</v>
      </c>
      <c r="J14" s="1">
        <v>13975</v>
      </c>
      <c r="K14" s="3">
        <f t="shared" si="3"/>
        <v>0.1126770783780951</v>
      </c>
      <c r="M14" s="81"/>
    </row>
    <row r="15" spans="1:13" x14ac:dyDescent="0.25">
      <c r="A15" s="57">
        <v>2014</v>
      </c>
      <c r="B15" s="57">
        <v>2015</v>
      </c>
      <c r="C15" s="1">
        <v>102872</v>
      </c>
      <c r="D15" s="1">
        <v>19904</v>
      </c>
      <c r="E15" s="3">
        <f t="shared" si="0"/>
        <v>0.19348316354304379</v>
      </c>
      <c r="F15" s="1">
        <v>21810</v>
      </c>
      <c r="G15" s="3">
        <f t="shared" si="1"/>
        <v>0.2120110428493662</v>
      </c>
      <c r="H15" s="1">
        <v>5382</v>
      </c>
      <c r="I15" s="3">
        <f t="shared" si="2"/>
        <v>5.2317443036005912E-2</v>
      </c>
      <c r="J15" s="1">
        <v>8643</v>
      </c>
      <c r="K15" s="3">
        <f t="shared" si="3"/>
        <v>8.4017030873318299E-2</v>
      </c>
      <c r="M15" s="81"/>
    </row>
    <row r="16" spans="1:13" x14ac:dyDescent="0.25">
      <c r="A16" s="57">
        <v>2015</v>
      </c>
      <c r="B16" s="57">
        <v>2016</v>
      </c>
      <c r="C16" s="1">
        <v>93425</v>
      </c>
      <c r="D16" s="1">
        <v>15786</v>
      </c>
      <c r="E16" s="3">
        <f t="shared" si="0"/>
        <v>0.16896976184104898</v>
      </c>
      <c r="F16" s="1">
        <v>21042</v>
      </c>
      <c r="G16" s="3">
        <f t="shared" si="1"/>
        <v>0.22522879314958522</v>
      </c>
      <c r="H16" s="1">
        <v>3292</v>
      </c>
      <c r="I16" s="3">
        <f t="shared" si="2"/>
        <v>3.5236820979395234E-2</v>
      </c>
      <c r="J16" s="1">
        <v>6992</v>
      </c>
      <c r="K16" s="3">
        <f t="shared" si="3"/>
        <v>7.4840781375434845E-2</v>
      </c>
      <c r="M16" s="81"/>
    </row>
    <row r="17" spans="1:13" x14ac:dyDescent="0.25">
      <c r="A17" s="57">
        <v>2016</v>
      </c>
      <c r="B17" s="57">
        <v>2017</v>
      </c>
      <c r="C17" s="1">
        <v>84762</v>
      </c>
      <c r="D17" s="1">
        <v>16723</v>
      </c>
      <c r="E17" s="3">
        <f t="shared" si="0"/>
        <v>0.19729359854651848</v>
      </c>
      <c r="F17" s="1">
        <v>16698</v>
      </c>
      <c r="G17" s="3">
        <f t="shared" si="1"/>
        <v>0.19699865505769096</v>
      </c>
      <c r="H17" s="1">
        <v>2751</v>
      </c>
      <c r="I17" s="3">
        <f t="shared" si="2"/>
        <v>3.2455581510582573E-2</v>
      </c>
      <c r="J17" s="1">
        <v>2905</v>
      </c>
      <c r="K17" s="3">
        <f t="shared" si="3"/>
        <v>3.427243340176022E-2</v>
      </c>
      <c r="M17" s="81"/>
    </row>
    <row r="18" spans="1:13" x14ac:dyDescent="0.25">
      <c r="A18" s="57">
        <v>2017</v>
      </c>
      <c r="B18" s="57">
        <v>2018</v>
      </c>
      <c r="C18" s="1">
        <v>75816</v>
      </c>
      <c r="D18" s="1">
        <v>13488</v>
      </c>
      <c r="E18" s="3">
        <f t="shared" si="0"/>
        <v>0.17790440012662234</v>
      </c>
      <c r="F18" s="1">
        <v>14692</v>
      </c>
      <c r="G18" s="3">
        <f t="shared" si="1"/>
        <v>0.19378495304421231</v>
      </c>
      <c r="H18" s="1">
        <v>1619</v>
      </c>
      <c r="I18" s="3">
        <f t="shared" si="2"/>
        <v>2.1354331539516724E-2</v>
      </c>
      <c r="J18" s="1">
        <v>3485</v>
      </c>
      <c r="K18" s="3">
        <f t="shared" si="3"/>
        <v>4.5966550596180225E-2</v>
      </c>
      <c r="M18" s="81"/>
    </row>
    <row r="19" spans="1:13" x14ac:dyDescent="0.25">
      <c r="A19" s="57">
        <v>2018</v>
      </c>
      <c r="B19" s="57">
        <v>2019</v>
      </c>
      <c r="C19" s="1">
        <v>71763</v>
      </c>
      <c r="D19" s="1">
        <v>11672</v>
      </c>
      <c r="E19" s="3">
        <f t="shared" si="0"/>
        <v>0.16264648913785656</v>
      </c>
      <c r="F19" s="1">
        <v>9295</v>
      </c>
      <c r="G19" s="3">
        <f t="shared" si="1"/>
        <v>0.12952357064225298</v>
      </c>
      <c r="H19" s="1">
        <v>1611</v>
      </c>
      <c r="I19" s="3">
        <f t="shared" si="2"/>
        <v>2.2448894276995108E-2</v>
      </c>
      <c r="J19" s="1">
        <v>2014</v>
      </c>
      <c r="K19" s="3">
        <f t="shared" si="3"/>
        <v>2.8064601535610273E-2</v>
      </c>
      <c r="M19" s="81"/>
    </row>
    <row r="20" spans="1:13" x14ac:dyDescent="0.25">
      <c r="A20" s="67" t="s">
        <v>2</v>
      </c>
      <c r="B20" s="9"/>
      <c r="C20" s="68">
        <f>SUM(C4:C19)</f>
        <v>2907465</v>
      </c>
      <c r="D20" s="68">
        <f>SUM(D4:D19)</f>
        <v>523946</v>
      </c>
      <c r="E20" s="70">
        <f t="shared" si="0"/>
        <v>0.18020715640601004</v>
      </c>
      <c r="F20" s="68">
        <f>SUM(F4:F19)</f>
        <v>618663</v>
      </c>
      <c r="G20" s="70">
        <f t="shared" si="1"/>
        <v>0.21278433274347242</v>
      </c>
      <c r="H20" s="68">
        <f>SUM(H4:H19)</f>
        <v>123442</v>
      </c>
      <c r="I20" s="70">
        <f t="shared" si="2"/>
        <v>4.2456916936231388E-2</v>
      </c>
      <c r="J20" s="68">
        <f>SUM(J4:J19)</f>
        <v>228241</v>
      </c>
      <c r="K20" s="70">
        <f t="shared" si="3"/>
        <v>7.8501718851301736E-2</v>
      </c>
      <c r="M20" s="121">
        <f t="shared" ref="M20" si="4">K20/I20</f>
        <v>1.8489736070381233</v>
      </c>
    </row>
    <row r="21" spans="1:13" x14ac:dyDescent="0.25">
      <c r="A21" s="57"/>
      <c r="B21" s="57"/>
      <c r="C21" s="57"/>
      <c r="D21" s="57"/>
      <c r="E21" s="57"/>
      <c r="F21" s="57"/>
      <c r="G21" s="57"/>
      <c r="H21" s="57"/>
      <c r="I21" s="57"/>
      <c r="J21" s="57"/>
      <c r="K21" s="57"/>
    </row>
    <row r="22" spans="1:13" x14ac:dyDescent="0.25">
      <c r="A22" s="57"/>
      <c r="B22" s="57"/>
      <c r="C22" s="57"/>
      <c r="D22" s="57"/>
      <c r="E22" s="57"/>
      <c r="F22" s="57"/>
      <c r="G22" s="57"/>
      <c r="H22" s="57"/>
      <c r="I22" s="57"/>
      <c r="J22" s="57"/>
      <c r="M22" s="57"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F1-double</vt:lpstr>
      <vt:lpstr>F2-divorceEfile</vt:lpstr>
      <vt:lpstr>F3-Repeats</vt:lpstr>
      <vt:lpstr>F4-audits</vt:lpstr>
      <vt:lpstr>A1-Amend</vt:lpstr>
      <vt:lpstr>Parents</vt:lpstr>
      <vt:lpstr>FilerAddress</vt:lpstr>
      <vt:lpstr>Audits</vt:lpstr>
      <vt:lpstr>Audits-NxYr</vt:lpstr>
      <vt:lpstr>Divorce</vt:lpstr>
      <vt:lpstr>Credits</vt:lpstr>
      <vt:lpstr>Income</vt:lpstr>
      <vt:lpstr>Timing</vt:lpstr>
      <vt:lpst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Gorman, William</dc:creator>
  <cp:lastModifiedBy>Splinter, David</cp:lastModifiedBy>
  <dcterms:created xsi:type="dcterms:W3CDTF">2015-06-05T18:17:20Z</dcterms:created>
  <dcterms:modified xsi:type="dcterms:W3CDTF">2024-08-12T20:27:50Z</dcterms:modified>
</cp:coreProperties>
</file>