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charts/chart6.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10.xml" ContentType="application/vnd.openxmlformats-officedocument.drawingml.chart+xml"/>
  <Override PartName="/xl/drawings/drawing17.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N:\Splinter.David\Private\Auten-Misuse of Tax Data for Inequality\Update-2025\"/>
    </mc:Choice>
  </mc:AlternateContent>
  <xr:revisionPtr revIDLastSave="0" documentId="13_ncr:1_{F50841CF-97C9-4EC2-A947-0CE7EBB258BF}" xr6:coauthVersionLast="47" xr6:coauthVersionMax="47" xr10:uidLastSave="{00000000-0000-0000-0000-000000000000}"/>
  <bookViews>
    <workbookView xWindow="1500" yWindow="885" windowWidth="22530" windowHeight="14865" xr2:uid="{62BB3642-8122-4E5C-9D83-61E056F5C7F3}"/>
  </bookViews>
  <sheets>
    <sheet name="F1" sheetId="11" r:id="rId1"/>
    <sheet name="F2" sheetId="12" r:id="rId2"/>
    <sheet name="F3" sheetId="14" r:id="rId3"/>
    <sheet name="F4a" sheetId="13" r:id="rId4"/>
    <sheet name="F4b" sheetId="9" r:id="rId5"/>
    <sheet name="T1" sheetId="1" r:id="rId6"/>
    <sheet name="T2" sheetId="5" r:id="rId7"/>
    <sheet name="FA1" sheetId="18" r:id="rId8"/>
    <sheet name="FA2" sheetId="19" r:id="rId9"/>
    <sheet name="T-A1" sheetId="17" r:id="rId10"/>
  </sheet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3" i="18" l="1"/>
  <c r="G108" i="18"/>
  <c r="F108" i="18"/>
  <c r="H97" i="18"/>
  <c r="G97" i="18"/>
  <c r="F97" i="18"/>
  <c r="H96" i="18"/>
  <c r="G96" i="18"/>
  <c r="F96" i="18"/>
  <c r="H95" i="18"/>
  <c r="G95" i="18"/>
  <c r="F95" i="18"/>
  <c r="H94" i="18"/>
  <c r="G94" i="18"/>
  <c r="F94" i="18"/>
  <c r="H93" i="18"/>
  <c r="G93" i="18"/>
  <c r="F93" i="18"/>
  <c r="B93" i="18" s="1"/>
  <c r="H92" i="18"/>
  <c r="D92" i="18" s="1"/>
  <c r="G92" i="18"/>
  <c r="C92" i="18" s="1"/>
  <c r="F92" i="18"/>
  <c r="B92" i="18" s="1"/>
  <c r="H91" i="18"/>
  <c r="G91" i="18"/>
  <c r="C91" i="18" s="1"/>
  <c r="F91" i="18"/>
  <c r="H90" i="18"/>
  <c r="G90" i="18"/>
  <c r="F90" i="18"/>
  <c r="H89" i="18"/>
  <c r="G89" i="18"/>
  <c r="F89" i="18"/>
  <c r="H88" i="18"/>
  <c r="G88" i="18"/>
  <c r="F88" i="18"/>
  <c r="H87" i="18"/>
  <c r="G87" i="18"/>
  <c r="F87" i="18"/>
  <c r="H86" i="18"/>
  <c r="G86" i="18"/>
  <c r="F86" i="18"/>
  <c r="H85" i="18"/>
  <c r="G85" i="18"/>
  <c r="C85" i="18" s="1"/>
  <c r="F85" i="18"/>
  <c r="B85" i="18" s="1"/>
  <c r="H84" i="18"/>
  <c r="D84" i="18" s="1"/>
  <c r="G84" i="18"/>
  <c r="F84" i="18"/>
  <c r="H83" i="18"/>
  <c r="G83" i="18"/>
  <c r="F83" i="18"/>
  <c r="H82" i="18"/>
  <c r="G82" i="18"/>
  <c r="F82" i="18"/>
  <c r="H81" i="18"/>
  <c r="G81" i="18"/>
  <c r="F81" i="18"/>
  <c r="H80" i="18"/>
  <c r="G80" i="18"/>
  <c r="F80" i="18"/>
  <c r="B80" i="18" s="1"/>
  <c r="H79" i="18"/>
  <c r="D79" i="18" s="1"/>
  <c r="G79" i="18"/>
  <c r="C79" i="18" s="1"/>
  <c r="F79" i="18"/>
  <c r="B79" i="18" s="1"/>
  <c r="H78" i="18"/>
  <c r="D78" i="18" s="1"/>
  <c r="G78" i="18"/>
  <c r="C78" i="18" s="1"/>
  <c r="F78" i="18"/>
  <c r="B78" i="18" s="1"/>
  <c r="H77" i="18"/>
  <c r="G77" i="18"/>
  <c r="F77" i="18"/>
  <c r="H76" i="18"/>
  <c r="G76" i="18"/>
  <c r="F76" i="18"/>
  <c r="H75" i="18"/>
  <c r="G75" i="18"/>
  <c r="F75" i="18"/>
  <c r="H74" i="18"/>
  <c r="G74" i="18"/>
  <c r="F74" i="18"/>
  <c r="H73" i="18"/>
  <c r="G73" i="18"/>
  <c r="F73" i="18"/>
  <c r="H72" i="18"/>
  <c r="D72" i="18" s="1"/>
  <c r="G72" i="18"/>
  <c r="F72" i="18"/>
  <c r="H71" i="18"/>
  <c r="D71" i="18" s="1"/>
  <c r="G71" i="18"/>
  <c r="C71" i="18" s="1"/>
  <c r="F71" i="18"/>
  <c r="H70" i="18"/>
  <c r="G70" i="18"/>
  <c r="F70" i="18"/>
  <c r="H69" i="18"/>
  <c r="G69" i="18"/>
  <c r="F69" i="18"/>
  <c r="H68" i="18"/>
  <c r="G68" i="18"/>
  <c r="F68" i="18"/>
  <c r="H67" i="18"/>
  <c r="G67" i="18"/>
  <c r="F67" i="18"/>
  <c r="H66" i="18"/>
  <c r="G66" i="18"/>
  <c r="F66" i="18"/>
  <c r="H65" i="18"/>
  <c r="G65" i="18"/>
  <c r="C65" i="18" s="1"/>
  <c r="F65" i="18"/>
  <c r="B65" i="18" s="1"/>
  <c r="H64" i="18"/>
  <c r="D64" i="18" s="1"/>
  <c r="G64" i="18"/>
  <c r="F64" i="18"/>
  <c r="H63" i="18"/>
  <c r="G63" i="18"/>
  <c r="F63" i="18"/>
  <c r="H62" i="18"/>
  <c r="G62" i="18"/>
  <c r="F62" i="18"/>
  <c r="H61" i="18"/>
  <c r="G61" i="18"/>
  <c r="F61" i="18"/>
  <c r="H60" i="18"/>
  <c r="G60" i="18"/>
  <c r="F60" i="18"/>
  <c r="B60" i="18" s="1"/>
  <c r="H59" i="18"/>
  <c r="D59" i="18" s="1"/>
  <c r="G59" i="18"/>
  <c r="C59" i="18" s="1"/>
  <c r="F59" i="18"/>
  <c r="B59" i="18" s="1"/>
  <c r="H58" i="18"/>
  <c r="D58" i="18" s="1"/>
  <c r="G58" i="18"/>
  <c r="C58" i="18" s="1"/>
  <c r="F58" i="18"/>
  <c r="B58" i="18" s="1"/>
  <c r="H57" i="18"/>
  <c r="G57" i="18"/>
  <c r="F57" i="18"/>
  <c r="H56" i="18"/>
  <c r="G56" i="18"/>
  <c r="F56" i="18"/>
  <c r="H55" i="18"/>
  <c r="G55" i="18"/>
  <c r="F55" i="18"/>
  <c r="H54" i="18"/>
  <c r="G54" i="18"/>
  <c r="F54" i="18"/>
  <c r="H53" i="18"/>
  <c r="G53" i="18"/>
  <c r="C53" i="18" s="1"/>
  <c r="F53" i="18"/>
  <c r="H52" i="18"/>
  <c r="G52" i="18"/>
  <c r="C52" i="18" s="1"/>
  <c r="F52" i="18"/>
  <c r="H51" i="18"/>
  <c r="G51" i="18"/>
  <c r="C51" i="18" s="1"/>
  <c r="F51" i="18"/>
  <c r="H50" i="18"/>
  <c r="G50" i="18"/>
  <c r="F50" i="18"/>
  <c r="H49" i="18"/>
  <c r="G49" i="18"/>
  <c r="F49" i="18"/>
  <c r="H48" i="18"/>
  <c r="G48" i="18"/>
  <c r="F48" i="18"/>
  <c r="H47" i="18"/>
  <c r="G47" i="18"/>
  <c r="F47" i="18"/>
  <c r="H46" i="18"/>
  <c r="G46" i="18"/>
  <c r="F46" i="18"/>
  <c r="H45" i="18"/>
  <c r="D45" i="18" s="1"/>
  <c r="G45" i="18"/>
  <c r="C45" i="18" s="1"/>
  <c r="F45" i="18"/>
  <c r="B45" i="18" s="1"/>
  <c r="H44" i="18"/>
  <c r="D44" i="18" s="1"/>
  <c r="G44" i="18"/>
  <c r="F44" i="18"/>
  <c r="H43" i="18"/>
  <c r="G43" i="18"/>
  <c r="F43" i="18"/>
  <c r="H42" i="18"/>
  <c r="G42" i="18"/>
  <c r="F42" i="18"/>
  <c r="H41" i="18"/>
  <c r="G41" i="18"/>
  <c r="F41" i="18"/>
  <c r="H39" i="18"/>
  <c r="G39" i="18"/>
  <c r="F39" i="18"/>
  <c r="H37" i="18"/>
  <c r="G37" i="18"/>
  <c r="F37" i="18"/>
  <c r="P37" i="18"/>
  <c r="P39" i="18"/>
  <c r="P41" i="18"/>
  <c r="P42" i="18"/>
  <c r="P43" i="18"/>
  <c r="P44" i="18"/>
  <c r="P45" i="18"/>
  <c r="P46" i="18"/>
  <c r="P47" i="18"/>
  <c r="P48" i="18"/>
  <c r="P49" i="18"/>
  <c r="P50" i="18"/>
  <c r="P51" i="18"/>
  <c r="P52" i="18"/>
  <c r="P53" i="18"/>
  <c r="P54" i="18"/>
  <c r="P55" i="18"/>
  <c r="P56" i="18"/>
  <c r="P57" i="18"/>
  <c r="P58" i="18"/>
  <c r="P59" i="18"/>
  <c r="P60" i="18"/>
  <c r="P61" i="18"/>
  <c r="P62" i="18"/>
  <c r="P63" i="18"/>
  <c r="P64" i="18"/>
  <c r="P65" i="18"/>
  <c r="P66" i="18"/>
  <c r="P67" i="18"/>
  <c r="P68" i="18"/>
  <c r="P69" i="18"/>
  <c r="P70" i="18"/>
  <c r="P71" i="18"/>
  <c r="P72" i="18"/>
  <c r="P73" i="18"/>
  <c r="P74" i="18"/>
  <c r="P75" i="18"/>
  <c r="P76" i="18"/>
  <c r="P77" i="18"/>
  <c r="P78" i="18"/>
  <c r="P79" i="18"/>
  <c r="P80" i="18"/>
  <c r="P81" i="18"/>
  <c r="P82" i="18"/>
  <c r="P83" i="18"/>
  <c r="P84" i="18"/>
  <c r="P85" i="18"/>
  <c r="P86" i="18"/>
  <c r="P87" i="18"/>
  <c r="P88" i="18"/>
  <c r="P89" i="18"/>
  <c r="P90" i="18"/>
  <c r="P91" i="18"/>
  <c r="P92" i="18"/>
  <c r="P93" i="18"/>
  <c r="P94" i="18"/>
  <c r="P95" i="18"/>
  <c r="P96" i="18"/>
  <c r="M37" i="18"/>
  <c r="N37" i="18"/>
  <c r="M39" i="18"/>
  <c r="N39" i="18"/>
  <c r="M41" i="18"/>
  <c r="N41" i="18"/>
  <c r="M42" i="18"/>
  <c r="N42" i="18"/>
  <c r="M43" i="18"/>
  <c r="N43" i="18"/>
  <c r="M44" i="18"/>
  <c r="N44" i="18"/>
  <c r="M45" i="18"/>
  <c r="N45" i="18"/>
  <c r="M46" i="18"/>
  <c r="N46" i="18"/>
  <c r="M47" i="18"/>
  <c r="N47" i="18"/>
  <c r="M48" i="18"/>
  <c r="N48" i="18"/>
  <c r="M49" i="18"/>
  <c r="N49" i="18"/>
  <c r="M50" i="18"/>
  <c r="N50" i="18"/>
  <c r="M51" i="18"/>
  <c r="N51" i="18"/>
  <c r="M52" i="18"/>
  <c r="N52" i="18"/>
  <c r="M53" i="18"/>
  <c r="N53" i="18"/>
  <c r="M54" i="18"/>
  <c r="N54" i="18"/>
  <c r="M55" i="18"/>
  <c r="N55" i="18"/>
  <c r="M56" i="18"/>
  <c r="N56" i="18"/>
  <c r="M57" i="18"/>
  <c r="N57" i="18"/>
  <c r="M58" i="18"/>
  <c r="N58" i="18"/>
  <c r="M59" i="18"/>
  <c r="N59" i="18"/>
  <c r="M60" i="18"/>
  <c r="N60" i="18"/>
  <c r="M61" i="18"/>
  <c r="N61" i="18"/>
  <c r="M62" i="18"/>
  <c r="N62" i="18"/>
  <c r="M63" i="18"/>
  <c r="N63" i="18"/>
  <c r="M64" i="18"/>
  <c r="N64" i="18"/>
  <c r="M65" i="18"/>
  <c r="N65" i="18"/>
  <c r="M66" i="18"/>
  <c r="N66" i="18"/>
  <c r="M67" i="18"/>
  <c r="N67" i="18"/>
  <c r="M68" i="18"/>
  <c r="N68" i="18"/>
  <c r="M69" i="18"/>
  <c r="N69" i="18"/>
  <c r="M70" i="18"/>
  <c r="N70" i="18"/>
  <c r="M71" i="18"/>
  <c r="N71" i="18"/>
  <c r="M72" i="18"/>
  <c r="N72" i="18"/>
  <c r="M73" i="18"/>
  <c r="N73" i="18"/>
  <c r="M74" i="18"/>
  <c r="N74" i="18"/>
  <c r="M75" i="18"/>
  <c r="N75" i="18"/>
  <c r="M76" i="18"/>
  <c r="N76" i="18"/>
  <c r="M77" i="18"/>
  <c r="N77" i="18"/>
  <c r="M78" i="18"/>
  <c r="N78" i="18"/>
  <c r="M79" i="18"/>
  <c r="N79" i="18"/>
  <c r="M80" i="18"/>
  <c r="N80" i="18"/>
  <c r="M81" i="18"/>
  <c r="N81" i="18"/>
  <c r="M82" i="18"/>
  <c r="N82" i="18"/>
  <c r="M83" i="18"/>
  <c r="N83" i="18"/>
  <c r="M84" i="18"/>
  <c r="N84" i="18"/>
  <c r="M85" i="18"/>
  <c r="N85" i="18"/>
  <c r="M86" i="18"/>
  <c r="N86" i="18"/>
  <c r="M87" i="18"/>
  <c r="N87" i="18"/>
  <c r="M88" i="18"/>
  <c r="N88" i="18"/>
  <c r="M89" i="18"/>
  <c r="N89" i="18"/>
  <c r="M90" i="18"/>
  <c r="N90" i="18"/>
  <c r="M91" i="18"/>
  <c r="N91" i="18"/>
  <c r="M92" i="18"/>
  <c r="N92" i="18"/>
  <c r="M93" i="18"/>
  <c r="N93" i="18"/>
  <c r="M94" i="18"/>
  <c r="N94" i="18"/>
  <c r="M95" i="18"/>
  <c r="N95" i="18"/>
  <c r="M96" i="18"/>
  <c r="N96" i="18"/>
  <c r="M97" i="18"/>
  <c r="N97" i="18"/>
  <c r="N35" i="18"/>
  <c r="P35" i="18"/>
  <c r="M35" i="18"/>
  <c r="H103" i="18"/>
  <c r="G103" i="18"/>
  <c r="K97" i="18"/>
  <c r="D97" i="18"/>
  <c r="C97" i="18"/>
  <c r="B97" i="18"/>
  <c r="K96" i="18"/>
  <c r="D96" i="18"/>
  <c r="C96" i="18"/>
  <c r="B96" i="18"/>
  <c r="K95" i="18"/>
  <c r="D95" i="18"/>
  <c r="C95" i="18"/>
  <c r="B95" i="18"/>
  <c r="K94" i="18"/>
  <c r="D94" i="18"/>
  <c r="C94" i="18"/>
  <c r="B94" i="18"/>
  <c r="K93" i="18"/>
  <c r="D93" i="18"/>
  <c r="C93" i="18"/>
  <c r="K92" i="18"/>
  <c r="K91" i="18"/>
  <c r="D91" i="18"/>
  <c r="B91" i="18"/>
  <c r="K90" i="18"/>
  <c r="D90" i="18"/>
  <c r="C90" i="18"/>
  <c r="B90" i="18"/>
  <c r="K89" i="18"/>
  <c r="D89" i="18"/>
  <c r="C89" i="18"/>
  <c r="B89" i="18"/>
  <c r="K88" i="18"/>
  <c r="D88" i="18"/>
  <c r="C88" i="18"/>
  <c r="B88" i="18"/>
  <c r="K87" i="18"/>
  <c r="D87" i="18"/>
  <c r="C87" i="18"/>
  <c r="B87" i="18"/>
  <c r="K86" i="18"/>
  <c r="D86" i="18"/>
  <c r="C86" i="18"/>
  <c r="B86" i="18"/>
  <c r="K85" i="18"/>
  <c r="D85" i="18"/>
  <c r="K84" i="18"/>
  <c r="C84" i="18"/>
  <c r="B84" i="18"/>
  <c r="K83" i="18"/>
  <c r="D83" i="18"/>
  <c r="C83" i="18"/>
  <c r="B83" i="18"/>
  <c r="K82" i="18"/>
  <c r="D82" i="18"/>
  <c r="C82" i="18"/>
  <c r="B82" i="18"/>
  <c r="K81" i="18"/>
  <c r="D81" i="18"/>
  <c r="C81" i="18"/>
  <c r="B81" i="18"/>
  <c r="K80" i="18"/>
  <c r="D80" i="18"/>
  <c r="C80" i="18"/>
  <c r="K79" i="18"/>
  <c r="K78" i="18"/>
  <c r="K77" i="18"/>
  <c r="D77" i="18"/>
  <c r="C77" i="18"/>
  <c r="B77" i="18"/>
  <c r="K76" i="18"/>
  <c r="D76" i="18"/>
  <c r="C76" i="18"/>
  <c r="B76" i="18"/>
  <c r="K75" i="18"/>
  <c r="D75" i="18"/>
  <c r="C75" i="18"/>
  <c r="B75" i="18"/>
  <c r="K74" i="18"/>
  <c r="D74" i="18"/>
  <c r="C74" i="18"/>
  <c r="B74" i="18"/>
  <c r="K73" i="18"/>
  <c r="D73" i="18"/>
  <c r="C73" i="18"/>
  <c r="B73" i="18"/>
  <c r="K72" i="18"/>
  <c r="C72" i="18"/>
  <c r="B72" i="18"/>
  <c r="K71" i="18"/>
  <c r="B71" i="18"/>
  <c r="K70" i="18"/>
  <c r="D70" i="18"/>
  <c r="C70" i="18"/>
  <c r="B70" i="18"/>
  <c r="K69" i="18"/>
  <c r="D69" i="18"/>
  <c r="C69" i="18"/>
  <c r="B69" i="18"/>
  <c r="K68" i="18"/>
  <c r="D68" i="18"/>
  <c r="C68" i="18"/>
  <c r="B68" i="18"/>
  <c r="K67" i="18"/>
  <c r="D67" i="18"/>
  <c r="C67" i="18"/>
  <c r="B67" i="18"/>
  <c r="K66" i="18"/>
  <c r="D66" i="18"/>
  <c r="C66" i="18"/>
  <c r="B66" i="18"/>
  <c r="K65" i="18"/>
  <c r="D65" i="18"/>
  <c r="K64" i="18"/>
  <c r="C64" i="18"/>
  <c r="B64" i="18"/>
  <c r="K63" i="18"/>
  <c r="D63" i="18"/>
  <c r="C63" i="18"/>
  <c r="B63" i="18"/>
  <c r="K62" i="18"/>
  <c r="D62" i="18"/>
  <c r="C62" i="18"/>
  <c r="B62" i="18"/>
  <c r="K61" i="18"/>
  <c r="D61" i="18"/>
  <c r="C61" i="18"/>
  <c r="B61" i="18"/>
  <c r="K60" i="18"/>
  <c r="D60" i="18"/>
  <c r="C60" i="18"/>
  <c r="K59" i="18"/>
  <c r="K58" i="18"/>
  <c r="K57" i="18"/>
  <c r="D57" i="18"/>
  <c r="C57" i="18"/>
  <c r="B57" i="18"/>
  <c r="K56" i="18"/>
  <c r="D56" i="18"/>
  <c r="C56" i="18"/>
  <c r="B56" i="18"/>
  <c r="A56" i="18"/>
  <c r="A57" i="18" s="1"/>
  <c r="A58" i="18" s="1"/>
  <c r="A59" i="18" s="1"/>
  <c r="A60" i="18" s="1"/>
  <c r="A61" i="18" s="1"/>
  <c r="A62" i="18" s="1"/>
  <c r="A63" i="18" s="1"/>
  <c r="A64" i="18" s="1"/>
  <c r="A65" i="18" s="1"/>
  <c r="A66" i="18" s="1"/>
  <c r="A67" i="18" s="1"/>
  <c r="A68" i="18" s="1"/>
  <c r="A69" i="18" s="1"/>
  <c r="A70" i="18" s="1"/>
  <c r="A71" i="18" s="1"/>
  <c r="A72" i="18" s="1"/>
  <c r="A73" i="18" s="1"/>
  <c r="A74" i="18" s="1"/>
  <c r="A75" i="18" s="1"/>
  <c r="A76" i="18" s="1"/>
  <c r="A77" i="18" s="1"/>
  <c r="A78" i="18" s="1"/>
  <c r="A79" i="18" s="1"/>
  <c r="A80" i="18" s="1"/>
  <c r="A81" i="18" s="1"/>
  <c r="A82" i="18" s="1"/>
  <c r="A83" i="18" s="1"/>
  <c r="A84" i="18" s="1"/>
  <c r="A85" i="18" s="1"/>
  <c r="A86" i="18" s="1"/>
  <c r="A87" i="18" s="1"/>
  <c r="A88" i="18" s="1"/>
  <c r="A89" i="18" s="1"/>
  <c r="A90" i="18" s="1"/>
  <c r="A91" i="18" s="1"/>
  <c r="A92" i="18" s="1"/>
  <c r="A93" i="18" s="1"/>
  <c r="A94" i="18" s="1"/>
  <c r="A95" i="18" s="1"/>
  <c r="A96" i="18" s="1"/>
  <c r="A97" i="18" s="1"/>
  <c r="A98" i="18" s="1"/>
  <c r="A99" i="18" s="1"/>
  <c r="A100" i="18" s="1"/>
  <c r="K55" i="18"/>
  <c r="D55" i="18"/>
  <c r="C55" i="18"/>
  <c r="B55" i="18"/>
  <c r="A55" i="18"/>
  <c r="K54" i="18"/>
  <c r="D54" i="18"/>
  <c r="C54" i="18"/>
  <c r="B54" i="18"/>
  <c r="K53" i="18"/>
  <c r="D53" i="18"/>
  <c r="B53" i="18"/>
  <c r="K52" i="18"/>
  <c r="D52" i="18"/>
  <c r="B52" i="18"/>
  <c r="K51" i="18"/>
  <c r="D51" i="18"/>
  <c r="B51" i="18"/>
  <c r="K50" i="18"/>
  <c r="D50" i="18"/>
  <c r="C50" i="18"/>
  <c r="B50" i="18"/>
  <c r="K49" i="18"/>
  <c r="D49" i="18"/>
  <c r="C49" i="18"/>
  <c r="B49" i="18"/>
  <c r="K48" i="18"/>
  <c r="D48" i="18"/>
  <c r="C48" i="18"/>
  <c r="B48" i="18"/>
  <c r="K47" i="18"/>
  <c r="D47" i="18"/>
  <c r="C47" i="18"/>
  <c r="B47" i="18"/>
  <c r="K46" i="18"/>
  <c r="D46" i="18"/>
  <c r="C46" i="18"/>
  <c r="B46" i="18"/>
  <c r="K45" i="18"/>
  <c r="K44" i="18"/>
  <c r="C44" i="18"/>
  <c r="B44" i="18"/>
  <c r="K43" i="18"/>
  <c r="D43" i="18"/>
  <c r="C43" i="18"/>
  <c r="B43" i="18"/>
  <c r="K42" i="18"/>
  <c r="D42" i="18"/>
  <c r="C42" i="18"/>
  <c r="B42" i="18"/>
  <c r="K41" i="18"/>
  <c r="D41" i="18"/>
  <c r="C41" i="18"/>
  <c r="B41" i="18"/>
  <c r="K40" i="18"/>
  <c r="K39" i="18"/>
  <c r="D39" i="18"/>
  <c r="C39" i="18"/>
  <c r="B39" i="18"/>
  <c r="K38" i="18"/>
  <c r="K37" i="18"/>
  <c r="D37" i="18"/>
  <c r="C37" i="18"/>
  <c r="B37" i="18"/>
  <c r="K36" i="18"/>
  <c r="A36" i="18"/>
  <c r="A37" i="18" s="1"/>
  <c r="A38" i="18" s="1"/>
  <c r="A39" i="18" s="1"/>
  <c r="A40" i="18" s="1"/>
  <c r="A41" i="18" s="1"/>
  <c r="A42" i="18" s="1"/>
  <c r="A43" i="18" s="1"/>
  <c r="A44" i="18" s="1"/>
  <c r="A45" i="18" s="1"/>
  <c r="A46" i="18" s="1"/>
  <c r="A47" i="18" s="1"/>
  <c r="A48" i="18" s="1"/>
  <c r="A49" i="18" s="1"/>
  <c r="A50" i="18" s="1"/>
  <c r="A51" i="18" s="1"/>
  <c r="A52" i="18" s="1"/>
  <c r="A53" i="18" s="1"/>
  <c r="K35" i="18"/>
  <c r="H108" i="18" l="1"/>
  <c r="L102" i="14" l="1"/>
  <c r="E34" i="14"/>
  <c r="D72" i="17" l="1"/>
  <c r="C69" i="17"/>
  <c r="D69" i="17"/>
  <c r="C70" i="17"/>
  <c r="D70" i="17"/>
  <c r="C72" i="17"/>
  <c r="C73" i="17"/>
  <c r="D73" i="17"/>
  <c r="C39" i="14"/>
  <c r="B39" i="14"/>
  <c r="C37" i="14"/>
  <c r="B37" i="14"/>
  <c r="C35" i="14"/>
  <c r="B35" i="14"/>
  <c r="B73" i="17"/>
  <c r="B70" i="17"/>
  <c r="B72" i="17"/>
  <c r="B69" i="17"/>
  <c r="A6" i="17"/>
  <c r="A7" i="17" s="1"/>
  <c r="A8" i="17" s="1"/>
  <c r="A9" i="17" s="1"/>
  <c r="A10" i="17" s="1"/>
  <c r="A11" i="17" s="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l="1"/>
  <c r="A67" i="17" l="1"/>
  <c r="B118" i="11" l="1"/>
  <c r="B102" i="11"/>
  <c r="C113" i="11" l="1"/>
  <c r="D113" i="11"/>
  <c r="B113" i="11"/>
  <c r="B110" i="11"/>
  <c r="B116" i="11" l="1"/>
  <c r="C118" i="11"/>
  <c r="D118" i="11"/>
  <c r="I37" i="14" l="1"/>
  <c r="F37" i="14"/>
  <c r="E39" i="14"/>
  <c r="I39" i="14"/>
  <c r="H39" i="14"/>
  <c r="F39" i="14"/>
  <c r="H37" i="14"/>
  <c r="E37" i="14"/>
  <c r="B109" i="11"/>
  <c r="B115" i="11"/>
  <c r="H112" i="11"/>
  <c r="F108" i="11"/>
  <c r="C110" i="11"/>
  <c r="B112" i="11"/>
  <c r="K12" i="1"/>
  <c r="E12" i="1"/>
  <c r="F11" i="1"/>
  <c r="L11" i="1"/>
  <c r="C96" i="14" l="1"/>
  <c r="B96" i="14"/>
  <c r="C95" i="14"/>
  <c r="B95" i="14"/>
  <c r="C94" i="14"/>
  <c r="B94" i="14"/>
  <c r="C93" i="14"/>
  <c r="B93" i="14"/>
  <c r="C92" i="14"/>
  <c r="B92" i="14"/>
  <c r="C91" i="14"/>
  <c r="B91" i="14"/>
  <c r="C90" i="14"/>
  <c r="B90" i="14"/>
  <c r="C89" i="14"/>
  <c r="B89" i="14"/>
  <c r="C88" i="14"/>
  <c r="B88" i="14"/>
  <c r="C87" i="14"/>
  <c r="B87" i="14"/>
  <c r="C86" i="14"/>
  <c r="B86" i="14"/>
  <c r="C85" i="14"/>
  <c r="B85" i="14"/>
  <c r="C84" i="14"/>
  <c r="B84" i="14"/>
  <c r="C83" i="14"/>
  <c r="B83" i="14"/>
  <c r="C82" i="14"/>
  <c r="B82" i="14"/>
  <c r="C81" i="14"/>
  <c r="B81" i="14"/>
  <c r="C80" i="14"/>
  <c r="B80" i="14"/>
  <c r="C79" i="14"/>
  <c r="B79" i="14"/>
  <c r="C78" i="14"/>
  <c r="B78" i="14"/>
  <c r="C77" i="14"/>
  <c r="B77" i="14"/>
  <c r="C76" i="14"/>
  <c r="B76" i="14"/>
  <c r="C75" i="14"/>
  <c r="B75" i="14"/>
  <c r="C74" i="14"/>
  <c r="B74" i="14"/>
  <c r="C73" i="14"/>
  <c r="B73" i="14"/>
  <c r="C72" i="14"/>
  <c r="B72" i="14"/>
  <c r="C71" i="14"/>
  <c r="B71" i="14"/>
  <c r="C70" i="14"/>
  <c r="B70" i="14"/>
  <c r="C69" i="14"/>
  <c r="B69" i="14"/>
  <c r="C68" i="14"/>
  <c r="B68" i="14"/>
  <c r="C67" i="14"/>
  <c r="B67" i="14"/>
  <c r="C66" i="14"/>
  <c r="B66" i="14"/>
  <c r="C65" i="14"/>
  <c r="B65" i="14"/>
  <c r="C64" i="14"/>
  <c r="B64" i="14"/>
  <c r="C63" i="14"/>
  <c r="B63" i="14"/>
  <c r="C62" i="14"/>
  <c r="B62" i="14"/>
  <c r="C61" i="14"/>
  <c r="B61" i="14"/>
  <c r="C60" i="14"/>
  <c r="B60" i="14"/>
  <c r="C59" i="14"/>
  <c r="B59" i="14"/>
  <c r="C58" i="14"/>
  <c r="B58" i="14"/>
  <c r="C57" i="14"/>
  <c r="B57" i="14"/>
  <c r="C56" i="14"/>
  <c r="B56" i="14"/>
  <c r="C55" i="14"/>
  <c r="B55" i="14"/>
  <c r="C54" i="14"/>
  <c r="B54" i="14"/>
  <c r="C53" i="14"/>
  <c r="B53" i="14"/>
  <c r="C52" i="14"/>
  <c r="B52" i="14"/>
  <c r="C51" i="14"/>
  <c r="B51" i="14"/>
  <c r="C50" i="14"/>
  <c r="B50" i="14"/>
  <c r="C49" i="14"/>
  <c r="B49" i="14"/>
  <c r="C48" i="14"/>
  <c r="B48" i="14"/>
  <c r="C47" i="14"/>
  <c r="B47" i="14"/>
  <c r="C46" i="14"/>
  <c r="B46" i="14"/>
  <c r="C45" i="14"/>
  <c r="B45" i="14"/>
  <c r="C44" i="14"/>
  <c r="B44" i="14"/>
  <c r="C43" i="14"/>
  <c r="B43" i="14"/>
  <c r="C42" i="14"/>
  <c r="B42" i="14"/>
  <c r="C41" i="14"/>
  <c r="B41" i="14"/>
  <c r="C40" i="14"/>
  <c r="B40" i="14"/>
  <c r="C38" i="14"/>
  <c r="B38" i="14"/>
  <c r="C36" i="14"/>
  <c r="B36" i="14"/>
  <c r="A35" i="14"/>
  <c r="A36" i="14" s="1"/>
  <c r="A37" i="14" s="1"/>
  <c r="A38" i="14" s="1"/>
  <c r="A39" i="14" s="1"/>
  <c r="A40" i="14" s="1"/>
  <c r="A41" i="14" s="1"/>
  <c r="A42" i="14" s="1"/>
  <c r="A43" i="14" s="1"/>
  <c r="A44" i="14" s="1"/>
  <c r="A45" i="14" s="1"/>
  <c r="A46" i="14" s="1"/>
  <c r="A47" i="14" s="1"/>
  <c r="A48" i="14" s="1"/>
  <c r="A49" i="14" s="1"/>
  <c r="A50" i="14" s="1"/>
  <c r="A51" i="14" s="1"/>
  <c r="A52" i="14" s="1"/>
  <c r="A53" i="14" s="1"/>
  <c r="A54" i="14" s="1"/>
  <c r="A55" i="14" s="1"/>
  <c r="A56" i="14" s="1"/>
  <c r="A57" i="14" s="1"/>
  <c r="A58" i="14" s="1"/>
  <c r="A59" i="14" s="1"/>
  <c r="A60" i="14" s="1"/>
  <c r="A61" i="14" s="1"/>
  <c r="A62" i="14" s="1"/>
  <c r="A63" i="14" s="1"/>
  <c r="A64" i="14" s="1"/>
  <c r="A65" i="14" s="1"/>
  <c r="A66" i="14" s="1"/>
  <c r="A67" i="14" s="1"/>
  <c r="A68" i="14" s="1"/>
  <c r="A69" i="14" s="1"/>
  <c r="A70" i="14" s="1"/>
  <c r="A71" i="14" s="1"/>
  <c r="A72" i="14" s="1"/>
  <c r="A73" i="14" s="1"/>
  <c r="A74" i="14" s="1"/>
  <c r="A75" i="14" s="1"/>
  <c r="A76" i="14" s="1"/>
  <c r="A77" i="14" s="1"/>
  <c r="A78" i="14" s="1"/>
  <c r="A79" i="14" s="1"/>
  <c r="A80" i="14" s="1"/>
  <c r="A81" i="14" s="1"/>
  <c r="A82" i="14" s="1"/>
  <c r="A83" i="14" s="1"/>
  <c r="A84" i="14" s="1"/>
  <c r="A85" i="14" s="1"/>
  <c r="A86" i="14" s="1"/>
  <c r="A87" i="14" s="1"/>
  <c r="A88" i="14" s="1"/>
  <c r="A89" i="14" s="1"/>
  <c r="A90" i="14" s="1"/>
  <c r="A91" i="14" s="1"/>
  <c r="A92" i="14" s="1"/>
  <c r="A93" i="14" s="1"/>
  <c r="A94" i="14" s="1"/>
  <c r="C34" i="14"/>
  <c r="B34" i="14"/>
  <c r="L96" i="13"/>
  <c r="K96" i="13"/>
  <c r="J96" i="13"/>
  <c r="L95" i="13"/>
  <c r="K95" i="13"/>
  <c r="J95" i="13"/>
  <c r="L94" i="13"/>
  <c r="K94" i="13"/>
  <c r="J94" i="13"/>
  <c r="L93" i="13"/>
  <c r="K93" i="13"/>
  <c r="J93" i="13"/>
  <c r="L92" i="13"/>
  <c r="K92" i="13"/>
  <c r="J92" i="13"/>
  <c r="L91" i="13"/>
  <c r="K91" i="13"/>
  <c r="J91" i="13"/>
  <c r="L90" i="13"/>
  <c r="K90" i="13"/>
  <c r="J90" i="13"/>
  <c r="L89" i="13"/>
  <c r="K89" i="13"/>
  <c r="J89" i="13"/>
  <c r="L88" i="13"/>
  <c r="K88" i="13"/>
  <c r="J88" i="13"/>
  <c r="L87" i="13"/>
  <c r="K87" i="13"/>
  <c r="J87" i="13"/>
  <c r="L86" i="13"/>
  <c r="K86" i="13"/>
  <c r="J86" i="13"/>
  <c r="L85" i="13"/>
  <c r="K85" i="13"/>
  <c r="J85" i="13"/>
  <c r="L84" i="13"/>
  <c r="K84" i="13"/>
  <c r="J84" i="13"/>
  <c r="L83" i="13"/>
  <c r="K83" i="13"/>
  <c r="J83" i="13"/>
  <c r="L82" i="13"/>
  <c r="K82" i="13"/>
  <c r="J82" i="13"/>
  <c r="L81" i="13"/>
  <c r="K81" i="13"/>
  <c r="J81" i="13"/>
  <c r="L80" i="13"/>
  <c r="K80" i="13"/>
  <c r="J80" i="13"/>
  <c r="L79" i="13"/>
  <c r="K79" i="13"/>
  <c r="J79" i="13"/>
  <c r="L78" i="13"/>
  <c r="K78" i="13"/>
  <c r="J78" i="13"/>
  <c r="L77" i="13"/>
  <c r="K77" i="13"/>
  <c r="J77" i="13"/>
  <c r="L76" i="13"/>
  <c r="K76" i="13"/>
  <c r="J76" i="13"/>
  <c r="L75" i="13"/>
  <c r="K75" i="13"/>
  <c r="J75" i="13"/>
  <c r="L74" i="13"/>
  <c r="K74" i="13"/>
  <c r="J74" i="13"/>
  <c r="L73" i="13"/>
  <c r="K73" i="13"/>
  <c r="J73" i="13"/>
  <c r="L72" i="13"/>
  <c r="K72" i="13"/>
  <c r="J72" i="13"/>
  <c r="L71" i="13"/>
  <c r="K71" i="13"/>
  <c r="J71" i="13"/>
  <c r="L70" i="13"/>
  <c r="K70" i="13"/>
  <c r="J70" i="13"/>
  <c r="L69" i="13"/>
  <c r="K69" i="13"/>
  <c r="J69" i="13"/>
  <c r="L68" i="13"/>
  <c r="K68" i="13"/>
  <c r="J68" i="13"/>
  <c r="L67" i="13"/>
  <c r="K67" i="13"/>
  <c r="J67" i="13"/>
  <c r="L66" i="13"/>
  <c r="K66" i="13"/>
  <c r="J66" i="13"/>
  <c r="L65" i="13"/>
  <c r="K65" i="13"/>
  <c r="J65" i="13"/>
  <c r="L64" i="13"/>
  <c r="K64" i="13"/>
  <c r="J64" i="13"/>
  <c r="L63" i="13"/>
  <c r="K63" i="13"/>
  <c r="J63" i="13"/>
  <c r="L62" i="13"/>
  <c r="K62" i="13"/>
  <c r="J62" i="13"/>
  <c r="L61" i="13"/>
  <c r="K61" i="13"/>
  <c r="J61" i="13"/>
  <c r="L60" i="13"/>
  <c r="K60" i="13"/>
  <c r="J60" i="13"/>
  <c r="L59" i="13"/>
  <c r="K59" i="13"/>
  <c r="J59" i="13"/>
  <c r="L58" i="13"/>
  <c r="K58" i="13"/>
  <c r="J58" i="13"/>
  <c r="L57" i="13"/>
  <c r="K57" i="13"/>
  <c r="J57" i="13"/>
  <c r="L56" i="13"/>
  <c r="K56" i="13"/>
  <c r="J56" i="13"/>
  <c r="L55" i="13"/>
  <c r="K55" i="13"/>
  <c r="J55" i="13"/>
  <c r="L54" i="13"/>
  <c r="K54" i="13"/>
  <c r="J54" i="13"/>
  <c r="L53" i="13"/>
  <c r="K53" i="13"/>
  <c r="J53" i="13"/>
  <c r="L52" i="13"/>
  <c r="K52" i="13"/>
  <c r="J52" i="13"/>
  <c r="L51" i="13"/>
  <c r="K51" i="13"/>
  <c r="J51" i="13"/>
  <c r="L50" i="13"/>
  <c r="K50" i="13"/>
  <c r="J50" i="13"/>
  <c r="L49" i="13"/>
  <c r="K49" i="13"/>
  <c r="J49" i="13"/>
  <c r="L48" i="13"/>
  <c r="K48" i="13"/>
  <c r="J48" i="13"/>
  <c r="L47" i="13"/>
  <c r="K47" i="13"/>
  <c r="J47" i="13"/>
  <c r="L46" i="13"/>
  <c r="K46" i="13"/>
  <c r="J46" i="13"/>
  <c r="L45" i="13"/>
  <c r="K45" i="13"/>
  <c r="J45" i="13"/>
  <c r="L44" i="13"/>
  <c r="K44" i="13"/>
  <c r="J44" i="13"/>
  <c r="L43" i="13"/>
  <c r="K43" i="13"/>
  <c r="J43" i="13"/>
  <c r="L42" i="13"/>
  <c r="K42" i="13"/>
  <c r="J42" i="13"/>
  <c r="L41" i="13"/>
  <c r="K41" i="13"/>
  <c r="J41" i="13"/>
  <c r="L40" i="13"/>
  <c r="K40" i="13"/>
  <c r="J40" i="13"/>
  <c r="L38" i="13"/>
  <c r="K38" i="13"/>
  <c r="J38" i="13"/>
  <c r="L36" i="13"/>
  <c r="K36" i="13"/>
  <c r="J36" i="13"/>
  <c r="K34" i="13"/>
  <c r="L34" i="13"/>
  <c r="J34" i="13"/>
  <c r="D96" i="13"/>
  <c r="C96" i="13"/>
  <c r="B96" i="13"/>
  <c r="D95" i="13"/>
  <c r="C95" i="13"/>
  <c r="B95" i="13"/>
  <c r="D94" i="13"/>
  <c r="C94" i="13"/>
  <c r="B94" i="13"/>
  <c r="D93" i="13"/>
  <c r="C93" i="13"/>
  <c r="B93" i="13"/>
  <c r="D92" i="13"/>
  <c r="C92" i="13"/>
  <c r="B92" i="13"/>
  <c r="D91" i="13"/>
  <c r="C91" i="13"/>
  <c r="B91" i="13"/>
  <c r="D90" i="13"/>
  <c r="C90" i="13"/>
  <c r="B90" i="13"/>
  <c r="D89" i="13"/>
  <c r="C89" i="13"/>
  <c r="B89" i="13"/>
  <c r="D88" i="13"/>
  <c r="C88" i="13"/>
  <c r="B88" i="13"/>
  <c r="D87" i="13"/>
  <c r="C87" i="13"/>
  <c r="B87" i="13"/>
  <c r="D86" i="13"/>
  <c r="C86" i="13"/>
  <c r="B86" i="13"/>
  <c r="D85" i="13"/>
  <c r="C85" i="13"/>
  <c r="B85" i="13"/>
  <c r="D84" i="13"/>
  <c r="C84" i="13"/>
  <c r="B84" i="13"/>
  <c r="D83" i="13"/>
  <c r="C83" i="13"/>
  <c r="B83" i="13"/>
  <c r="D82" i="13"/>
  <c r="C82" i="13"/>
  <c r="B82" i="13"/>
  <c r="D81" i="13"/>
  <c r="C81" i="13"/>
  <c r="B81" i="13"/>
  <c r="D80" i="13"/>
  <c r="C80" i="13"/>
  <c r="B80" i="13"/>
  <c r="D79" i="13"/>
  <c r="C79" i="13"/>
  <c r="B79" i="13"/>
  <c r="D78" i="13"/>
  <c r="C78" i="13"/>
  <c r="B78" i="13"/>
  <c r="D77" i="13"/>
  <c r="C77" i="13"/>
  <c r="B77" i="13"/>
  <c r="D76" i="13"/>
  <c r="C76" i="13"/>
  <c r="B76" i="13"/>
  <c r="D75" i="13"/>
  <c r="C75" i="13"/>
  <c r="B75" i="13"/>
  <c r="D74" i="13"/>
  <c r="C74" i="13"/>
  <c r="B74" i="13"/>
  <c r="D73" i="13"/>
  <c r="C73" i="13"/>
  <c r="B73" i="13"/>
  <c r="D72" i="13"/>
  <c r="C72" i="13"/>
  <c r="B72" i="13"/>
  <c r="D71" i="13"/>
  <c r="C71" i="13"/>
  <c r="B71" i="13"/>
  <c r="D70" i="13"/>
  <c r="C70" i="13"/>
  <c r="B70" i="13"/>
  <c r="D69" i="13"/>
  <c r="C69" i="13"/>
  <c r="B69" i="13"/>
  <c r="D68" i="13"/>
  <c r="C68" i="13"/>
  <c r="B68" i="13"/>
  <c r="D67" i="13"/>
  <c r="C67" i="13"/>
  <c r="B67" i="13"/>
  <c r="D66" i="13"/>
  <c r="C66" i="13"/>
  <c r="B66" i="13"/>
  <c r="D65" i="13"/>
  <c r="C65" i="13"/>
  <c r="B65" i="13"/>
  <c r="D64" i="13"/>
  <c r="C64" i="13"/>
  <c r="B64" i="13"/>
  <c r="D63" i="13"/>
  <c r="C63" i="13"/>
  <c r="B63" i="13"/>
  <c r="D62" i="13"/>
  <c r="C62" i="13"/>
  <c r="B62" i="13"/>
  <c r="D61" i="13"/>
  <c r="C61" i="13"/>
  <c r="B61" i="13"/>
  <c r="D60" i="13"/>
  <c r="C60" i="13"/>
  <c r="B60" i="13"/>
  <c r="D59" i="13"/>
  <c r="C59" i="13"/>
  <c r="B59" i="13"/>
  <c r="D58" i="13"/>
  <c r="C58" i="13"/>
  <c r="B58" i="13"/>
  <c r="D57" i="13"/>
  <c r="C57" i="13"/>
  <c r="B57" i="13"/>
  <c r="D56" i="13"/>
  <c r="C56" i="13"/>
  <c r="B56" i="13"/>
  <c r="D55" i="13"/>
  <c r="C55" i="13"/>
  <c r="B55" i="13"/>
  <c r="D54" i="13"/>
  <c r="C54" i="13"/>
  <c r="B54" i="13"/>
  <c r="D53" i="13"/>
  <c r="C53" i="13"/>
  <c r="B53" i="13"/>
  <c r="D52" i="13"/>
  <c r="C52" i="13"/>
  <c r="B52" i="13"/>
  <c r="D51" i="13"/>
  <c r="C51" i="13"/>
  <c r="B51" i="13"/>
  <c r="D50" i="13"/>
  <c r="C50" i="13"/>
  <c r="B50" i="13"/>
  <c r="D49" i="13"/>
  <c r="C49" i="13"/>
  <c r="B49" i="13"/>
  <c r="D48" i="13"/>
  <c r="C48" i="13"/>
  <c r="B48" i="13"/>
  <c r="D47" i="13"/>
  <c r="C47" i="13"/>
  <c r="B47" i="13"/>
  <c r="D46" i="13"/>
  <c r="C46" i="13"/>
  <c r="B46" i="13"/>
  <c r="D45" i="13"/>
  <c r="C45" i="13"/>
  <c r="B45" i="13"/>
  <c r="D44" i="13"/>
  <c r="C44" i="13"/>
  <c r="B44" i="13"/>
  <c r="D43" i="13"/>
  <c r="C43" i="13"/>
  <c r="B43" i="13"/>
  <c r="D42" i="13"/>
  <c r="C42" i="13"/>
  <c r="B42" i="13"/>
  <c r="D41" i="13"/>
  <c r="C41" i="13"/>
  <c r="B41" i="13"/>
  <c r="D40" i="13"/>
  <c r="C40" i="13"/>
  <c r="B40" i="13"/>
  <c r="D38" i="13"/>
  <c r="C38" i="13"/>
  <c r="B38" i="13"/>
  <c r="D36" i="13"/>
  <c r="C36" i="13"/>
  <c r="B36" i="13"/>
  <c r="C34" i="13"/>
  <c r="D34" i="13"/>
  <c r="B34" i="13"/>
  <c r="A35" i="13"/>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9" i="13" s="1"/>
  <c r="A70" i="13" s="1"/>
  <c r="A71" i="13" s="1"/>
  <c r="A72" i="13" s="1"/>
  <c r="A73" i="13" s="1"/>
  <c r="A74" i="13" s="1"/>
  <c r="A75" i="13" s="1"/>
  <c r="A76" i="13" s="1"/>
  <c r="A77" i="13" s="1"/>
  <c r="A78" i="13" s="1"/>
  <c r="A79" i="13" s="1"/>
  <c r="A80" i="13" s="1"/>
  <c r="A81" i="13" s="1"/>
  <c r="A82" i="13" s="1"/>
  <c r="A83" i="13" s="1"/>
  <c r="A84" i="13" s="1"/>
  <c r="A85" i="13" s="1"/>
  <c r="A86" i="13" s="1"/>
  <c r="A87" i="13" s="1"/>
  <c r="A88" i="13" s="1"/>
  <c r="A89" i="13" s="1"/>
  <c r="A90" i="13" s="1"/>
  <c r="A91" i="13" s="1"/>
  <c r="A92" i="13" s="1"/>
  <c r="A93" i="13" s="1"/>
  <c r="A94" i="13" s="1"/>
  <c r="B36" i="9"/>
  <c r="C36" i="9"/>
  <c r="D36" i="9"/>
  <c r="B38" i="9"/>
  <c r="C38" i="9"/>
  <c r="D38" i="9"/>
  <c r="B40" i="9"/>
  <c r="C40" i="9"/>
  <c r="D40" i="9"/>
  <c r="B41" i="9"/>
  <c r="C41" i="9"/>
  <c r="D41" i="9"/>
  <c r="B42" i="9"/>
  <c r="C42" i="9"/>
  <c r="D42" i="9"/>
  <c r="B43" i="9"/>
  <c r="C43" i="9"/>
  <c r="D43" i="9"/>
  <c r="B44" i="9"/>
  <c r="C44" i="9"/>
  <c r="D44" i="9"/>
  <c r="B45" i="9"/>
  <c r="C45" i="9"/>
  <c r="D45" i="9"/>
  <c r="B46" i="9"/>
  <c r="C46" i="9"/>
  <c r="D46" i="9"/>
  <c r="B47" i="9"/>
  <c r="C47" i="9"/>
  <c r="D47" i="9"/>
  <c r="B48" i="9"/>
  <c r="C48" i="9"/>
  <c r="D48" i="9"/>
  <c r="B49" i="9"/>
  <c r="C49" i="9"/>
  <c r="D49" i="9"/>
  <c r="B50" i="9"/>
  <c r="C50" i="9"/>
  <c r="D50" i="9"/>
  <c r="B51" i="9"/>
  <c r="C51" i="9"/>
  <c r="D51" i="9"/>
  <c r="B52" i="9"/>
  <c r="C52" i="9"/>
  <c r="D52" i="9"/>
  <c r="B53" i="9"/>
  <c r="C53" i="9"/>
  <c r="D53" i="9"/>
  <c r="B54" i="9"/>
  <c r="C54" i="9"/>
  <c r="D54" i="9"/>
  <c r="B55" i="9"/>
  <c r="C55" i="9"/>
  <c r="D55" i="9"/>
  <c r="B56" i="9"/>
  <c r="C56" i="9"/>
  <c r="D56" i="9"/>
  <c r="B57" i="9"/>
  <c r="C57" i="9"/>
  <c r="D57" i="9"/>
  <c r="B58" i="9"/>
  <c r="C58" i="9"/>
  <c r="D58" i="9"/>
  <c r="B59" i="9"/>
  <c r="C59" i="9"/>
  <c r="D59" i="9"/>
  <c r="B60" i="9"/>
  <c r="C60" i="9"/>
  <c r="D60" i="9"/>
  <c r="B61" i="9"/>
  <c r="C61" i="9"/>
  <c r="D61" i="9"/>
  <c r="B62" i="9"/>
  <c r="C62" i="9"/>
  <c r="D62" i="9"/>
  <c r="B63" i="9"/>
  <c r="C63" i="9"/>
  <c r="D63" i="9"/>
  <c r="B64" i="9"/>
  <c r="C64" i="9"/>
  <c r="D64" i="9"/>
  <c r="B65" i="9"/>
  <c r="C65" i="9"/>
  <c r="D65" i="9"/>
  <c r="B66" i="9"/>
  <c r="C66" i="9"/>
  <c r="D66" i="9"/>
  <c r="B67" i="9"/>
  <c r="C67" i="9"/>
  <c r="D67" i="9"/>
  <c r="B68" i="9"/>
  <c r="C68" i="9"/>
  <c r="D68" i="9"/>
  <c r="B69" i="9"/>
  <c r="C69" i="9"/>
  <c r="D69" i="9"/>
  <c r="B70" i="9"/>
  <c r="C70" i="9"/>
  <c r="D70" i="9"/>
  <c r="B71" i="9"/>
  <c r="C71" i="9"/>
  <c r="D71" i="9"/>
  <c r="B72" i="9"/>
  <c r="C72" i="9"/>
  <c r="D72" i="9"/>
  <c r="B73" i="9"/>
  <c r="C73" i="9"/>
  <c r="D73" i="9"/>
  <c r="B74" i="9"/>
  <c r="C74" i="9"/>
  <c r="D74" i="9"/>
  <c r="B75" i="9"/>
  <c r="C75" i="9"/>
  <c r="D75" i="9"/>
  <c r="B76" i="9"/>
  <c r="C76" i="9"/>
  <c r="D76" i="9"/>
  <c r="B77" i="9"/>
  <c r="C77" i="9"/>
  <c r="D77" i="9"/>
  <c r="B78" i="9"/>
  <c r="C78" i="9"/>
  <c r="D78" i="9"/>
  <c r="B79" i="9"/>
  <c r="C79" i="9"/>
  <c r="D79" i="9"/>
  <c r="B80" i="9"/>
  <c r="C80" i="9"/>
  <c r="D80" i="9"/>
  <c r="B81" i="9"/>
  <c r="C81" i="9"/>
  <c r="D81" i="9"/>
  <c r="B82" i="9"/>
  <c r="C82" i="9"/>
  <c r="D82" i="9"/>
  <c r="B83" i="9"/>
  <c r="C83" i="9"/>
  <c r="D83" i="9"/>
  <c r="B84" i="9"/>
  <c r="C84" i="9"/>
  <c r="D84" i="9"/>
  <c r="B85" i="9"/>
  <c r="C85" i="9"/>
  <c r="D85" i="9"/>
  <c r="B86" i="9"/>
  <c r="C86" i="9"/>
  <c r="D86" i="9"/>
  <c r="B87" i="9"/>
  <c r="C87" i="9"/>
  <c r="D87" i="9"/>
  <c r="B88" i="9"/>
  <c r="C88" i="9"/>
  <c r="D88" i="9"/>
  <c r="B89" i="9"/>
  <c r="C89" i="9"/>
  <c r="D89" i="9"/>
  <c r="B90" i="9"/>
  <c r="C90" i="9"/>
  <c r="D90" i="9"/>
  <c r="B91" i="9"/>
  <c r="C91" i="9"/>
  <c r="D91" i="9"/>
  <c r="B92" i="9"/>
  <c r="C92" i="9"/>
  <c r="D92" i="9"/>
  <c r="B93" i="9"/>
  <c r="C93" i="9"/>
  <c r="D93" i="9"/>
  <c r="B94" i="9"/>
  <c r="C94" i="9"/>
  <c r="D94" i="9"/>
  <c r="B95" i="9"/>
  <c r="C95" i="9"/>
  <c r="D95" i="9"/>
  <c r="B96" i="9"/>
  <c r="C96" i="9"/>
  <c r="D96" i="9"/>
  <c r="C34" i="9"/>
  <c r="D34" i="9"/>
  <c r="B34" i="9"/>
  <c r="K35" i="12"/>
  <c r="A36" i="12"/>
  <c r="A37" i="12" s="1"/>
  <c r="A38" i="12" s="1"/>
  <c r="A39" i="12" s="1"/>
  <c r="A40" i="12" s="1"/>
  <c r="A41" i="12" s="1"/>
  <c r="A42" i="12" s="1"/>
  <c r="A43" i="12" s="1"/>
  <c r="A44" i="12" s="1"/>
  <c r="A45" i="12" s="1"/>
  <c r="A46" i="12" s="1"/>
  <c r="A47" i="12" s="1"/>
  <c r="A48" i="12" s="1"/>
  <c r="A49" i="12" s="1"/>
  <c r="A50" i="12" s="1"/>
  <c r="A51" i="12" s="1"/>
  <c r="A52" i="12" s="1"/>
  <c r="A53" i="12" s="1"/>
  <c r="K36" i="12"/>
  <c r="B37" i="12"/>
  <c r="C37" i="12"/>
  <c r="D37" i="12"/>
  <c r="K37" i="12"/>
  <c r="K38" i="12"/>
  <c r="B39" i="12"/>
  <c r="C39" i="12"/>
  <c r="D39" i="12"/>
  <c r="K39" i="12"/>
  <c r="K40" i="12"/>
  <c r="B41" i="12"/>
  <c r="C41" i="12"/>
  <c r="D41" i="12"/>
  <c r="K41" i="12"/>
  <c r="B42" i="12"/>
  <c r="C42" i="12"/>
  <c r="D42" i="12"/>
  <c r="K42" i="12"/>
  <c r="B43" i="12"/>
  <c r="C43" i="12"/>
  <c r="D43" i="12"/>
  <c r="K43" i="12"/>
  <c r="B44" i="12"/>
  <c r="C44" i="12"/>
  <c r="D44" i="12"/>
  <c r="K44" i="12"/>
  <c r="C45" i="12"/>
  <c r="D45" i="12"/>
  <c r="B45" i="12"/>
  <c r="K45" i="12"/>
  <c r="B46" i="12"/>
  <c r="C46" i="12"/>
  <c r="D46" i="12"/>
  <c r="K46" i="12"/>
  <c r="B47" i="12"/>
  <c r="C47" i="12"/>
  <c r="D47" i="12"/>
  <c r="K47" i="12"/>
  <c r="B48" i="12"/>
  <c r="C48" i="12"/>
  <c r="D48" i="12"/>
  <c r="K48" i="12"/>
  <c r="B49" i="12"/>
  <c r="C49" i="12"/>
  <c r="D49" i="12"/>
  <c r="K49" i="12"/>
  <c r="C50" i="12"/>
  <c r="D50" i="12"/>
  <c r="B50" i="12"/>
  <c r="K50" i="12"/>
  <c r="B51" i="12"/>
  <c r="C51" i="12"/>
  <c r="D51" i="12"/>
  <c r="K51" i="12"/>
  <c r="B52" i="12"/>
  <c r="C52" i="12"/>
  <c r="D52" i="12"/>
  <c r="K52" i="12"/>
  <c r="B53" i="12"/>
  <c r="C53" i="12"/>
  <c r="D53" i="12"/>
  <c r="K53" i="12"/>
  <c r="B54" i="12"/>
  <c r="C54" i="12"/>
  <c r="D54" i="12"/>
  <c r="K54" i="12"/>
  <c r="A55" i="12"/>
  <c r="A56" i="12" s="1"/>
  <c r="A57" i="12" s="1"/>
  <c r="A58" i="12" s="1"/>
  <c r="A59" i="12" s="1"/>
  <c r="A60" i="12" s="1"/>
  <c r="A61" i="12" s="1"/>
  <c r="A62" i="12" s="1"/>
  <c r="A63" i="12" s="1"/>
  <c r="A64" i="12" s="1"/>
  <c r="A65" i="12" s="1"/>
  <c r="A66" i="12" s="1"/>
  <c r="A67" i="12" s="1"/>
  <c r="A68" i="12" s="1"/>
  <c r="A69" i="12" s="1"/>
  <c r="A70" i="12" s="1"/>
  <c r="A71" i="12" s="1"/>
  <c r="A72" i="12" s="1"/>
  <c r="A73" i="12" s="1"/>
  <c r="A74" i="12" s="1"/>
  <c r="A75" i="12" s="1"/>
  <c r="A76" i="12" s="1"/>
  <c r="A77" i="12" s="1"/>
  <c r="A78" i="12" s="1"/>
  <c r="A79" i="12" s="1"/>
  <c r="A80" i="12" s="1"/>
  <c r="A81" i="12" s="1"/>
  <c r="A82" i="12" s="1"/>
  <c r="A83" i="12" s="1"/>
  <c r="A84" i="12" s="1"/>
  <c r="A85" i="12" s="1"/>
  <c r="A86" i="12" s="1"/>
  <c r="A87" i="12" s="1"/>
  <c r="A88" i="12" s="1"/>
  <c r="A89" i="12" s="1"/>
  <c r="A90" i="12" s="1"/>
  <c r="A91" i="12" s="1"/>
  <c r="A92" i="12" s="1"/>
  <c r="A93" i="12" s="1"/>
  <c r="A94" i="12" s="1"/>
  <c r="A95" i="12" s="1"/>
  <c r="A96" i="12" s="1"/>
  <c r="A97" i="12" s="1"/>
  <c r="A98" i="12" s="1"/>
  <c r="A99" i="12" s="1"/>
  <c r="A100" i="12" s="1"/>
  <c r="D55" i="12"/>
  <c r="B55" i="12"/>
  <c r="C55" i="12"/>
  <c r="K55" i="12"/>
  <c r="B56" i="12"/>
  <c r="C56" i="12"/>
  <c r="D56" i="12"/>
  <c r="K56" i="12"/>
  <c r="B57" i="12"/>
  <c r="C57" i="12"/>
  <c r="D57" i="12"/>
  <c r="K57" i="12"/>
  <c r="B58" i="12"/>
  <c r="C58" i="12"/>
  <c r="D58" i="12"/>
  <c r="K58" i="12"/>
  <c r="B59" i="12"/>
  <c r="C59" i="12"/>
  <c r="D59" i="12"/>
  <c r="K59" i="12"/>
  <c r="D60" i="12"/>
  <c r="B60" i="12"/>
  <c r="C60" i="12"/>
  <c r="K60" i="12"/>
  <c r="B61" i="12"/>
  <c r="C61" i="12"/>
  <c r="D61" i="12"/>
  <c r="K61" i="12"/>
  <c r="B62" i="12"/>
  <c r="C62" i="12"/>
  <c r="D62" i="12"/>
  <c r="K62" i="12"/>
  <c r="B63" i="12"/>
  <c r="C63" i="12"/>
  <c r="D63" i="12"/>
  <c r="K63" i="12"/>
  <c r="B64" i="12"/>
  <c r="C64" i="12"/>
  <c r="D64" i="12"/>
  <c r="K64" i="12"/>
  <c r="D65" i="12"/>
  <c r="B65" i="12"/>
  <c r="C65" i="12"/>
  <c r="K65" i="12"/>
  <c r="B66" i="12"/>
  <c r="C66" i="12"/>
  <c r="D66" i="12"/>
  <c r="K66" i="12"/>
  <c r="B67" i="12"/>
  <c r="C67" i="12"/>
  <c r="D67" i="12"/>
  <c r="K67" i="12"/>
  <c r="B68" i="12"/>
  <c r="C68" i="12"/>
  <c r="D68" i="12"/>
  <c r="K68" i="12"/>
  <c r="B69" i="12"/>
  <c r="C69" i="12"/>
  <c r="D69" i="12"/>
  <c r="K69" i="12"/>
  <c r="D70" i="12"/>
  <c r="B70" i="12"/>
  <c r="C70" i="12"/>
  <c r="K70" i="12"/>
  <c r="B71" i="12"/>
  <c r="C71" i="12"/>
  <c r="D71" i="12"/>
  <c r="K71" i="12"/>
  <c r="B72" i="12"/>
  <c r="C72" i="12"/>
  <c r="D72" i="12"/>
  <c r="K72" i="12"/>
  <c r="B73" i="12"/>
  <c r="C73" i="12"/>
  <c r="D73" i="12"/>
  <c r="K73" i="12"/>
  <c r="B74" i="12"/>
  <c r="C74" i="12"/>
  <c r="D74" i="12"/>
  <c r="K74" i="12"/>
  <c r="D75" i="12"/>
  <c r="B75" i="12"/>
  <c r="C75" i="12"/>
  <c r="K75" i="12"/>
  <c r="B76" i="12"/>
  <c r="C76" i="12"/>
  <c r="D76" i="12"/>
  <c r="K76" i="12"/>
  <c r="B77" i="12"/>
  <c r="C77" i="12"/>
  <c r="D77" i="12"/>
  <c r="K77" i="12"/>
  <c r="B78" i="12"/>
  <c r="C78" i="12"/>
  <c r="D78" i="12"/>
  <c r="K78" i="12"/>
  <c r="B79" i="12"/>
  <c r="C79" i="12"/>
  <c r="D79" i="12"/>
  <c r="K79" i="12"/>
  <c r="D80" i="12"/>
  <c r="B80" i="12"/>
  <c r="C80" i="12"/>
  <c r="K80" i="12"/>
  <c r="B81" i="12"/>
  <c r="C81" i="12"/>
  <c r="D81" i="12"/>
  <c r="K81" i="12"/>
  <c r="B82" i="12"/>
  <c r="C82" i="12"/>
  <c r="D82" i="12"/>
  <c r="K82" i="12"/>
  <c r="B83" i="12"/>
  <c r="C83" i="12"/>
  <c r="D83" i="12"/>
  <c r="K83" i="12"/>
  <c r="B84" i="12"/>
  <c r="C84" i="12"/>
  <c r="D84" i="12"/>
  <c r="K84" i="12"/>
  <c r="D85" i="12"/>
  <c r="B85" i="12"/>
  <c r="C85" i="12"/>
  <c r="K85" i="12"/>
  <c r="B86" i="12"/>
  <c r="C86" i="12"/>
  <c r="D86" i="12"/>
  <c r="K86" i="12"/>
  <c r="B87" i="12"/>
  <c r="C87" i="12"/>
  <c r="D87" i="12"/>
  <c r="K87" i="12"/>
  <c r="B88" i="12"/>
  <c r="C88" i="12"/>
  <c r="D88" i="12"/>
  <c r="K88" i="12"/>
  <c r="B89" i="12"/>
  <c r="C89" i="12"/>
  <c r="D89" i="12"/>
  <c r="K89" i="12"/>
  <c r="D90" i="12"/>
  <c r="B90" i="12"/>
  <c r="C90" i="12"/>
  <c r="K90" i="12"/>
  <c r="B91" i="12"/>
  <c r="C91" i="12"/>
  <c r="D91" i="12"/>
  <c r="K91" i="12"/>
  <c r="B92" i="12"/>
  <c r="C92" i="12"/>
  <c r="D92" i="12"/>
  <c r="K92" i="12"/>
  <c r="B93" i="12"/>
  <c r="C93" i="12"/>
  <c r="D93" i="12"/>
  <c r="K93" i="12"/>
  <c r="B94" i="12"/>
  <c r="C94" i="12"/>
  <c r="D94" i="12"/>
  <c r="K94" i="12"/>
  <c r="D95" i="12"/>
  <c r="B95" i="12"/>
  <c r="C95" i="12"/>
  <c r="K95" i="12"/>
  <c r="B96" i="12"/>
  <c r="C96" i="12"/>
  <c r="D96" i="12"/>
  <c r="K96" i="12"/>
  <c r="F103" i="12"/>
  <c r="G103" i="12"/>
  <c r="H104" i="12"/>
  <c r="K97" i="12"/>
  <c r="F105" i="12"/>
  <c r="G105" i="12"/>
  <c r="H105" i="12"/>
  <c r="H34" i="14" l="1"/>
  <c r="H35" i="14" s="1"/>
  <c r="E35" i="14"/>
  <c r="I34" i="14"/>
  <c r="I35" i="14" s="1"/>
  <c r="F34" i="14"/>
  <c r="F35" i="14" s="1"/>
  <c r="L38" i="14"/>
  <c r="O38" i="14"/>
  <c r="N47" i="14"/>
  <c r="K47" i="14"/>
  <c r="Q47" i="14" s="1"/>
  <c r="N57" i="14"/>
  <c r="K57" i="14"/>
  <c r="K67" i="14"/>
  <c r="N67" i="14"/>
  <c r="N77" i="14"/>
  <c r="K77" i="14"/>
  <c r="Q77" i="14" s="1"/>
  <c r="K87" i="14"/>
  <c r="N87" i="14"/>
  <c r="L47" i="14"/>
  <c r="O47" i="14"/>
  <c r="O57" i="14"/>
  <c r="L57" i="14"/>
  <c r="O67" i="14"/>
  <c r="L67" i="14"/>
  <c r="R67" i="14" s="1"/>
  <c r="L77" i="14"/>
  <c r="O77" i="14"/>
  <c r="L87" i="14"/>
  <c r="O87" i="14"/>
  <c r="N38" i="14"/>
  <c r="K38" i="14"/>
  <c r="Q38" i="14" s="1"/>
  <c r="K48" i="14"/>
  <c r="N48" i="14"/>
  <c r="K58" i="14"/>
  <c r="N58" i="14"/>
  <c r="K68" i="14"/>
  <c r="N68" i="14"/>
  <c r="K78" i="14"/>
  <c r="N78" i="14"/>
  <c r="K88" i="14"/>
  <c r="N88" i="14"/>
  <c r="L49" i="14"/>
  <c r="O49" i="14"/>
  <c r="L59" i="14"/>
  <c r="O59" i="14"/>
  <c r="L69" i="14"/>
  <c r="O69" i="14"/>
  <c r="L79" i="14"/>
  <c r="O79" i="14"/>
  <c r="O89" i="14"/>
  <c r="L89" i="14"/>
  <c r="R89" i="14" s="1"/>
  <c r="L68" i="14"/>
  <c r="O68" i="14"/>
  <c r="K40" i="14"/>
  <c r="N40" i="14"/>
  <c r="K50" i="14"/>
  <c r="N50" i="14"/>
  <c r="K60" i="14"/>
  <c r="N60" i="14"/>
  <c r="N70" i="14"/>
  <c r="K70" i="14"/>
  <c r="Q70" i="14" s="1"/>
  <c r="K80" i="14"/>
  <c r="N80" i="14"/>
  <c r="N90" i="14"/>
  <c r="K90" i="14"/>
  <c r="Q90" i="14" s="1"/>
  <c r="L40" i="14"/>
  <c r="O40" i="14"/>
  <c r="O50" i="14"/>
  <c r="L50" i="14"/>
  <c r="L60" i="14"/>
  <c r="O60" i="14"/>
  <c r="L70" i="14"/>
  <c r="O70" i="14"/>
  <c r="L80" i="14"/>
  <c r="O80" i="14"/>
  <c r="L90" i="14"/>
  <c r="O90" i="14"/>
  <c r="L88" i="14"/>
  <c r="O88" i="14"/>
  <c r="K41" i="14"/>
  <c r="N41" i="14"/>
  <c r="K51" i="14"/>
  <c r="N51" i="14"/>
  <c r="N61" i="14"/>
  <c r="K61" i="14"/>
  <c r="Q61" i="14" s="1"/>
  <c r="K71" i="14"/>
  <c r="N71" i="14"/>
  <c r="K81" i="14"/>
  <c r="N81" i="14"/>
  <c r="K91" i="14"/>
  <c r="N91" i="14"/>
  <c r="O41" i="14"/>
  <c r="L41" i="14"/>
  <c r="L51" i="14"/>
  <c r="O51" i="14"/>
  <c r="O61" i="14"/>
  <c r="L61" i="14"/>
  <c r="O71" i="14"/>
  <c r="L71" i="14"/>
  <c r="O81" i="14"/>
  <c r="L81" i="14"/>
  <c r="R81" i="14" s="1"/>
  <c r="O91" i="14"/>
  <c r="L91" i="14"/>
  <c r="K42" i="14"/>
  <c r="N42" i="14"/>
  <c r="K52" i="14"/>
  <c r="N52" i="14"/>
  <c r="K62" i="14"/>
  <c r="N62" i="14"/>
  <c r="N72" i="14"/>
  <c r="K72" i="14"/>
  <c r="Q72" i="14" s="1"/>
  <c r="N82" i="14"/>
  <c r="K82" i="14"/>
  <c r="K92" i="14"/>
  <c r="N92" i="14"/>
  <c r="N59" i="14"/>
  <c r="K59" i="14"/>
  <c r="Q59" i="14" s="1"/>
  <c r="L42" i="14"/>
  <c r="O42" i="14"/>
  <c r="L52" i="14"/>
  <c r="O52" i="14"/>
  <c r="O62" i="14"/>
  <c r="L62" i="14"/>
  <c r="R62" i="14" s="1"/>
  <c r="O72" i="14"/>
  <c r="L72" i="14"/>
  <c r="O82" i="14"/>
  <c r="L82" i="14"/>
  <c r="O92" i="14"/>
  <c r="L92" i="14"/>
  <c r="K79" i="14"/>
  <c r="N79" i="14"/>
  <c r="N43" i="14"/>
  <c r="K43" i="14"/>
  <c r="N53" i="14"/>
  <c r="K53" i="14"/>
  <c r="K63" i="14"/>
  <c r="N63" i="14"/>
  <c r="N73" i="14"/>
  <c r="K73" i="14"/>
  <c r="N83" i="14"/>
  <c r="K83" i="14"/>
  <c r="Q83" i="14" s="1"/>
  <c r="N93" i="14"/>
  <c r="K93" i="14"/>
  <c r="Q93" i="14" s="1"/>
  <c r="N89" i="14"/>
  <c r="K89" i="14"/>
  <c r="Q89" i="14" s="1"/>
  <c r="L43" i="14"/>
  <c r="O43" i="14"/>
  <c r="L53" i="14"/>
  <c r="O53" i="14"/>
  <c r="L63" i="14"/>
  <c r="O63" i="14"/>
  <c r="L73" i="14"/>
  <c r="O73" i="14"/>
  <c r="L83" i="14"/>
  <c r="O83" i="14"/>
  <c r="O93" i="14"/>
  <c r="L93" i="14"/>
  <c r="R93" i="14" s="1"/>
  <c r="N69" i="14"/>
  <c r="K69" i="14"/>
  <c r="N44" i="14"/>
  <c r="K44" i="14"/>
  <c r="Q44" i="14" s="1"/>
  <c r="N54" i="14"/>
  <c r="K54" i="14"/>
  <c r="Q54" i="14" s="1"/>
  <c r="N64" i="14"/>
  <c r="K64" i="14"/>
  <c r="Q64" i="14" s="1"/>
  <c r="K74" i="14"/>
  <c r="N74" i="14"/>
  <c r="K84" i="14"/>
  <c r="N84" i="14"/>
  <c r="K94" i="14"/>
  <c r="N94" i="14"/>
  <c r="L78" i="14"/>
  <c r="O78" i="14"/>
  <c r="L44" i="14"/>
  <c r="O44" i="14"/>
  <c r="L54" i="14"/>
  <c r="O54" i="14"/>
  <c r="O64" i="14"/>
  <c r="L64" i="14"/>
  <c r="O74" i="14"/>
  <c r="L74" i="14"/>
  <c r="R74" i="14" s="1"/>
  <c r="O84" i="14"/>
  <c r="L84" i="14"/>
  <c r="R84" i="14" s="1"/>
  <c r="L94" i="14"/>
  <c r="O94" i="14"/>
  <c r="K45" i="14"/>
  <c r="N45" i="14"/>
  <c r="K55" i="14"/>
  <c r="N55" i="14"/>
  <c r="K65" i="14"/>
  <c r="N65" i="14"/>
  <c r="K75" i="14"/>
  <c r="N75" i="14"/>
  <c r="K85" i="14"/>
  <c r="N85" i="14"/>
  <c r="K95" i="14"/>
  <c r="N95" i="14"/>
  <c r="L58" i="14"/>
  <c r="O58" i="14"/>
  <c r="O45" i="14"/>
  <c r="L45" i="14"/>
  <c r="R45" i="14" s="1"/>
  <c r="O55" i="14"/>
  <c r="L55" i="14"/>
  <c r="R55" i="14" s="1"/>
  <c r="O65" i="14"/>
  <c r="L65" i="14"/>
  <c r="R65" i="14" s="1"/>
  <c r="L75" i="14"/>
  <c r="O75" i="14"/>
  <c r="L85" i="14"/>
  <c r="O85" i="14"/>
  <c r="L95" i="14"/>
  <c r="O95" i="14"/>
  <c r="K49" i="14"/>
  <c r="N49" i="14"/>
  <c r="K36" i="14"/>
  <c r="N36" i="14"/>
  <c r="K46" i="14"/>
  <c r="N46" i="14"/>
  <c r="N56" i="14"/>
  <c r="K56" i="14"/>
  <c r="K66" i="14"/>
  <c r="N66" i="14"/>
  <c r="K76" i="14"/>
  <c r="N76" i="14"/>
  <c r="N86" i="14"/>
  <c r="K86" i="14"/>
  <c r="Q86" i="14" s="1"/>
  <c r="K96" i="14"/>
  <c r="N96" i="14"/>
  <c r="L48" i="14"/>
  <c r="O48" i="14"/>
  <c r="L36" i="14"/>
  <c r="O36" i="14"/>
  <c r="L46" i="14"/>
  <c r="O46" i="14"/>
  <c r="L56" i="14"/>
  <c r="O56" i="14"/>
  <c r="L66" i="14"/>
  <c r="O66" i="14"/>
  <c r="L76" i="14"/>
  <c r="O76" i="14"/>
  <c r="L86" i="14"/>
  <c r="O86" i="14"/>
  <c r="O96" i="14"/>
  <c r="L96" i="14"/>
  <c r="R96" i="14" s="1"/>
  <c r="A95" i="14"/>
  <c r="A95" i="13"/>
  <c r="D97" i="12"/>
  <c r="C97" i="12"/>
  <c r="B97" i="12"/>
  <c r="F104" i="12"/>
  <c r="H103" i="12"/>
  <c r="H108" i="12" s="1"/>
  <c r="G108" i="12" s="1"/>
  <c r="F108" i="12" s="1"/>
  <c r="G104" i="12"/>
  <c r="R82" i="14" l="1"/>
  <c r="R57" i="14"/>
  <c r="Q56" i="14"/>
  <c r="R64" i="14"/>
  <c r="Q69" i="14"/>
  <c r="Q73" i="14"/>
  <c r="R90" i="14"/>
  <c r="Q43" i="14"/>
  <c r="Q82" i="14"/>
  <c r="R41" i="14"/>
  <c r="Q57" i="14"/>
  <c r="R72" i="14"/>
  <c r="R92" i="14"/>
  <c r="R50" i="14"/>
  <c r="Q60" i="14"/>
  <c r="Q50" i="14"/>
  <c r="Q68" i="14"/>
  <c r="Q92" i="14"/>
  <c r="R51" i="14"/>
  <c r="R95" i="14"/>
  <c r="R63" i="14"/>
  <c r="R85" i="14"/>
  <c r="Q55" i="14"/>
  <c r="Q84" i="14"/>
  <c r="R53" i="14"/>
  <c r="Q65" i="14"/>
  <c r="R42" i="14"/>
  <c r="R48" i="14"/>
  <c r="R88" i="14"/>
  <c r="Q94" i="14"/>
  <c r="R43" i="14"/>
  <c r="Q45" i="14"/>
  <c r="Q80" i="14"/>
  <c r="R49" i="14"/>
  <c r="Q74" i="14"/>
  <c r="Q41" i="14"/>
  <c r="Q88" i="14"/>
  <c r="R47" i="14"/>
  <c r="Q52" i="14"/>
  <c r="R91" i="14"/>
  <c r="R71" i="14"/>
  <c r="R69" i="14"/>
  <c r="Q66" i="14"/>
  <c r="Q78" i="14"/>
  <c r="Q87" i="14"/>
  <c r="R61" i="14"/>
  <c r="R76" i="14"/>
  <c r="Q71" i="14"/>
  <c r="R94" i="14"/>
  <c r="Q51" i="14"/>
  <c r="Q53" i="14"/>
  <c r="R77" i="14"/>
  <c r="R59" i="14"/>
  <c r="Q76" i="14"/>
  <c r="R66" i="14"/>
  <c r="R56" i="14"/>
  <c r="R80" i="14"/>
  <c r="Q40" i="14"/>
  <c r="Q58" i="14"/>
  <c r="Q67" i="14"/>
  <c r="R58" i="14"/>
  <c r="Q46" i="14"/>
  <c r="Q96" i="14"/>
  <c r="R54" i="14"/>
  <c r="Q85" i="14"/>
  <c r="Q75" i="14"/>
  <c r="R70" i="14"/>
  <c r="R68" i="14"/>
  <c r="Q48" i="14"/>
  <c r="R78" i="14"/>
  <c r="R40" i="14"/>
  <c r="Q42" i="14"/>
  <c r="Q63" i="14"/>
  <c r="R44" i="14"/>
  <c r="Q49" i="14"/>
  <c r="Q79" i="14"/>
  <c r="Q91" i="14"/>
  <c r="R60" i="14"/>
  <c r="R75" i="14"/>
  <c r="R52" i="14"/>
  <c r="R83" i="14"/>
  <c r="R46" i="14"/>
  <c r="R86" i="14"/>
  <c r="Q95" i="14"/>
  <c r="R73" i="14"/>
  <c r="Q62" i="14"/>
  <c r="Q81" i="14"/>
  <c r="R79" i="14"/>
  <c r="R87" i="14"/>
  <c r="R38" i="14"/>
  <c r="O101" i="14"/>
  <c r="O102" i="14"/>
  <c r="N101" i="14"/>
  <c r="N102" i="14"/>
  <c r="L101" i="14"/>
  <c r="R36" i="14"/>
  <c r="Q36" i="14"/>
  <c r="K102" i="14"/>
  <c r="K101" i="14"/>
  <c r="N100" i="14"/>
  <c r="L100" i="14"/>
  <c r="O100" i="14"/>
  <c r="K100" i="14"/>
  <c r="A96" i="14"/>
  <c r="A96" i="13"/>
  <c r="D103" i="12"/>
  <c r="D104" i="12"/>
  <c r="D105" i="12"/>
  <c r="B103" i="12"/>
  <c r="B104" i="12"/>
  <c r="B105" i="12"/>
  <c r="C103" i="12"/>
  <c r="C104" i="12"/>
  <c r="C105" i="12"/>
  <c r="G112" i="11"/>
  <c r="F112" i="11"/>
  <c r="C112" i="11"/>
  <c r="D112" i="11"/>
  <c r="H110" i="11"/>
  <c r="G110" i="11"/>
  <c r="F110" i="11"/>
  <c r="H109" i="11"/>
  <c r="G109" i="11"/>
  <c r="F109" i="11"/>
  <c r="H108" i="11"/>
  <c r="G108" i="11"/>
  <c r="D110" i="11"/>
  <c r="D109" i="11"/>
  <c r="D108" i="11"/>
  <c r="C109" i="11"/>
  <c r="C108" i="11"/>
  <c r="B108" i="11"/>
  <c r="R101" i="14" l="1"/>
  <c r="R102" i="14"/>
  <c r="R100" i="14"/>
  <c r="Q101" i="14"/>
  <c r="Q102" i="14"/>
  <c r="Q100" i="14"/>
  <c r="A97" i="14"/>
  <c r="A98" i="14" s="1"/>
  <c r="A99" i="14" s="1"/>
  <c r="A97" i="13"/>
  <c r="A98" i="13" s="1"/>
  <c r="A99" i="13" s="1"/>
  <c r="D103" i="11" l="1"/>
  <c r="D106" i="11" s="1"/>
  <c r="C103" i="11"/>
  <c r="C106" i="11" s="1"/>
  <c r="B103" i="11"/>
  <c r="B106" i="11" s="1"/>
  <c r="D102" i="11"/>
  <c r="D105" i="11" s="1"/>
  <c r="C102" i="11"/>
  <c r="C105" i="11" s="1"/>
  <c r="B105" i="11"/>
  <c r="A36" i="1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l="1"/>
  <c r="A108" i="11"/>
  <c r="A97" i="11" l="1"/>
  <c r="A109" i="11"/>
  <c r="A35" i="9"/>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B101" i="9"/>
  <c r="B104" i="9" s="1"/>
  <c r="C101" i="9"/>
  <c r="C104" i="9" s="1"/>
  <c r="D101" i="9"/>
  <c r="D104" i="9" s="1"/>
  <c r="B102" i="9"/>
  <c r="B105" i="9" s="1"/>
  <c r="C102" i="9"/>
  <c r="C105" i="9" s="1"/>
  <c r="D102" i="9"/>
  <c r="D105" i="9" s="1"/>
  <c r="A98" i="11" l="1"/>
  <c r="A99" i="11" s="1"/>
  <c r="A100" i="11" s="1"/>
  <c r="A110" i="11"/>
  <c r="F10" i="1" l="1"/>
  <c r="F7" i="1"/>
  <c r="F8" i="1" l="1"/>
  <c r="F9" i="1"/>
  <c r="H12" i="1"/>
  <c r="I7" i="1"/>
  <c r="B12" i="1"/>
  <c r="C7" i="1"/>
  <c r="L7" i="1"/>
  <c r="H8" i="5"/>
  <c r="H9" i="5"/>
  <c r="H10" i="5"/>
  <c r="H11" i="5"/>
  <c r="H12" i="5"/>
  <c r="H13" i="5"/>
  <c r="H14" i="5"/>
  <c r="H15" i="5"/>
  <c r="H16" i="5"/>
  <c r="H18" i="5"/>
  <c r="H7" i="5"/>
  <c r="N20" i="5"/>
  <c r="D7" i="5"/>
  <c r="A8" i="5"/>
  <c r="A9" i="5" s="1"/>
  <c r="A10" i="5" s="1"/>
  <c r="A11" i="5" s="1"/>
  <c r="A12" i="5" s="1"/>
  <c r="A13" i="5" s="1"/>
  <c r="A14" i="5" s="1"/>
  <c r="A15" i="5" s="1"/>
  <c r="A16" i="5" s="1"/>
  <c r="A17" i="5" s="1"/>
  <c r="A18" i="5" s="1"/>
  <c r="F12" i="1" l="1"/>
  <c r="L9" i="1"/>
  <c r="L10" i="1"/>
  <c r="I8" i="1"/>
  <c r="I9" i="1"/>
  <c r="I12" i="1" s="1"/>
  <c r="L8" i="1"/>
  <c r="C9" i="1"/>
  <c r="C8" i="1"/>
  <c r="D8" i="5"/>
  <c r="D9" i="5"/>
  <c r="D10" i="5"/>
  <c r="D11" i="5"/>
  <c r="D12" i="5"/>
  <c r="D13" i="5"/>
  <c r="D14" i="5"/>
  <c r="D15" i="5"/>
  <c r="D16" i="5"/>
  <c r="D17" i="5"/>
  <c r="D18" i="5"/>
  <c r="E7" i="5"/>
  <c r="I8" i="5"/>
  <c r="I9" i="5"/>
  <c r="I10" i="5"/>
  <c r="I11" i="5"/>
  <c r="I12" i="5"/>
  <c r="I13" i="5"/>
  <c r="I14" i="5"/>
  <c r="I15" i="5"/>
  <c r="I16" i="5"/>
  <c r="I18" i="5"/>
  <c r="I7" i="5"/>
  <c r="G17" i="5"/>
  <c r="L12" i="1" l="1"/>
  <c r="C12" i="1"/>
  <c r="E13" i="5"/>
  <c r="E11" i="5"/>
  <c r="E18" i="5"/>
  <c r="E17" i="5"/>
  <c r="E8" i="5"/>
  <c r="E16" i="5"/>
  <c r="E15" i="5"/>
  <c r="E14" i="5"/>
  <c r="E12" i="5"/>
  <c r="E10" i="5"/>
  <c r="I17" i="5"/>
  <c r="H17" i="5"/>
  <c r="E9" i="5"/>
  <c r="J13" i="5"/>
  <c r="L13" i="5" s="1"/>
  <c r="J15" i="5"/>
  <c r="J14" i="5"/>
  <c r="J12" i="5"/>
  <c r="J11" i="5"/>
  <c r="L11" i="5" s="1"/>
  <c r="J10" i="5"/>
  <c r="J9" i="5"/>
  <c r="J8" i="5"/>
  <c r="J7" i="5"/>
  <c r="L7" i="5" s="1"/>
  <c r="J18" i="5"/>
  <c r="L18" i="5" s="1"/>
  <c r="J16" i="5"/>
  <c r="L8" i="5" l="1"/>
  <c r="L16" i="5"/>
  <c r="L14" i="5"/>
  <c r="L15" i="5"/>
  <c r="L10" i="5"/>
  <c r="L9" i="5"/>
  <c r="L12" i="5"/>
  <c r="J17" i="5"/>
  <c r="L17" i="5" s="1"/>
  <c r="L19" i="5" s="1"/>
</calcChain>
</file>

<file path=xl/sharedStrings.xml><?xml version="1.0" encoding="utf-8"?>
<sst xmlns="http://schemas.openxmlformats.org/spreadsheetml/2006/main" count="244" uniqueCount="146">
  <si>
    <t>---</t>
  </si>
  <si>
    <t>nonfilers</t>
  </si>
  <si>
    <t>Year</t>
  </si>
  <si>
    <t>scorp</t>
  </si>
  <si>
    <t>farm</t>
  </si>
  <si>
    <t>rents</t>
  </si>
  <si>
    <t>Tab 7.14</t>
  </si>
  <si>
    <t>Tab 7.18</t>
  </si>
  <si>
    <t>Wages</t>
  </si>
  <si>
    <t>estimate</t>
  </si>
  <si>
    <t>IRS audit studies (filers only)</t>
  </si>
  <si>
    <t>(1)</t>
  </si>
  <si>
    <t>(2)</t>
  </si>
  <si>
    <t>(3)</t>
  </si>
  <si>
    <t>(4)</t>
  </si>
  <si>
    <t>(1)+(2)-(3)</t>
  </si>
  <si>
    <t>Nonfarm propriet.</t>
  </si>
  <si>
    <t>NIPA total</t>
  </si>
  <si>
    <t>Other sources</t>
  </si>
  <si>
    <t>(5)</t>
  </si>
  <si>
    <t>(6)</t>
  </si>
  <si>
    <t>(7)</t>
  </si>
  <si>
    <t>(8)</t>
  </si>
  <si>
    <t>Implied NIPA multiplier</t>
  </si>
  <si>
    <t>(9)</t>
  </si>
  <si>
    <t>Average</t>
  </si>
  <si>
    <t>AS gaps between NIPA and tax-reported amounts</t>
  </si>
  <si>
    <t>Detected net underrep.</t>
  </si>
  <si>
    <t>audit studies</t>
  </si>
  <si>
    <t>(4)÷(8)</t>
  </si>
  <si>
    <t>Over-reported income</t>
  </si>
  <si>
    <t>from info. ret</t>
  </si>
  <si>
    <t>Table 2: Implied NIPA multiplier for wage and proprietor income (undetected underreporting as share of detected underreporting)</t>
  </si>
  <si>
    <t>Estimated NIPA misreporting</t>
  </si>
  <si>
    <t>other income share from Tab A1 of Guyton et al (2021)</t>
  </si>
  <si>
    <t>Non-filers</t>
  </si>
  <si>
    <t>Detected underrep. prop/wage</t>
  </si>
  <si>
    <t>Change</t>
  </si>
  <si>
    <t>All updates</t>
  </si>
  <si>
    <t>After-tax income</t>
  </si>
  <si>
    <t>1979-2019</t>
  </si>
  <si>
    <t>1962-2019</t>
  </si>
  <si>
    <r>
      <t xml:space="preserve">Burkhauser, Richard V., Shuaizhang Feng, Stephen P. Jenkins, and Jeff Larrimore. 2012. “Recent Trends in Top Income Shares in the United States: Reconciling Estimates from March CPS and IRS Tax Return Data.” </t>
    </r>
    <r>
      <rPr>
        <i/>
        <sz val="11"/>
        <color theme="1"/>
        <rFont val="Times New Roman"/>
        <family val="1"/>
      </rPr>
      <t>Review of Economics and Statistics</t>
    </r>
    <r>
      <rPr>
        <sz val="11"/>
        <color theme="1"/>
        <rFont val="Times New Roman"/>
        <family val="1"/>
      </rPr>
      <t xml:space="preserve"> 44(2): 371–388. </t>
    </r>
  </si>
  <si>
    <t>CBO before taxes and transfers, no cap gains</t>
  </si>
  <si>
    <t>Burkhauser et al. (BFJL 2012)</t>
  </si>
  <si>
    <t>Post-tax national income</t>
  </si>
  <si>
    <t>Pre-tax national income</t>
  </si>
  <si>
    <t>Pre-tax income plus transfers</t>
  </si>
  <si>
    <t>Pre-tax Income</t>
  </si>
  <si>
    <t>Top 1% Income Shares</t>
  </si>
  <si>
    <t>Fiscal income with cap gains (PS, TA2)</t>
  </si>
  <si>
    <r>
      <t>Piketty-Saez</t>
    </r>
    <r>
      <rPr>
        <b/>
        <sz val="10"/>
        <color theme="1"/>
        <rFont val="Aptos Narrow"/>
        <scheme val="minor"/>
      </rPr>
      <t xml:space="preserve"> (2003, 2024 update)</t>
    </r>
  </si>
  <si>
    <t>Piketty-Saez-Zucman (2018 revised), BSZ 2020-22</t>
  </si>
  <si>
    <t>PSZ revised estimates, accessed on March 14, 2023</t>
  </si>
  <si>
    <t>BEA Dec. 2024 update</t>
  </si>
  <si>
    <t>https://apps.bea.gov/data/special-topics/distribution-of-personal-income/national/summary-file.csv</t>
  </si>
  <si>
    <t>accessed Feb 25, 2025</t>
  </si>
  <si>
    <t xml:space="preserve">2020-22 from https://realtimeinequality.org/, accessed Feb 26, 2025. https://www.nber.org/papers/w30229 </t>
  </si>
  <si>
    <t>Auten-Splinter (2025): Extensions and Updates</t>
  </si>
  <si>
    <t>Gini Coefficients</t>
  </si>
  <si>
    <t>Auten-Splinter (2024)</t>
  </si>
  <si>
    <t>Figure 1: Top 1% income shares and Gini coefficients</t>
  </si>
  <si>
    <t>Transfers</t>
  </si>
  <si>
    <t>Taxes</t>
  </si>
  <si>
    <t>Deficits/Govt. Consumption</t>
  </si>
  <si>
    <t>1962-1986</t>
  </si>
  <si>
    <t>1986-2022</t>
  </si>
  <si>
    <t>1979-2022</t>
  </si>
  <si>
    <t>1962-2022</t>
  </si>
  <si>
    <t>Transfers only</t>
  </si>
  <si>
    <t>Taxes &amp; transfers only</t>
  </si>
  <si>
    <t>Pre-tax to after-tax income: Taxes, transfers, deficits, &amp; govt. consumption</t>
  </si>
  <si>
    <t>1962=100</t>
  </si>
  <si>
    <t>NBER recession at least one quarter of calendar year</t>
  </si>
  <si>
    <t>Redistribution: Reynolds-Smolensky index</t>
  </si>
  <si>
    <r>
      <t xml:space="preserve">Source: </t>
    </r>
    <r>
      <rPr>
        <sz val="10"/>
        <color theme="1"/>
        <rFont val="Times New Roman"/>
        <family val="1"/>
      </rPr>
      <t>Author's calculations and NBER for recessions.</t>
    </r>
  </si>
  <si>
    <t>Auten and Splinter(2025): Extensions and Updates</t>
  </si>
  <si>
    <r>
      <t>Figure 2:</t>
    </r>
    <r>
      <rPr>
        <b/>
        <i/>
        <sz val="12"/>
        <color theme="1"/>
        <rFont val="Times New Roman"/>
        <family val="1"/>
      </rPr>
      <t xml:space="preserve"> </t>
    </r>
    <r>
      <rPr>
        <b/>
        <sz val="12"/>
        <color theme="1"/>
        <rFont val="Times New Roman"/>
        <family val="1"/>
      </rPr>
      <t>Increase in redistribution (Reynolds–Smolensky index), 1962–2022</t>
    </r>
  </si>
  <si>
    <t>Pre-tax income</t>
  </si>
  <si>
    <t>Share</t>
  </si>
  <si>
    <t>Table 1: Updated top 1% income shares</t>
  </si>
  <si>
    <t>Figure 3: Narrow range of top 1% income shares with alternative assumptions</t>
  </si>
  <si>
    <t>Auten-Splinter (2024) baseline</t>
  </si>
  <si>
    <t>1. Update underreporting multiplier</t>
  </si>
  <si>
    <t>4. Revised NIPA data</t>
  </si>
  <si>
    <t>Upper bound</t>
  </si>
  <si>
    <t>Baseline</t>
  </si>
  <si>
    <t>Lower bound</t>
  </si>
  <si>
    <t>5. Tax-exempt partnership owners</t>
  </si>
  <si>
    <t>Auten-Splinter (2025):                         Extensions and Updates</t>
  </si>
  <si>
    <t>Auten-Splinter (2025):                    Extensions and Updates</t>
  </si>
  <si>
    <t xml:space="preserve">2. Allocate excess depreciation by bonus &amp; linked partnership depreciation </t>
  </si>
  <si>
    <t>2019-21</t>
  </si>
  <si>
    <t>2003-06</t>
  </si>
  <si>
    <t>2009-12</t>
  </si>
  <si>
    <t>Lower bound diff. from baseline</t>
  </si>
  <si>
    <t>Upper bound diff. from baselin</t>
  </si>
  <si>
    <t>max</t>
  </si>
  <si>
    <t>min</t>
  </si>
  <si>
    <t>average</t>
  </si>
  <si>
    <t>Range around  baseline</t>
  </si>
  <si>
    <t>BEA personal income (2023)</t>
  </si>
  <si>
    <t>BEA personal income (2024)</t>
  </si>
  <si>
    <t>BEA: accessed before Dec. 2024 update</t>
  </si>
  <si>
    <t>Figure 4A: Top 1% income shares: Minor effects of updates</t>
  </si>
  <si>
    <t>Figure 4B: Pre-tax top 1% income shares: AS estimates are mid-range</t>
  </si>
  <si>
    <t>2019-22</t>
  </si>
  <si>
    <t>https://www.cbo.gov/system/files/2025-03/61046-data.xlsx</t>
  </si>
  <si>
    <t>CBO data accessed 3/7/2025: https://www.cbo.gov/publication/61046</t>
  </si>
  <si>
    <t>B: Gini coefficients</t>
  </si>
  <si>
    <t>A: Top 1% income shares</t>
  </si>
  <si>
    <t>Table A 1: Top 1% income shares and Gini coefficients</t>
  </si>
  <si>
    <t>(5)-(6)+(7)</t>
  </si>
  <si>
    <r>
      <t>Figure A1:</t>
    </r>
    <r>
      <rPr>
        <b/>
        <i/>
        <sz val="12"/>
        <color theme="1"/>
        <rFont val="Times New Roman"/>
        <family val="1"/>
      </rPr>
      <t xml:space="preserve"> </t>
    </r>
    <r>
      <rPr>
        <b/>
        <sz val="12"/>
        <color theme="1"/>
        <rFont val="Times New Roman"/>
        <family val="1"/>
      </rPr>
      <t>Gini decrease from redistribution, 1962–2022</t>
    </r>
  </si>
  <si>
    <t>Figure 2alt: Percentage increase in redistribution (Reynolds–Smolensky index), 1962–2022</t>
  </si>
  <si>
    <t>Redistribution: Decrease in Gini coefficients</t>
  </si>
  <si>
    <t>Gini coefficients</t>
  </si>
  <si>
    <t>After-tax income: Taxes, transfers, deficits, &amp; govt. consumption</t>
  </si>
  <si>
    <t>Redistribution: Decrease in Gini coefficients          (from pre-tax Gini, with re-ranking)</t>
  </si>
  <si>
    <r>
      <t xml:space="preserve">Notes: </t>
    </r>
    <r>
      <rPr>
        <sz val="10"/>
        <color theme="1"/>
        <rFont val="Times New Roman"/>
        <family val="1"/>
      </rPr>
      <t>Years are shaded if a recession occurs during the year. This shows the difference between the Gini coefficients of income before taxes and transfers and income afters taxes and transfers (no government deficits or consumption). This includes some re-ranking of tax units from pre-tax to after-tax income, which decreases estimated redistribution relative to a fixed rank approach (as seen in Figure 2). Redistribution tends to increase over the short-term during recessions. The increase in tax-and-transfer redistribution from 1962 to 2022 is about three-quarters from increased transfers and about one-quarter from more redistributive taxes.</t>
    </r>
  </si>
  <si>
    <t>Center of fractiles</t>
  </si>
  <si>
    <t>5th quintile</t>
  </si>
  <si>
    <t xml:space="preserve">Top 1% </t>
  </si>
  <si>
    <t>P95-99</t>
  </si>
  <si>
    <t>P90-95</t>
  </si>
  <si>
    <t>P80-90</t>
  </si>
  <si>
    <t>4th quintile</t>
  </si>
  <si>
    <t>3rd quintile</t>
  </si>
  <si>
    <t>2nd quintile</t>
  </si>
  <si>
    <t>Bottom quin.</t>
  </si>
  <si>
    <t>Source</t>
  </si>
  <si>
    <t>Quintiles</t>
  </si>
  <si>
    <t>Average redistribution rates by income group (taxes less transfers as a share of pre-tax income)</t>
  </si>
  <si>
    <r>
      <t xml:space="preserve">Sources: </t>
    </r>
    <r>
      <rPr>
        <sz val="10"/>
        <color theme="1"/>
        <rFont val="Times New Roman"/>
        <family val="1"/>
      </rPr>
      <t>Authors' calculations.</t>
    </r>
  </si>
  <si>
    <r>
      <t>Notes</t>
    </r>
    <r>
      <rPr>
        <sz val="10"/>
        <color theme="1"/>
        <rFont val="Times New Roman"/>
        <family val="1"/>
      </rPr>
      <t>: Average net redistribution rates are all cash and non-cash transfers (excluding government consumption) less taxes (federal, state, and local taxes, including payroll taxes) divided by pre-tax income of each income group. The top quintile is divided into four groups: P80–90, P90–95, P95–99, and the top 1%.</t>
    </r>
  </si>
  <si>
    <t>Figure A2: Redistribution increased (redistribution rates are transfers less taxes as a percentage of pre-tax income)</t>
  </si>
  <si>
    <r>
      <t xml:space="preserve">Notes: </t>
    </r>
    <r>
      <rPr>
        <sz val="10"/>
        <color theme="1"/>
        <rFont val="Times New Roman"/>
        <family val="1"/>
      </rPr>
      <t>Extended and updated Auten and Splinter (2024) estimates.</t>
    </r>
    <r>
      <rPr>
        <i/>
        <sz val="10"/>
        <color theme="1"/>
        <rFont val="Times New Roman"/>
        <family val="1"/>
      </rPr>
      <t xml:space="preserve"> Sources: </t>
    </r>
    <r>
      <rPr>
        <sz val="10"/>
        <color theme="1"/>
        <rFont val="Times New Roman"/>
        <family val="1"/>
      </rPr>
      <t>Authors’ calculations using tax data.</t>
    </r>
  </si>
  <si>
    <r>
      <t xml:space="preserve">Notes: </t>
    </r>
    <r>
      <rPr>
        <sz val="10"/>
        <color theme="1"/>
        <rFont val="Times New Roman"/>
        <family val="1"/>
      </rPr>
      <t>Years are shaded if a recession occurs during at least one quarter. The Reynolds-Smolensky index is the difference between the concentration indexes for income before taxes and transfers and income after taxes and transfers, both ranked by size-adjusted pre-tax income (to remove distorting re-ranking effects, for  details see Splinter 2020). Redistribution tends to increase over the short-term during recessions. The increase in all redistribution from 1962 to 2022 is about two-thirds from increased transfers and one-third from more redistributive taxes.</t>
    </r>
  </si>
  <si>
    <r>
      <t xml:space="preserve">Notes: </t>
    </r>
    <r>
      <rPr>
        <sz val="10"/>
        <color theme="1"/>
        <rFont val="Times New Roman"/>
        <family val="1"/>
      </rPr>
      <t>These figures show ranges resulting from up to five alternative assumptions that either increase or lower top shares in 2022, as described in the text, and are not confidence intervals.</t>
    </r>
    <r>
      <rPr>
        <i/>
        <sz val="10"/>
        <color theme="1"/>
        <rFont val="Times New Roman"/>
        <family val="1"/>
      </rPr>
      <t xml:space="preserve"> Sources: </t>
    </r>
    <r>
      <rPr>
        <sz val="10"/>
        <color theme="1"/>
        <rFont val="Times New Roman"/>
        <family val="1"/>
      </rPr>
      <t>Authors' calculations using tax data.</t>
    </r>
  </si>
  <si>
    <r>
      <t xml:space="preserve">Notes: </t>
    </r>
    <r>
      <rPr>
        <sz val="10"/>
        <color theme="1"/>
        <rFont val="Times New Roman"/>
        <family val="1"/>
      </rPr>
      <t xml:space="preserve">Dashed lines in left figure are original Auten and Splinter (2024 estimates). </t>
    </r>
    <r>
      <rPr>
        <i/>
        <sz val="10"/>
        <color theme="1"/>
        <rFont val="Times New Roman"/>
        <family val="1"/>
      </rPr>
      <t>Sources</t>
    </r>
    <r>
      <rPr>
        <sz val="10"/>
        <color theme="1"/>
        <rFont val="Times New Roman"/>
        <family val="1"/>
      </rPr>
      <t>: Authors' calculations using tax data and Auten and Splinter (2024).</t>
    </r>
  </si>
  <si>
    <r>
      <t>Notes</t>
    </r>
    <r>
      <rPr>
        <sz val="10"/>
        <color theme="1"/>
        <rFont val="Times New Roman"/>
        <family val="1"/>
      </rPr>
      <t xml:space="preserve">: All estimates exclude capital gains realizations. </t>
    </r>
    <r>
      <rPr>
        <i/>
        <sz val="10"/>
        <color theme="1"/>
        <rFont val="Times New Roman"/>
        <family val="1"/>
      </rPr>
      <t>Sources</t>
    </r>
    <r>
      <rPr>
        <sz val="10"/>
        <color theme="1"/>
        <rFont val="Times New Roman"/>
        <family val="1"/>
      </rPr>
      <t>: Piketty, Saez, and Zucman (2018, PSZ, with updated methods, accessed from Zucman’s website March 14, 2023); PSZ values for 2020-2022 from Blanchet, Saez, and Zucman (2022, updates from realtimeinequality.org accessed Feb. 25, 2025); Auten and Splinter (2024a); Burkhauser et al. (2012, Census), Bureau of Economic Analysis (2024c and pre-update from before Dec 2024 update, BEA); Congressional Budget Office (2025, CBO).</t>
    </r>
  </si>
  <si>
    <t>Notes: See text for more discussion. Sources: Author’s calculations using tax data.</t>
  </si>
  <si>
    <r>
      <rPr>
        <i/>
        <sz val="10"/>
        <color theme="1"/>
        <rFont val="Times New Roman"/>
        <family val="1"/>
      </rPr>
      <t>Notes</t>
    </r>
    <r>
      <rPr>
        <sz val="10"/>
        <color theme="1"/>
        <rFont val="Times New Roman"/>
        <family val="1"/>
      </rPr>
      <t xml:space="preserve">: Billions of nominal dollars. </t>
    </r>
    <r>
      <rPr>
        <i/>
        <sz val="10"/>
        <color theme="1"/>
        <rFont val="Times New Roman"/>
        <family val="1"/>
      </rPr>
      <t>Sources</t>
    </r>
    <r>
      <rPr>
        <sz val="10"/>
        <color theme="1"/>
        <rFont val="Times New Roman"/>
        <family val="1"/>
      </rPr>
      <t xml:space="preserve">: Nonfarm proprietor misreporting from NIPA table 7.14, wage misreporting from table 7.18 (accessed Feb 19, 2025). Non-filer amounts are based on information returns and 5% for off-the-books income (Auten and Splinter 2024). IRS audit study detected amounts from NRP data (2017 interpolated), overreported income is one-eighth of net underreporting per Guyton et al. (2021), and other sources share based on Table A1 of Guyton et al. (2021). </t>
    </r>
  </si>
  <si>
    <t>3. Nonfiler underreporting</t>
  </si>
  <si>
    <t>1962-2019: share of total redistribution increase by source</t>
  </si>
  <si>
    <t>1962-2019: share of Gini decrease by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</si>
</sst>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_(&quot;$&quot;* \(#,##0.00\);_(&quot;$&quot;* &quot;-&quot;??_);_(@_)"/>
    <numFmt numFmtId="43" formatCode="_(* #,##0.00_);_(* \(#,##0.00\);_(* &quot;-&quot;??_);_(@_)"/>
    <numFmt numFmtId="164" formatCode="0.0"/>
    <numFmt numFmtId="165" formatCode="0.000"/>
    <numFmt numFmtId="166" formatCode="0.0000"/>
    <numFmt numFmtId="167" formatCode="0.0%"/>
    <numFmt numFmtId="168" formatCode="0.000000000000"/>
    <numFmt numFmtId="169" formatCode="#,##0.0"/>
    <numFmt numFmtId="170" formatCode="\$#,##0\ ;\(\$#,##0\)"/>
    <numFmt numFmtId="171" formatCode="#,##0.000"/>
    <numFmt numFmtId="172" formatCode="#,##0.0000"/>
  </numFmts>
  <fonts count="105">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b/>
      <sz val="11"/>
      <color theme="1"/>
      <name val="Aptos Narrow"/>
      <scheme val="minor"/>
    </font>
    <font>
      <b/>
      <sz val="10"/>
      <color theme="1"/>
      <name val="Aptos Narrow"/>
      <scheme val="minor"/>
    </font>
    <font>
      <b/>
      <sz val="12"/>
      <color rgb="FF000000"/>
      <name val="Times New Roman"/>
      <family val="1"/>
    </font>
    <font>
      <sz val="11"/>
      <color theme="1"/>
      <name val="Aptos Narrow"/>
      <scheme val="minor"/>
    </font>
    <font>
      <sz val="10"/>
      <color theme="1"/>
      <name val="Aptos Narrow"/>
      <scheme val="minor"/>
    </font>
    <font>
      <sz val="11"/>
      <color theme="1"/>
      <name val="Times New Roman"/>
      <family val="1"/>
    </font>
    <font>
      <b/>
      <sz val="11"/>
      <color theme="1"/>
      <name val="Times New Roman"/>
      <family val="1"/>
    </font>
    <font>
      <b/>
      <sz val="10"/>
      <color theme="1"/>
      <name val="Times New Roman"/>
      <family val="1"/>
    </font>
    <font>
      <sz val="10"/>
      <color theme="1"/>
      <name val="Times New Roman"/>
      <family val="1"/>
    </font>
    <font>
      <b/>
      <sz val="12"/>
      <color theme="1"/>
      <name val="Times New Roman"/>
      <family val="1"/>
    </font>
    <font>
      <u/>
      <sz val="11"/>
      <color theme="10"/>
      <name val="Aptos Narrow"/>
      <family val="2"/>
      <scheme val="minor"/>
    </font>
    <font>
      <b/>
      <sz val="10.5"/>
      <color theme="1"/>
      <name val="Times New Roman"/>
      <family val="1"/>
    </font>
    <font>
      <sz val="10.5"/>
      <color theme="1"/>
      <name val="Times New Roman"/>
      <family val="1"/>
    </font>
    <font>
      <b/>
      <sz val="11.5"/>
      <color theme="1"/>
      <name val="Times New Roman"/>
      <family val="1"/>
    </font>
    <font>
      <sz val="11.5"/>
      <color theme="1"/>
      <name val="Times New Roman"/>
      <family val="1"/>
    </font>
    <font>
      <sz val="9.5"/>
      <color theme="1"/>
      <name val="Times New Roman"/>
      <family val="1"/>
    </font>
    <font>
      <i/>
      <sz val="11"/>
      <color theme="1"/>
      <name val="Aptos Narrow"/>
      <scheme val="minor"/>
    </font>
    <font>
      <i/>
      <sz val="10"/>
      <color theme="1"/>
      <name val="Aptos Narrow"/>
      <scheme val="minor"/>
    </font>
    <font>
      <sz val="11"/>
      <color theme="1" tint="0.34998626667073579"/>
      <name val="Aptos Narrow"/>
      <family val="2"/>
      <scheme val="minor"/>
    </font>
    <font>
      <sz val="10"/>
      <color theme="1" tint="0.34998626667073579"/>
      <name val="Aptos Narrow"/>
      <family val="2"/>
      <scheme val="minor"/>
    </font>
    <font>
      <b/>
      <sz val="10"/>
      <color theme="1" tint="0.34998626667073579"/>
      <name val="Aptos Narrow"/>
      <scheme val="minor"/>
    </font>
    <font>
      <sz val="10"/>
      <color theme="1"/>
      <name val="Aptos Narrow"/>
      <family val="2"/>
      <scheme val="minor"/>
    </font>
    <font>
      <sz val="9"/>
      <color theme="1"/>
      <name val="Aptos Narrow"/>
      <family val="2"/>
      <scheme val="minor"/>
    </font>
    <font>
      <sz val="11"/>
      <color theme="3"/>
      <name val="Aptos Narrow"/>
      <family val="2"/>
      <scheme val="minor"/>
    </font>
    <font>
      <sz val="10"/>
      <color indexed="8"/>
      <name val="Arial"/>
      <family val="2"/>
    </font>
    <font>
      <b/>
      <sz val="10"/>
      <color theme="1"/>
      <name val="Aptos Narrow"/>
      <family val="2"/>
      <scheme val="minor"/>
    </font>
    <font>
      <i/>
      <sz val="11"/>
      <color theme="1"/>
      <name val="Times New Roman"/>
      <family val="1"/>
    </font>
    <font>
      <sz val="11"/>
      <color theme="1" tint="0.499984740745262"/>
      <name val="Aptos Narrow"/>
      <family val="2"/>
      <scheme val="minor"/>
    </font>
    <font>
      <sz val="11"/>
      <color theme="1" tint="0.499984740745262"/>
      <name val="Arial"/>
      <family val="2"/>
    </font>
    <font>
      <sz val="9"/>
      <color theme="1" tint="0.499984740745262"/>
      <name val="Arial"/>
      <family val="2"/>
    </font>
    <font>
      <sz val="10"/>
      <color theme="1"/>
      <name val="Arial"/>
      <family val="2"/>
    </font>
    <font>
      <sz val="10"/>
      <name val="Arial"/>
      <family val="2"/>
    </font>
    <font>
      <b/>
      <sz val="10"/>
      <color theme="1"/>
      <name val="Arial"/>
      <family val="2"/>
    </font>
    <font>
      <i/>
      <sz val="10"/>
      <color theme="1"/>
      <name val="Times New Roman"/>
      <family val="1"/>
    </font>
    <font>
      <sz val="12"/>
      <color indexed="24"/>
      <name val="Arial"/>
      <family val="2"/>
    </font>
    <font>
      <b/>
      <sz val="8"/>
      <color indexed="24"/>
      <name val="Times New Roman"/>
      <family val="1"/>
    </font>
    <font>
      <sz val="8"/>
      <color indexed="24"/>
      <name val="Times New Roman"/>
      <family val="1"/>
    </font>
    <font>
      <sz val="7"/>
      <name val="Helv"/>
    </font>
    <font>
      <sz val="12"/>
      <name val="Arial"/>
      <family val="2"/>
    </font>
    <font>
      <sz val="10"/>
      <color rgb="FFFF0000"/>
      <name val="Arial"/>
      <family val="2"/>
    </font>
    <font>
      <u/>
      <sz val="12"/>
      <color theme="10"/>
      <name val="Arial"/>
      <family val="2"/>
    </font>
    <font>
      <sz val="8"/>
      <name val="Aptos Narrow"/>
      <family val="2"/>
      <scheme val="minor"/>
    </font>
    <font>
      <sz val="11"/>
      <color theme="1"/>
      <name val="Arial"/>
      <family val="2"/>
    </font>
    <font>
      <sz val="10"/>
      <color theme="1" tint="0.499984740745262"/>
      <name val="Aptos Narrow"/>
      <family val="2"/>
      <scheme val="minor"/>
    </font>
    <font>
      <sz val="9"/>
      <color theme="1" tint="0.499984740745262"/>
      <name val="Aptos Narrow"/>
      <family val="2"/>
      <scheme val="minor"/>
    </font>
    <font>
      <u/>
      <sz val="10"/>
      <color theme="1" tint="0.499984740745262"/>
      <name val="Aptos Narrow"/>
      <family val="2"/>
      <scheme val="minor"/>
    </font>
    <font>
      <sz val="12"/>
      <color theme="1"/>
      <name val="Aptos Narrow"/>
      <family val="2"/>
      <scheme val="minor"/>
    </font>
    <font>
      <u/>
      <sz val="10"/>
      <color theme="10"/>
      <name val="Arial"/>
      <family val="2"/>
    </font>
    <font>
      <sz val="11"/>
      <color theme="3"/>
      <name val="Arial"/>
      <family val="2"/>
    </font>
    <font>
      <sz val="11"/>
      <name val="Arial"/>
      <family val="2"/>
    </font>
    <font>
      <u/>
      <sz val="11"/>
      <color theme="10"/>
      <name val="Calibri"/>
      <family val="2"/>
    </font>
    <font>
      <u/>
      <sz val="10"/>
      <color indexed="12"/>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sz val="11"/>
      <color indexed="8"/>
      <name val="Calibri"/>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2"/>
      <name val="Times New Roman"/>
      <family val="1"/>
    </font>
    <font>
      <sz val="10"/>
      <name val="MS Sans Serif"/>
      <family val="2"/>
    </font>
    <font>
      <b/>
      <sz val="10"/>
      <color rgb="FF3F3F3F"/>
      <name val="Arial"/>
      <family val="2"/>
    </font>
    <font>
      <sz val="12"/>
      <name val="Courier"/>
      <family val="3"/>
    </font>
    <font>
      <b/>
      <sz val="11"/>
      <color theme="1" tint="0.499984740745262"/>
      <name val="Aptos Narrow"/>
      <family val="2"/>
      <scheme val="minor"/>
    </font>
    <font>
      <b/>
      <sz val="11"/>
      <name val="Aptos Narrow"/>
      <family val="2"/>
      <scheme val="minor"/>
    </font>
    <font>
      <b/>
      <i/>
      <sz val="12"/>
      <color theme="1"/>
      <name val="Times New Roman"/>
      <family val="1"/>
    </font>
    <font>
      <b/>
      <sz val="11"/>
      <name val="Times New Roman"/>
      <family val="1"/>
    </font>
    <font>
      <b/>
      <sz val="10"/>
      <name val="Times New Roman"/>
      <family val="1"/>
    </font>
    <font>
      <sz val="10"/>
      <name val="Times New Roman"/>
      <family val="1"/>
    </font>
    <font>
      <sz val="10.5"/>
      <color theme="1"/>
      <name val="Aptos Narrow"/>
      <family val="2"/>
      <scheme val="minor"/>
    </font>
    <font>
      <b/>
      <sz val="10.5"/>
      <name val="Times New Roman"/>
      <family val="1"/>
    </font>
    <font>
      <sz val="10.5"/>
      <name val="Times New Roman"/>
      <family val="1"/>
    </font>
    <font>
      <b/>
      <sz val="8.5"/>
      <color theme="1"/>
      <name val="Times New Roman"/>
      <family val="1"/>
    </font>
    <font>
      <sz val="8.5"/>
      <color theme="1"/>
      <name val="Times New Roman"/>
      <family val="1"/>
    </font>
    <font>
      <sz val="8.5"/>
      <color theme="1"/>
      <name val="Aptos Narrow"/>
      <family val="2"/>
      <scheme val="minor"/>
    </font>
    <font>
      <b/>
      <sz val="8.5"/>
      <name val="Times New Roman"/>
      <family val="1"/>
    </font>
    <font>
      <sz val="8.5"/>
      <name val="Times New Roman"/>
      <family val="1"/>
    </font>
    <font>
      <b/>
      <sz val="10.5"/>
      <color theme="1"/>
      <name val="Aptos Narrow"/>
      <family val="2"/>
      <scheme val="minor"/>
    </font>
    <font>
      <sz val="9"/>
      <color theme="1" tint="0.499984740745262"/>
      <name val="Aptos Narrow"/>
      <scheme val="minor"/>
    </font>
    <font>
      <sz val="11"/>
      <name val="Aptos Narrow"/>
      <family val="2"/>
      <scheme val="minor"/>
    </font>
    <font>
      <b/>
      <sz val="10"/>
      <name val="Aptos Narrow"/>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5" tint="0.79998168889431442"/>
        <bgColor indexed="64"/>
      </patternFill>
    </fill>
    <fill>
      <patternFill patternType="solid">
        <fgColor theme="0" tint="-4.9989318521683403E-2"/>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s>
  <cellStyleXfs count="560">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8" fillId="0" borderId="0" applyNumberFormat="0" applyFill="0" applyBorder="0" applyAlignment="0" applyProtection="0"/>
    <xf numFmtId="0" fontId="49" fillId="0" borderId="0"/>
    <xf numFmtId="0" fontId="52" fillId="0" borderId="0"/>
    <xf numFmtId="0" fontId="52" fillId="0" borderId="0" applyFon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3" fontId="52" fillId="0" borderId="0" applyFont="0" applyFill="0" applyBorder="0" applyAlignment="0" applyProtection="0"/>
    <xf numFmtId="170" fontId="52" fillId="0" borderId="0" applyFont="0" applyFill="0" applyBorder="0" applyAlignment="0" applyProtection="0"/>
    <xf numFmtId="0" fontId="55" fillId="0" borderId="13">
      <alignment horizontal="center"/>
    </xf>
    <xf numFmtId="2" fontId="52" fillId="0" borderId="0" applyFont="0" applyFill="0" applyBorder="0" applyAlignment="0" applyProtection="0"/>
    <xf numFmtId="0" fontId="66" fillId="0" borderId="0" applyNumberFormat="0" applyFill="0" applyBorder="0" applyAlignment="0" applyProtection="0"/>
    <xf numFmtId="0" fontId="49" fillId="0" borderId="0"/>
    <xf numFmtId="43" fontId="49" fillId="0" borderId="0" applyFont="0" applyFill="0" applyBorder="0" applyAlignment="0" applyProtection="0"/>
    <xf numFmtId="0" fontId="49" fillId="0" borderId="0"/>
    <xf numFmtId="43" fontId="49" fillId="0" borderId="0" applyFont="0" applyFill="0" applyBorder="0" applyAlignment="0" applyProtection="0"/>
    <xf numFmtId="0" fontId="56" fillId="0" borderId="0"/>
    <xf numFmtId="0" fontId="64" fillId="0" borderId="0"/>
    <xf numFmtId="0" fontId="64" fillId="0" borderId="0"/>
    <xf numFmtId="0" fontId="56" fillId="0" borderId="0"/>
    <xf numFmtId="0" fontId="69" fillId="0" borderId="0" applyNumberFormat="0" applyFill="0" applyBorder="0" applyAlignment="0" applyProtection="0">
      <alignment vertical="top"/>
      <protection locked="0"/>
    </xf>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68" fillId="0" borderId="0" applyNumberFormat="0" applyFill="0" applyBorder="0" applyAlignment="0" applyProtection="0">
      <alignment vertical="top"/>
      <protection locked="0"/>
    </xf>
    <xf numFmtId="0" fontId="1" fillId="0" borderId="0"/>
    <xf numFmtId="0" fontId="1" fillId="0" borderId="0"/>
    <xf numFmtId="0" fontId="1" fillId="0" borderId="0"/>
    <xf numFmtId="0" fontId="58" fillId="0" borderId="0" applyNumberFormat="0" applyFill="0" applyBorder="0" applyAlignment="0" applyProtection="0"/>
    <xf numFmtId="0" fontId="56" fillId="0" borderId="0"/>
    <xf numFmtId="9" fontId="1" fillId="0" borderId="0" applyFont="0" applyFill="0" applyBorder="0" applyAlignment="0" applyProtection="0"/>
    <xf numFmtId="0" fontId="49" fillId="0" borderId="0"/>
    <xf numFmtId="0" fontId="49" fillId="0" borderId="0"/>
    <xf numFmtId="0" fontId="1" fillId="0" borderId="0"/>
    <xf numFmtId="0" fontId="1" fillId="0" borderId="0"/>
    <xf numFmtId="0" fontId="1" fillId="0" borderId="0"/>
    <xf numFmtId="9" fontId="49" fillId="0" borderId="0" applyFont="0" applyFill="0" applyBorder="0" applyAlignment="0" applyProtection="0"/>
    <xf numFmtId="0" fontId="49" fillId="0" borderId="0"/>
    <xf numFmtId="43" fontId="49"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49" fillId="0" borderId="0"/>
    <xf numFmtId="0" fontId="1" fillId="0" borderId="0"/>
    <xf numFmtId="0" fontId="1"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xf numFmtId="0" fontId="49"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0"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9" fillId="0" borderId="0"/>
    <xf numFmtId="0" fontId="48" fillId="10" borderId="0" applyNumberFormat="0" applyBorder="0" applyAlignment="0" applyProtection="0"/>
    <xf numFmtId="0" fontId="48" fillId="14" borderId="0" applyNumberFormat="0" applyBorder="0" applyAlignment="0" applyProtection="0"/>
    <xf numFmtId="0" fontId="48" fillId="18" borderId="0" applyNumberFormat="0" applyBorder="0" applyAlignment="0" applyProtection="0"/>
    <xf numFmtId="0" fontId="48" fillId="22" borderId="0" applyNumberFormat="0" applyBorder="0" applyAlignment="0" applyProtection="0"/>
    <xf numFmtId="0" fontId="48" fillId="26" borderId="0" applyNumberFormat="0" applyBorder="0" applyAlignment="0" applyProtection="0"/>
    <xf numFmtId="0" fontId="48" fillId="30" borderId="0" applyNumberFormat="0" applyBorder="0" applyAlignment="0" applyProtection="0"/>
    <xf numFmtId="0" fontId="48" fillId="11" borderId="0" applyNumberFormat="0" applyBorder="0" applyAlignment="0" applyProtection="0"/>
    <xf numFmtId="0" fontId="48" fillId="15" borderId="0" applyNumberFormat="0" applyBorder="0" applyAlignment="0" applyProtection="0"/>
    <xf numFmtId="0" fontId="48" fillId="19" borderId="0" applyNumberFormat="0" applyBorder="0" applyAlignment="0" applyProtection="0"/>
    <xf numFmtId="0" fontId="48" fillId="23" borderId="0" applyNumberFormat="0" applyBorder="0" applyAlignment="0" applyProtection="0"/>
    <xf numFmtId="0" fontId="48" fillId="27" borderId="0" applyNumberFormat="0" applyBorder="0" applyAlignment="0" applyProtection="0"/>
    <xf numFmtId="0" fontId="48" fillId="31" borderId="0" applyNumberFormat="0" applyBorder="0" applyAlignment="0" applyProtection="0"/>
    <xf numFmtId="0" fontId="70" fillId="12" borderId="0" applyNumberFormat="0" applyBorder="0" applyAlignment="0" applyProtection="0"/>
    <xf numFmtId="0" fontId="70" fillId="16" borderId="0" applyNumberFormat="0" applyBorder="0" applyAlignment="0" applyProtection="0"/>
    <xf numFmtId="0" fontId="70" fillId="20" borderId="0" applyNumberFormat="0" applyBorder="0" applyAlignment="0" applyProtection="0"/>
    <xf numFmtId="0" fontId="70" fillId="24" borderId="0" applyNumberFormat="0" applyBorder="0" applyAlignment="0" applyProtection="0"/>
    <xf numFmtId="0" fontId="70" fillId="28" borderId="0" applyNumberFormat="0" applyBorder="0" applyAlignment="0" applyProtection="0"/>
    <xf numFmtId="0" fontId="70" fillId="32" borderId="0" applyNumberFormat="0" applyBorder="0" applyAlignment="0" applyProtection="0"/>
    <xf numFmtId="0" fontId="70" fillId="9" borderId="0" applyNumberFormat="0" applyBorder="0" applyAlignment="0" applyProtection="0"/>
    <xf numFmtId="0" fontId="70" fillId="13" borderId="0" applyNumberFormat="0" applyBorder="0" applyAlignment="0" applyProtection="0"/>
    <xf numFmtId="0" fontId="70" fillId="17" borderId="0" applyNumberFormat="0" applyBorder="0" applyAlignment="0" applyProtection="0"/>
    <xf numFmtId="0" fontId="70" fillId="21" borderId="0" applyNumberFormat="0" applyBorder="0" applyAlignment="0" applyProtection="0"/>
    <xf numFmtId="0" fontId="70" fillId="25" borderId="0" applyNumberFormat="0" applyBorder="0" applyAlignment="0" applyProtection="0"/>
    <xf numFmtId="0" fontId="70" fillId="29" borderId="0" applyNumberFormat="0" applyBorder="0" applyAlignment="0" applyProtection="0"/>
    <xf numFmtId="0" fontId="71" fillId="3" borderId="0" applyNumberFormat="0" applyBorder="0" applyAlignment="0" applyProtection="0"/>
    <xf numFmtId="0" fontId="72" fillId="6" borderId="4" applyNumberFormat="0" applyAlignment="0" applyProtection="0"/>
    <xf numFmtId="0" fontId="73" fillId="7" borderId="7" applyNumberFormat="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3" fontId="49" fillId="0" borderId="0" applyFont="0" applyFill="0" applyBorder="0" applyAlignment="0" applyProtection="0"/>
    <xf numFmtId="44" fontId="74" fillId="0" borderId="0" applyFont="0" applyFill="0" applyBorder="0" applyAlignment="0" applyProtection="0"/>
    <xf numFmtId="44" fontId="74" fillId="0" borderId="0" applyFont="0" applyFill="0" applyBorder="0" applyAlignment="0" applyProtection="0"/>
    <xf numFmtId="0" fontId="75" fillId="0" borderId="0" applyNumberFormat="0" applyFill="0" applyBorder="0" applyAlignment="0" applyProtection="0"/>
    <xf numFmtId="0" fontId="76" fillId="2" borderId="0" applyNumberFormat="0" applyBorder="0" applyAlignment="0" applyProtection="0"/>
    <xf numFmtId="0" fontId="77" fillId="0" borderId="1" applyNumberFormat="0" applyFill="0" applyAlignment="0" applyProtection="0"/>
    <xf numFmtId="0" fontId="78" fillId="0" borderId="2" applyNumberFormat="0" applyFill="0" applyAlignment="0" applyProtection="0"/>
    <xf numFmtId="0" fontId="79" fillId="0" borderId="3" applyNumberFormat="0" applyFill="0" applyAlignment="0" applyProtection="0"/>
    <xf numFmtId="0" fontId="79" fillId="0" borderId="0" applyNumberFormat="0" applyFill="0" applyBorder="0" applyAlignment="0" applyProtection="0"/>
    <xf numFmtId="0" fontId="80" fillId="5" borderId="4" applyNumberFormat="0" applyAlignment="0" applyProtection="0"/>
    <xf numFmtId="0" fontId="81" fillId="0" borderId="6" applyNumberFormat="0" applyFill="0" applyAlignment="0" applyProtection="0"/>
    <xf numFmtId="0" fontId="82" fillId="4" borderId="0" applyNumberFormat="0" applyBorder="0" applyAlignment="0" applyProtection="0"/>
    <xf numFmtId="0" fontId="49" fillId="0" borderId="0"/>
    <xf numFmtId="0" fontId="1" fillId="0" borderId="0"/>
    <xf numFmtId="0" fontId="1" fillId="0" borderId="0"/>
    <xf numFmtId="0" fontId="1" fillId="0" borderId="0"/>
    <xf numFmtId="0" fontId="49" fillId="0" borderId="0"/>
    <xf numFmtId="0" fontId="1" fillId="0" borderId="0"/>
    <xf numFmtId="0" fontId="1" fillId="0" borderId="0"/>
    <xf numFmtId="0" fontId="1" fillId="0" borderId="0"/>
    <xf numFmtId="0" fontId="49"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8" fillId="0" borderId="0"/>
    <xf numFmtId="0" fontId="49"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49" fillId="0" borderId="0"/>
    <xf numFmtId="0" fontId="84" fillId="0" borderId="0"/>
    <xf numFmtId="0" fontId="84" fillId="0" borderId="0"/>
    <xf numFmtId="0" fontId="84" fillId="0" borderId="0"/>
    <xf numFmtId="0" fontId="84" fillId="0" borderId="0"/>
    <xf numFmtId="0" fontId="56" fillId="0" borderId="0"/>
    <xf numFmtId="0" fontId="56" fillId="0" borderId="0"/>
    <xf numFmtId="0" fontId="56" fillId="0" borderId="0"/>
    <xf numFmtId="0" fontId="49" fillId="0" borderId="0"/>
    <xf numFmtId="0" fontId="49" fillId="0" borderId="0"/>
    <xf numFmtId="0" fontId="1" fillId="0" borderId="0"/>
    <xf numFmtId="0" fontId="49"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48" fillId="8" borderId="8" applyNumberFormat="0" applyFont="0" applyAlignment="0" applyProtection="0"/>
    <xf numFmtId="0" fontId="85" fillId="6" borderId="5" applyNumberFormat="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0" fontId="50" fillId="0" borderId="9" applyNumberFormat="0" applyFill="0" applyAlignment="0" applyProtection="0"/>
    <xf numFmtId="0" fontId="57" fillId="0" borderId="0" applyNumberFormat="0" applyFill="0" applyBorder="0" applyAlignment="0" applyProtection="0"/>
    <xf numFmtId="0" fontId="28" fillId="0" borderId="0" applyNumberFormat="0" applyFill="0" applyBorder="0" applyAlignment="0" applyProtection="0"/>
    <xf numFmtId="0" fontId="4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xf numFmtId="0" fontId="1" fillId="0" borderId="0"/>
    <xf numFmtId="0" fontId="1"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xf numFmtId="0" fontId="5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xf numFmtId="9" fontId="4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65" fillId="0" borderId="0" applyNumberFormat="0" applyFill="0" applyBorder="0" applyAlignment="0" applyProtection="0"/>
    <xf numFmtId="0" fontId="56" fillId="0" borderId="0"/>
    <xf numFmtId="0" fontId="49" fillId="0" borderId="0"/>
    <xf numFmtId="0" fontId="86" fillId="0" borderId="0" applyFont="0" applyFill="0" applyBorder="0" applyAlignment="0" applyProtection="0"/>
    <xf numFmtId="0" fontId="42" fillId="0" borderId="0"/>
    <xf numFmtId="0" fontId="56" fillId="0" borderId="0"/>
    <xf numFmtId="43"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43" fontId="56" fillId="0" borderId="0" applyFont="0" applyFill="0" applyBorder="0" applyAlignment="0" applyProtection="0"/>
    <xf numFmtId="0" fontId="66" fillId="0" borderId="0" applyNumberFormat="0" applyFill="0" applyBorder="0" applyAlignment="0" applyProtection="0"/>
  </cellStyleXfs>
  <cellXfs count="284">
    <xf numFmtId="0" fontId="0" fillId="0" borderId="0" xfId="0"/>
    <xf numFmtId="0" fontId="0" fillId="0" borderId="0" xfId="0" applyAlignment="1">
      <alignment horizontal="center"/>
    </xf>
    <xf numFmtId="0" fontId="16" fillId="0" borderId="0" xfId="0" applyFont="1" applyAlignment="1">
      <alignment horizontal="center"/>
    </xf>
    <xf numFmtId="0" fontId="16" fillId="0" borderId="0" xfId="0" applyFont="1"/>
    <xf numFmtId="164" fontId="0" fillId="0" borderId="0" xfId="0" applyNumberFormat="1" applyAlignment="1">
      <alignment horizontal="center"/>
    </xf>
    <xf numFmtId="1" fontId="0" fillId="0" borderId="0" xfId="0" applyNumberFormat="1"/>
    <xf numFmtId="0" fontId="0" fillId="0" borderId="0" xfId="0" applyAlignment="1">
      <alignment horizontal="left"/>
    </xf>
    <xf numFmtId="1" fontId="0" fillId="0" borderId="0" xfId="0" applyNumberFormat="1" applyAlignment="1">
      <alignment horizontal="center"/>
    </xf>
    <xf numFmtId="9" fontId="0" fillId="0" borderId="0" xfId="1" applyFont="1" applyAlignment="1">
      <alignment horizontal="center"/>
    </xf>
    <xf numFmtId="165" fontId="0" fillId="0" borderId="0" xfId="0" applyNumberFormat="1"/>
    <xf numFmtId="0" fontId="18" fillId="0" borderId="0" xfId="0" applyFont="1"/>
    <xf numFmtId="0" fontId="0" fillId="0" borderId="0" xfId="0"/>
    <xf numFmtId="0" fontId="18" fillId="0" borderId="0" xfId="0" applyFont="1" applyAlignment="1">
      <alignment horizontal="center"/>
    </xf>
    <xf numFmtId="0" fontId="0" fillId="0" borderId="0" xfId="0"/>
    <xf numFmtId="3" fontId="0" fillId="0" borderId="0" xfId="0" applyNumberFormat="1"/>
    <xf numFmtId="0" fontId="19" fillId="0" borderId="0" xfId="0" applyFont="1"/>
    <xf numFmtId="0" fontId="20" fillId="0" borderId="0" xfId="0" applyFont="1"/>
    <xf numFmtId="0" fontId="0" fillId="0" borderId="0" xfId="0" applyAlignment="1"/>
    <xf numFmtId="0" fontId="0" fillId="0" borderId="0" xfId="0" applyAlignment="1">
      <alignment wrapText="1"/>
    </xf>
    <xf numFmtId="0" fontId="22" fillId="0" borderId="0" xfId="0" applyFont="1" applyAlignment="1">
      <alignment wrapText="1"/>
    </xf>
    <xf numFmtId="0" fontId="19" fillId="0" borderId="0" xfId="0" applyFont="1" applyAlignment="1">
      <alignment wrapText="1"/>
    </xf>
    <xf numFmtId="0" fontId="0" fillId="0" borderId="0" xfId="0" applyAlignment="1">
      <alignment vertical="center"/>
    </xf>
    <xf numFmtId="166" fontId="0" fillId="0" borderId="0" xfId="0" applyNumberFormat="1" applyAlignment="1">
      <alignment horizontal="center"/>
    </xf>
    <xf numFmtId="165" fontId="0" fillId="0" borderId="0" xfId="0" applyNumberFormat="1" applyAlignment="1">
      <alignment horizontal="center"/>
    </xf>
    <xf numFmtId="0" fontId="22" fillId="0" borderId="0" xfId="0" applyFont="1" applyAlignment="1"/>
    <xf numFmtId="0" fontId="19" fillId="0" borderId="0" xfId="0" applyFont="1" applyAlignment="1"/>
    <xf numFmtId="0" fontId="0" fillId="0" borderId="10" xfId="0" applyBorder="1" applyAlignment="1">
      <alignment horizontal="center"/>
    </xf>
    <xf numFmtId="0" fontId="0" fillId="0" borderId="0" xfId="0" applyAlignment="1">
      <alignment horizontal="center" vertical="center"/>
    </xf>
    <xf numFmtId="0" fontId="23" fillId="0" borderId="12" xfId="0" applyFont="1" applyBorder="1" applyAlignment="1">
      <alignment vertical="center"/>
    </xf>
    <xf numFmtId="0" fontId="23" fillId="0" borderId="12" xfId="0" applyFont="1" applyBorder="1" applyAlignment="1">
      <alignment vertical="center" wrapText="1"/>
    </xf>
    <xf numFmtId="0" fontId="23" fillId="0" borderId="0" xfId="0" applyFont="1" applyBorder="1" applyAlignment="1">
      <alignment vertical="center" wrapText="1"/>
    </xf>
    <xf numFmtId="0" fontId="26" fillId="0" borderId="0" xfId="0" applyFont="1" applyBorder="1" applyAlignment="1">
      <alignment horizontal="center" wrapText="1"/>
    </xf>
    <xf numFmtId="0" fontId="26" fillId="0" borderId="0" xfId="0" applyFont="1" applyBorder="1" applyAlignment="1">
      <alignment wrapText="1"/>
    </xf>
    <xf numFmtId="0" fontId="26" fillId="0" borderId="10" xfId="0" quotePrefix="1" applyFont="1" applyBorder="1" applyAlignment="1">
      <alignment horizontal="center" wrapText="1"/>
    </xf>
    <xf numFmtId="0" fontId="26" fillId="0" borderId="10" xfId="0" applyFont="1" applyBorder="1" applyAlignment="1">
      <alignment horizontal="center" wrapText="1"/>
    </xf>
    <xf numFmtId="0" fontId="26" fillId="0" borderId="10" xfId="0" applyFont="1" applyBorder="1" applyAlignment="1">
      <alignment wrapText="1"/>
    </xf>
    <xf numFmtId="0" fontId="23" fillId="0" borderId="0" xfId="0" applyFont="1" applyAlignment="1">
      <alignment horizontal="center"/>
    </xf>
    <xf numFmtId="1" fontId="23" fillId="0" borderId="0" xfId="0" applyNumberFormat="1" applyFont="1" applyAlignment="1">
      <alignment horizontal="center"/>
    </xf>
    <xf numFmtId="3" fontId="23" fillId="0" borderId="0" xfId="0" applyNumberFormat="1" applyFont="1" applyAlignment="1">
      <alignment horizontal="center" wrapText="1"/>
    </xf>
    <xf numFmtId="164" fontId="23" fillId="0" borderId="0" xfId="0" applyNumberFormat="1" applyFont="1" applyAlignment="1">
      <alignment horizontal="center"/>
    </xf>
    <xf numFmtId="164" fontId="23" fillId="0" borderId="0" xfId="0" applyNumberFormat="1" applyFont="1" applyFill="1" applyAlignment="1">
      <alignment horizontal="center"/>
    </xf>
    <xf numFmtId="1" fontId="23" fillId="0" borderId="10" xfId="0" applyNumberFormat="1" applyFont="1" applyBorder="1" applyAlignment="1">
      <alignment horizontal="center"/>
    </xf>
    <xf numFmtId="3" fontId="23" fillId="0" borderId="10" xfId="0" applyNumberFormat="1" applyFont="1" applyBorder="1" applyAlignment="1">
      <alignment horizontal="center" wrapText="1"/>
    </xf>
    <xf numFmtId="0" fontId="23" fillId="0" borderId="10" xfId="0" applyFont="1" applyBorder="1" applyAlignment="1">
      <alignment horizontal="center"/>
    </xf>
    <xf numFmtId="164" fontId="27" fillId="0" borderId="10" xfId="0" applyNumberFormat="1" applyFont="1" applyBorder="1" applyAlignment="1">
      <alignment horizontal="center"/>
    </xf>
    <xf numFmtId="0" fontId="23" fillId="0" borderId="0" xfId="0" applyFont="1"/>
    <xf numFmtId="0" fontId="27" fillId="0" borderId="10" xfId="0" applyFont="1" applyBorder="1" applyAlignment="1">
      <alignment horizontal="left"/>
    </xf>
    <xf numFmtId="0" fontId="29" fillId="0" borderId="10" xfId="0" applyFont="1" applyBorder="1" applyAlignment="1">
      <alignment horizontal="center" vertical="center" wrapText="1"/>
    </xf>
    <xf numFmtId="0" fontId="30" fillId="0" borderId="0" xfId="0" applyFont="1" applyBorder="1" applyAlignment="1">
      <alignment vertical="center" wrapText="1"/>
    </xf>
    <xf numFmtId="0" fontId="32" fillId="0" borderId="12" xfId="0" applyFont="1" applyBorder="1" applyAlignment="1">
      <alignment vertical="center"/>
    </xf>
    <xf numFmtId="0" fontId="33" fillId="0" borderId="0" xfId="0" applyFont="1" applyBorder="1" applyAlignment="1">
      <alignment horizontal="center" wrapText="1"/>
    </xf>
    <xf numFmtId="0" fontId="16" fillId="0" borderId="10" xfId="0" applyFont="1" applyBorder="1"/>
    <xf numFmtId="0" fontId="27" fillId="0" borderId="0" xfId="0" applyFont="1" applyAlignment="1">
      <alignment horizontal="left"/>
    </xf>
    <xf numFmtId="0" fontId="24" fillId="0" borderId="10" xfId="0" applyFont="1" applyBorder="1" applyAlignment="1">
      <alignment horizontal="center"/>
    </xf>
    <xf numFmtId="0" fontId="23" fillId="0" borderId="0" xfId="0" applyFont="1" applyAlignment="1">
      <alignment vertical="center"/>
    </xf>
    <xf numFmtId="164" fontId="0" fillId="0" borderId="0" xfId="0" applyNumberFormat="1" applyAlignment="1">
      <alignment horizontal="center" vertical="center"/>
    </xf>
    <xf numFmtId="2" fontId="0" fillId="0" borderId="0" xfId="0" applyNumberFormat="1" applyAlignment="1">
      <alignment horizontal="center" vertical="center"/>
    </xf>
    <xf numFmtId="168" fontId="0" fillId="0" borderId="0" xfId="0" applyNumberFormat="1"/>
    <xf numFmtId="0" fontId="0" fillId="0" borderId="0" xfId="0" applyFill="1"/>
    <xf numFmtId="1" fontId="0" fillId="33" borderId="0" xfId="0" applyNumberFormat="1" applyFill="1"/>
    <xf numFmtId="0" fontId="0" fillId="0" borderId="0" xfId="0"/>
    <xf numFmtId="0" fontId="23" fillId="0" borderId="0" xfId="0" applyFont="1" applyBorder="1" applyAlignment="1">
      <alignment horizontal="center"/>
    </xf>
    <xf numFmtId="0" fontId="0" fillId="0" borderId="10" xfId="0" applyBorder="1"/>
    <xf numFmtId="0" fontId="23" fillId="0" borderId="12" xfId="0" applyFont="1" applyBorder="1" applyAlignment="1">
      <alignment horizontal="center"/>
    </xf>
    <xf numFmtId="0" fontId="0" fillId="0" borderId="0" xfId="0"/>
    <xf numFmtId="0" fontId="0" fillId="0" borderId="0" xfId="0" applyNumberFormat="1"/>
    <xf numFmtId="0" fontId="37" fillId="0" borderId="0" xfId="0" applyFont="1"/>
    <xf numFmtId="0" fontId="38" fillId="0" borderId="0" xfId="0" applyFont="1"/>
    <xf numFmtId="2" fontId="36" fillId="0" borderId="0" xfId="0" applyNumberFormat="1" applyFont="1"/>
    <xf numFmtId="0" fontId="0" fillId="0" borderId="0" xfId="0"/>
    <xf numFmtId="0" fontId="0" fillId="0" borderId="0" xfId="0"/>
    <xf numFmtId="0" fontId="0" fillId="0" borderId="0" xfId="0" applyNumberFormat="1"/>
    <xf numFmtId="0" fontId="39" fillId="0" borderId="0" xfId="0" applyFont="1"/>
    <xf numFmtId="0" fontId="40" fillId="0" borderId="0" xfId="0" applyNumberFormat="1" applyFont="1"/>
    <xf numFmtId="2" fontId="40" fillId="0" borderId="0" xfId="0" applyNumberFormat="1" applyFont="1" applyFill="1"/>
    <xf numFmtId="0" fontId="40" fillId="0" borderId="0" xfId="0" applyFont="1" applyFill="1"/>
    <xf numFmtId="165" fontId="40" fillId="0" borderId="0" xfId="0" applyNumberFormat="1" applyFont="1" applyFill="1"/>
    <xf numFmtId="1" fontId="41" fillId="0" borderId="0" xfId="0" applyNumberFormat="1" applyFont="1"/>
    <xf numFmtId="0" fontId="0" fillId="0" borderId="0" xfId="0"/>
    <xf numFmtId="0" fontId="0" fillId="0" borderId="0" xfId="0" applyNumberFormat="1"/>
    <xf numFmtId="1" fontId="41" fillId="33" borderId="0" xfId="0" applyNumberFormat="1" applyFont="1" applyFill="1"/>
    <xf numFmtId="167" fontId="0" fillId="0" borderId="0" xfId="1" applyNumberFormat="1" applyFont="1"/>
    <xf numFmtId="9" fontId="0" fillId="0" borderId="0" xfId="1" applyNumberFormat="1" applyFont="1"/>
    <xf numFmtId="9" fontId="0" fillId="33" borderId="0" xfId="1" applyNumberFormat="1" applyFont="1" applyFill="1"/>
    <xf numFmtId="0" fontId="26" fillId="0" borderId="0" xfId="0" applyFont="1"/>
    <xf numFmtId="11" fontId="0" fillId="0" borderId="0" xfId="0" applyNumberFormat="1"/>
    <xf numFmtId="3" fontId="42" fillId="0" borderId="0" xfId="0" applyNumberFormat="1" applyFont="1"/>
    <xf numFmtId="0" fontId="43" fillId="0" borderId="0" xfId="0" applyFont="1"/>
    <xf numFmtId="0" fontId="45" fillId="0" borderId="0" xfId="0" applyFont="1"/>
    <xf numFmtId="2" fontId="45" fillId="0" borderId="0" xfId="0" applyNumberFormat="1" applyFont="1"/>
    <xf numFmtId="165" fontId="48" fillId="0" borderId="0" xfId="0" applyNumberFormat="1" applyFont="1" applyAlignment="1">
      <alignment horizontal="center" vertical="center"/>
    </xf>
    <xf numFmtId="0" fontId="48" fillId="0" borderId="0" xfId="0" applyFont="1" applyAlignment="1">
      <alignment vertical="center"/>
    </xf>
    <xf numFmtId="164" fontId="48" fillId="0" borderId="0" xfId="0" applyNumberFormat="1" applyFont="1" applyAlignment="1">
      <alignment vertical="center"/>
    </xf>
    <xf numFmtId="0" fontId="50" fillId="0" borderId="10" xfId="0" applyFont="1" applyBorder="1" applyAlignment="1">
      <alignment horizontal="center" vertical="center" wrapText="1"/>
    </xf>
    <xf numFmtId="0" fontId="16" fillId="0" borderId="0" xfId="0" applyFont="1" applyAlignment="1">
      <alignment horizontal="center" wrapText="1"/>
    </xf>
    <xf numFmtId="0" fontId="16" fillId="0" borderId="10" xfId="0" applyFont="1" applyBorder="1" applyAlignment="1">
      <alignment horizontal="center" wrapText="1"/>
    </xf>
    <xf numFmtId="0" fontId="16" fillId="0" borderId="0" xfId="0" applyFont="1" applyAlignment="1">
      <alignment horizontal="center" vertical="center" wrapText="1"/>
    </xf>
    <xf numFmtId="0" fontId="43" fillId="0" borderId="10" xfId="0" applyFont="1" applyBorder="1" applyAlignment="1">
      <alignment horizontal="center" vertical="center" wrapText="1"/>
    </xf>
    <xf numFmtId="0" fontId="16" fillId="0" borderId="10" xfId="0" applyFont="1" applyBorder="1" applyAlignment="1">
      <alignment horizontal="center" vertical="center" wrapText="1"/>
    </xf>
    <xf numFmtId="0" fontId="14" fillId="0" borderId="10" xfId="0" applyFont="1" applyBorder="1"/>
    <xf numFmtId="0" fontId="51" fillId="0" borderId="0" xfId="0" applyFont="1"/>
    <xf numFmtId="0" fontId="51" fillId="0" borderId="0" xfId="0" applyFont="1" applyAlignment="1">
      <alignment horizontal="left" vertical="center" wrapText="1"/>
    </xf>
    <xf numFmtId="0" fontId="0" fillId="0" borderId="0" xfId="0" applyBorder="1" applyAlignment="1">
      <alignment horizontal="center"/>
    </xf>
    <xf numFmtId="0" fontId="0" fillId="0" borderId="0" xfId="0" applyBorder="1"/>
    <xf numFmtId="165" fontId="0" fillId="0" borderId="0" xfId="0" applyNumberFormat="1" applyBorder="1" applyAlignment="1">
      <alignment horizontal="center"/>
    </xf>
    <xf numFmtId="0" fontId="0" fillId="34" borderId="0" xfId="0" applyFill="1" applyAlignment="1">
      <alignment horizontal="center"/>
    </xf>
    <xf numFmtId="169" fontId="47" fillId="0" borderId="0" xfId="0" applyNumberFormat="1" applyFont="1" applyAlignment="1">
      <alignment horizontal="center"/>
    </xf>
    <xf numFmtId="165" fontId="0" fillId="34" borderId="0" xfId="0" applyNumberFormat="1" applyFill="1" applyBorder="1" applyAlignment="1">
      <alignment horizontal="center"/>
    </xf>
    <xf numFmtId="2" fontId="49" fillId="0" borderId="0" xfId="44" applyNumberFormat="1" applyFont="1" applyAlignment="1">
      <alignment horizontal="center"/>
    </xf>
    <xf numFmtId="171" fontId="47" fillId="0" borderId="0" xfId="0" applyNumberFormat="1" applyFont="1" applyAlignment="1">
      <alignment horizontal="center"/>
    </xf>
    <xf numFmtId="0" fontId="62" fillId="0" borderId="0" xfId="0" applyFont="1" applyAlignment="1">
      <alignment horizontal="center"/>
    </xf>
    <xf numFmtId="165" fontId="45" fillId="0" borderId="0" xfId="0" applyNumberFormat="1" applyFont="1" applyAlignment="1">
      <alignment horizontal="center"/>
    </xf>
    <xf numFmtId="0" fontId="63" fillId="0" borderId="0" xfId="43" applyFont="1"/>
    <xf numFmtId="0" fontId="61" fillId="0" borderId="0" xfId="0" applyFont="1"/>
    <xf numFmtId="2" fontId="45" fillId="0" borderId="0" xfId="0" applyNumberFormat="1" applyFont="1" applyAlignment="1">
      <alignment horizontal="center"/>
    </xf>
    <xf numFmtId="0" fontId="62" fillId="0" borderId="0" xfId="0" applyFont="1"/>
    <xf numFmtId="4" fontId="0" fillId="0" borderId="0" xfId="1" applyNumberFormat="1" applyFont="1" applyAlignment="1">
      <alignment horizontal="center"/>
    </xf>
    <xf numFmtId="165" fontId="67" fillId="0" borderId="0" xfId="0" applyNumberFormat="1" applyFont="1" applyBorder="1" applyAlignment="1">
      <alignment horizontal="center"/>
    </xf>
    <xf numFmtId="0" fontId="46" fillId="0" borderId="0" xfId="61" applyFont="1" applyBorder="1" applyAlignment="1">
      <alignment horizontal="center" wrapText="1"/>
    </xf>
    <xf numFmtId="0" fontId="87" fillId="0" borderId="0" xfId="0" applyFont="1" applyBorder="1" applyAlignment="1">
      <alignment wrapText="1"/>
    </xf>
    <xf numFmtId="11" fontId="0" fillId="0" borderId="0" xfId="0" applyNumberFormat="1" applyAlignment="1">
      <alignment horizontal="center"/>
    </xf>
    <xf numFmtId="0" fontId="35" fillId="0" borderId="0" xfId="0" applyFont="1" applyFill="1" applyAlignment="1">
      <alignment horizontal="center"/>
    </xf>
    <xf numFmtId="9" fontId="36" fillId="0" borderId="0" xfId="1" applyFont="1"/>
    <xf numFmtId="165" fontId="45" fillId="0" borderId="0" xfId="0" applyNumberFormat="1" applyFont="1"/>
    <xf numFmtId="3" fontId="39" fillId="0" borderId="0" xfId="1" applyNumberFormat="1" applyFont="1" applyAlignment="1">
      <alignment horizontal="center"/>
    </xf>
    <xf numFmtId="0" fontId="21" fillId="0" borderId="0" xfId="0" applyFont="1" applyAlignment="1">
      <alignment horizontal="center"/>
    </xf>
    <xf numFmtId="0" fontId="22" fillId="0" borderId="0" xfId="0" applyFont="1" applyAlignment="1">
      <alignment horizontal="center"/>
    </xf>
    <xf numFmtId="171" fontId="0" fillId="0" borderId="0" xfId="0" applyNumberFormat="1" applyAlignment="1">
      <alignment horizontal="center"/>
    </xf>
    <xf numFmtId="172" fontId="0" fillId="0" borderId="0" xfId="0" applyNumberFormat="1" applyAlignment="1">
      <alignment horizontal="center"/>
    </xf>
    <xf numFmtId="172" fontId="0" fillId="0" borderId="0" xfId="0" applyNumberFormat="1"/>
    <xf numFmtId="0" fontId="94" fillId="0" borderId="0" xfId="0" applyFont="1"/>
    <xf numFmtId="0" fontId="101" fillId="0" borderId="0" xfId="0" applyFont="1"/>
    <xf numFmtId="0" fontId="29" fillId="0" borderId="0" xfId="0" applyFont="1" applyAlignment="1">
      <alignment vertical="center"/>
    </xf>
    <xf numFmtId="0" fontId="25" fillId="0" borderId="0" xfId="0" applyFont="1" applyAlignment="1">
      <alignment vertical="center"/>
    </xf>
    <xf numFmtId="0" fontId="26" fillId="0" borderId="0" xfId="0" applyFont="1" applyBorder="1"/>
    <xf numFmtId="0" fontId="30" fillId="0" borderId="10" xfId="0" applyFont="1" applyBorder="1" applyAlignment="1"/>
    <xf numFmtId="2" fontId="30" fillId="0" borderId="0" xfId="0" applyNumberFormat="1" applyFont="1" applyFill="1" applyAlignment="1">
      <alignment horizontal="center" vertical="center"/>
    </xf>
    <xf numFmtId="0" fontId="29" fillId="0" borderId="10" xfId="0" applyFont="1" applyBorder="1" applyAlignment="1">
      <alignment wrapText="1"/>
    </xf>
    <xf numFmtId="0" fontId="93" fillId="0" borderId="0" xfId="0" applyFont="1"/>
    <xf numFmtId="0" fontId="37" fillId="0" borderId="0" xfId="0" applyFont="1" applyBorder="1"/>
    <xf numFmtId="0" fontId="16" fillId="0" borderId="12" xfId="0" applyFont="1" applyBorder="1"/>
    <xf numFmtId="0" fontId="16" fillId="0" borderId="10" xfId="0" applyFont="1" applyBorder="1" applyAlignment="1"/>
    <xf numFmtId="0" fontId="51" fillId="0" borderId="0" xfId="0" applyFont="1" applyAlignment="1">
      <alignment vertical="center"/>
    </xf>
    <xf numFmtId="0" fontId="16" fillId="0" borderId="11" xfId="0" applyFont="1" applyBorder="1"/>
    <xf numFmtId="0" fontId="43" fillId="0" borderId="0" xfId="0" applyFont="1" applyAlignment="1">
      <alignment horizontal="center" wrapText="1"/>
    </xf>
    <xf numFmtId="1" fontId="48" fillId="0" borderId="0" xfId="0" applyNumberFormat="1" applyFont="1" applyAlignment="1">
      <alignment horizontal="center" vertical="top" wrapText="1"/>
    </xf>
    <xf numFmtId="165" fontId="21" fillId="0" borderId="0" xfId="44" applyNumberFormat="1" applyFont="1" applyAlignment="1">
      <alignment horizontal="center" vertical="center"/>
    </xf>
    <xf numFmtId="0" fontId="18" fillId="0" borderId="0" xfId="0" applyFont="1" applyBorder="1"/>
    <xf numFmtId="0" fontId="16" fillId="0" borderId="0" xfId="0" applyFont="1" applyBorder="1"/>
    <xf numFmtId="0" fontId="16" fillId="0" borderId="0" xfId="0" applyFont="1" applyBorder="1" applyAlignment="1">
      <alignment horizontal="center" wrapText="1"/>
    </xf>
    <xf numFmtId="0" fontId="14" fillId="0" borderId="0" xfId="0" applyFont="1" applyBorder="1"/>
    <xf numFmtId="0" fontId="43" fillId="0" borderId="0" xfId="0" applyFont="1" applyBorder="1" applyAlignment="1">
      <alignment horizontal="center" vertical="center" wrapText="1"/>
    </xf>
    <xf numFmtId="0" fontId="62" fillId="0" borderId="0" xfId="0" applyFont="1" applyAlignment="1"/>
    <xf numFmtId="0" fontId="19" fillId="0" borderId="0" xfId="0" applyFont="1" applyAlignment="1">
      <alignment horizontal="center"/>
    </xf>
    <xf numFmtId="171" fontId="18" fillId="0" borderId="0" xfId="0" applyNumberFormat="1" applyFont="1" applyAlignment="1">
      <alignment horizontal="center"/>
    </xf>
    <xf numFmtId="2" fontId="94" fillId="0" borderId="0" xfId="0" applyNumberFormat="1" applyFont="1" applyAlignment="1">
      <alignment horizontal="center"/>
    </xf>
    <xf numFmtId="3" fontId="0" fillId="0" borderId="0" xfId="0" applyNumberFormat="1" applyAlignment="1">
      <alignment horizontal="center"/>
    </xf>
    <xf numFmtId="0" fontId="100" fillId="0" borderId="0" xfId="0" applyFont="1" applyAlignment="1">
      <alignment vertical="center"/>
    </xf>
    <xf numFmtId="0" fontId="99" fillId="0" borderId="10" xfId="0" applyFont="1" applyBorder="1" applyAlignment="1">
      <alignment horizontal="center" vertical="center"/>
    </xf>
    <xf numFmtId="0" fontId="98" fillId="0" borderId="0" xfId="0" applyFont="1" applyAlignment="1">
      <alignment vertical="center"/>
    </xf>
    <xf numFmtId="0" fontId="97" fillId="0" borderId="0" xfId="0" applyFont="1" applyAlignment="1">
      <alignment vertical="center"/>
    </xf>
    <xf numFmtId="0" fontId="96" fillId="0" borderId="10" xfId="0" applyFont="1" applyBorder="1" applyAlignment="1">
      <alignment horizontal="center" vertical="center"/>
    </xf>
    <xf numFmtId="0" fontId="95" fillId="0" borderId="10" xfId="0" applyFont="1" applyBorder="1" applyAlignment="1"/>
    <xf numFmtId="2" fontId="94" fillId="0" borderId="10" xfId="0" applyNumberFormat="1" applyFont="1" applyBorder="1" applyAlignment="1">
      <alignment horizontal="center"/>
    </xf>
    <xf numFmtId="0" fontId="93" fillId="0" borderId="10" xfId="0" applyFont="1" applyBorder="1"/>
    <xf numFmtId="2" fontId="29" fillId="0" borderId="10" xfId="0" applyNumberFormat="1" applyFont="1" applyFill="1" applyBorder="1" applyAlignment="1">
      <alignment horizontal="center"/>
    </xf>
    <xf numFmtId="2" fontId="29" fillId="0" borderId="10" xfId="0" applyNumberFormat="1" applyFont="1" applyBorder="1" applyAlignment="1">
      <alignment horizontal="center"/>
    </xf>
    <xf numFmtId="2" fontId="95" fillId="0" borderId="0" xfId="0" quotePrefix="1" applyNumberFormat="1" applyFont="1" applyAlignment="1">
      <alignment horizontal="center" vertical="center"/>
    </xf>
    <xf numFmtId="165" fontId="93" fillId="0" borderId="0" xfId="0" applyNumberFormat="1" applyFont="1" applyAlignment="1">
      <alignment horizontal="center"/>
    </xf>
    <xf numFmtId="0" fontId="95" fillId="0" borderId="0" xfId="0" applyFont="1"/>
    <xf numFmtId="2" fontId="94" fillId="0" borderId="0" xfId="0" quotePrefix="1" applyNumberFormat="1" applyFont="1" applyAlignment="1">
      <alignment horizontal="center" vertical="center"/>
    </xf>
    <xf numFmtId="2" fontId="95" fillId="0" borderId="0" xfId="0" applyNumberFormat="1" applyFont="1" applyAlignment="1">
      <alignment horizontal="center" vertical="center"/>
    </xf>
    <xf numFmtId="0" fontId="30" fillId="0" borderId="0" xfId="0" applyFont="1" applyAlignment="1">
      <alignment vertical="center"/>
    </xf>
    <xf numFmtId="2" fontId="29" fillId="0" borderId="0" xfId="0" quotePrefix="1" applyNumberFormat="1" applyFont="1" applyAlignment="1">
      <alignment horizontal="center" vertical="center"/>
    </xf>
    <xf numFmtId="2" fontId="30" fillId="0" borderId="0" xfId="0" applyNumberFormat="1" applyFont="1" applyAlignment="1">
      <alignment horizontal="center" vertical="center"/>
    </xf>
    <xf numFmtId="165" fontId="0" fillId="0" borderId="0" xfId="0" applyNumberFormat="1" applyFill="1" applyBorder="1" applyAlignment="1">
      <alignment horizontal="center"/>
    </xf>
    <xf numFmtId="165" fontId="67" fillId="0" borderId="0" xfId="61" applyNumberFormat="1" applyFont="1" applyBorder="1" applyAlignment="1">
      <alignment horizontal="center"/>
    </xf>
    <xf numFmtId="0" fontId="87" fillId="0" borderId="0" xfId="0" applyFont="1" applyBorder="1" applyAlignment="1">
      <alignment horizontal="center" wrapText="1"/>
    </xf>
    <xf numFmtId="0" fontId="45" fillId="0" borderId="0" xfId="0" applyFont="1" applyBorder="1" applyAlignment="1">
      <alignment horizontal="center" wrapText="1"/>
    </xf>
    <xf numFmtId="0" fontId="40" fillId="0" borderId="0" xfId="0" applyNumberFormat="1" applyFont="1" applyFill="1"/>
    <xf numFmtId="165" fontId="40" fillId="0" borderId="0" xfId="0" applyNumberFormat="1" applyFont="1" applyFill="1" applyAlignment="1">
      <alignment horizontal="center"/>
    </xf>
    <xf numFmtId="165" fontId="0" fillId="35" borderId="0" xfId="0" applyNumberFormat="1" applyFill="1" applyAlignment="1">
      <alignment horizontal="center"/>
    </xf>
    <xf numFmtId="164" fontId="62" fillId="0" borderId="0" xfId="0" applyNumberFormat="1" applyFont="1"/>
    <xf numFmtId="0" fontId="102" fillId="0" borderId="0" xfId="0" applyFont="1" applyAlignment="1">
      <alignment horizontal="center"/>
    </xf>
    <xf numFmtId="0" fontId="102" fillId="0" borderId="0" xfId="0" applyFont="1" applyFill="1" applyBorder="1" applyAlignment="1">
      <alignment horizontal="center" wrapText="1"/>
    </xf>
    <xf numFmtId="171" fontId="42" fillId="0" borderId="0" xfId="0" applyNumberFormat="1" applyFont="1" applyFill="1" applyAlignment="1">
      <alignment horizontal="center"/>
    </xf>
    <xf numFmtId="166" fontId="45" fillId="0" borderId="0" xfId="0" applyNumberFormat="1" applyFont="1"/>
    <xf numFmtId="3" fontId="39" fillId="0" borderId="0" xfId="0" applyNumberFormat="1" applyFont="1" applyAlignment="1">
      <alignment horizontal="center"/>
    </xf>
    <xf numFmtId="3" fontId="39" fillId="0" borderId="0" xfId="1" applyNumberFormat="1" applyFont="1" applyFill="1" applyAlignment="1">
      <alignment horizontal="center"/>
    </xf>
    <xf numFmtId="4" fontId="0" fillId="0" borderId="0" xfId="0" applyNumberFormat="1" applyAlignment="1">
      <alignment horizontal="center"/>
    </xf>
    <xf numFmtId="0" fontId="34" fillId="0" borderId="0" xfId="0" applyFont="1"/>
    <xf numFmtId="171" fontId="0" fillId="0" borderId="0" xfId="0" applyNumberFormat="1" applyFill="1" applyAlignment="1">
      <alignment horizontal="center"/>
    </xf>
    <xf numFmtId="171" fontId="42" fillId="0" borderId="0" xfId="0" applyNumberFormat="1" applyFont="1" applyAlignment="1">
      <alignment horizontal="center"/>
    </xf>
    <xf numFmtId="3" fontId="0" fillId="0" borderId="0" xfId="1" applyNumberFormat="1" applyFont="1" applyAlignment="1">
      <alignment horizontal="center"/>
    </xf>
    <xf numFmtId="2" fontId="94" fillId="0" borderId="0" xfId="0" applyNumberFormat="1" applyFont="1" applyAlignment="1">
      <alignment horizontal="center" vertical="center"/>
    </xf>
    <xf numFmtId="2" fontId="29" fillId="0" borderId="0" xfId="0" applyNumberFormat="1" applyFont="1" applyAlignment="1">
      <alignment horizontal="center" vertical="center"/>
    </xf>
    <xf numFmtId="2" fontId="30" fillId="0" borderId="0" xfId="0" quotePrefix="1" applyNumberFormat="1" applyFont="1" applyAlignment="1">
      <alignment horizontal="center" vertical="center"/>
    </xf>
    <xf numFmtId="0" fontId="26" fillId="0" borderId="0" xfId="0" applyFont="1" applyAlignment="1">
      <alignment vertical="center" wrapText="1"/>
    </xf>
    <xf numFmtId="0" fontId="0" fillId="0" borderId="12" xfId="0" applyBorder="1"/>
    <xf numFmtId="0" fontId="92" fillId="0" borderId="0" xfId="0" applyFont="1" applyBorder="1"/>
    <xf numFmtId="0" fontId="16" fillId="0" borderId="12" xfId="0" applyFont="1" applyBorder="1" applyAlignment="1">
      <alignment horizontal="center" vertical="center" wrapText="1"/>
    </xf>
    <xf numFmtId="0" fontId="16" fillId="0" borderId="0" xfId="0" applyFont="1" applyBorder="1" applyAlignment="1"/>
    <xf numFmtId="0" fontId="16" fillId="0" borderId="11" xfId="0" applyFont="1" applyBorder="1" applyAlignment="1">
      <alignment horizontal="center"/>
    </xf>
    <xf numFmtId="0" fontId="43" fillId="0" borderId="0" xfId="0" applyFont="1" applyAlignment="1">
      <alignment wrapText="1"/>
    </xf>
    <xf numFmtId="0" fontId="0" fillId="0" borderId="10" xfId="0" applyBorder="1" applyAlignment="1">
      <alignment horizontal="center" vertical="center"/>
    </xf>
    <xf numFmtId="0" fontId="1" fillId="0" borderId="0" xfId="64" applyAlignment="1">
      <alignment horizontal="center"/>
    </xf>
    <xf numFmtId="2" fontId="0" fillId="0" borderId="0" xfId="1" applyNumberFormat="1" applyFont="1" applyAlignment="1">
      <alignment horizontal="center"/>
    </xf>
    <xf numFmtId="9" fontId="0" fillId="0" borderId="0" xfId="0" applyNumberFormat="1" applyAlignment="1">
      <alignment horizontal="center"/>
    </xf>
    <xf numFmtId="165" fontId="21" fillId="0" borderId="0" xfId="0" applyNumberFormat="1" applyFont="1" applyAlignment="1">
      <alignment horizontal="center"/>
    </xf>
    <xf numFmtId="0" fontId="16" fillId="0" borderId="0" xfId="0" applyFont="1" applyBorder="1" applyAlignment="1">
      <alignment horizontal="center" vertical="center" wrapText="1"/>
    </xf>
    <xf numFmtId="0" fontId="0" fillId="0" borderId="0" xfId="0" applyFill="1" applyAlignment="1">
      <alignment horizontal="center"/>
    </xf>
    <xf numFmtId="0" fontId="0" fillId="0" borderId="0" xfId="0"/>
    <xf numFmtId="165" fontId="67" fillId="0" borderId="0" xfId="61" applyNumberFormat="1" applyFont="1" applyAlignment="1">
      <alignment horizontal="center"/>
    </xf>
    <xf numFmtId="165" fontId="67" fillId="0" borderId="0" xfId="0" applyNumberFormat="1" applyFont="1" applyAlignment="1">
      <alignment horizontal="center"/>
    </xf>
    <xf numFmtId="0" fontId="0" fillId="0" borderId="10" xfId="0" applyBorder="1"/>
    <xf numFmtId="0" fontId="0" fillId="0" borderId="0" xfId="0" applyAlignment="1">
      <alignment horizontal="center"/>
    </xf>
    <xf numFmtId="0" fontId="19" fillId="0" borderId="0" xfId="0" applyFont="1" applyAlignment="1">
      <alignment horizontal="left"/>
    </xf>
    <xf numFmtId="0" fontId="28" fillId="0" borderId="0" xfId="43"/>
    <xf numFmtId="165" fontId="46" fillId="0" borderId="0" xfId="0" applyNumberFormat="1" applyFont="1" applyBorder="1" applyAlignment="1">
      <alignment horizontal="center"/>
    </xf>
    <xf numFmtId="0" fontId="0" fillId="0" borderId="0" xfId="0"/>
    <xf numFmtId="0" fontId="24" fillId="0" borderId="10" xfId="0" applyFont="1" applyBorder="1" applyAlignment="1">
      <alignment horizontal="center" wrapText="1"/>
    </xf>
    <xf numFmtId="0" fontId="24" fillId="0" borderId="10" xfId="0" applyFont="1" applyBorder="1" applyAlignment="1">
      <alignment horizontal="center" vertical="center" wrapText="1"/>
    </xf>
    <xf numFmtId="0" fontId="24" fillId="0" borderId="12" xfId="0" applyFont="1" applyBorder="1" applyAlignment="1">
      <alignment horizontal="center" vertical="center" wrapText="1"/>
    </xf>
    <xf numFmtId="165" fontId="22" fillId="0" borderId="0" xfId="0" applyNumberFormat="1" applyFont="1" applyAlignment="1">
      <alignment horizontal="center"/>
    </xf>
    <xf numFmtId="2" fontId="61" fillId="0" borderId="0" xfId="0" applyNumberFormat="1" applyFont="1"/>
    <xf numFmtId="165" fontId="61" fillId="0" borderId="0" xfId="0" applyNumberFormat="1" applyFont="1"/>
    <xf numFmtId="165" fontId="49" fillId="0" borderId="0" xfId="61" applyNumberFormat="1" applyFont="1" applyAlignment="1">
      <alignment horizontal="center"/>
    </xf>
    <xf numFmtId="165" fontId="49" fillId="0" borderId="0" xfId="0" applyNumberFormat="1" applyFont="1" applyAlignment="1">
      <alignment horizontal="center"/>
    </xf>
    <xf numFmtId="165" fontId="61" fillId="0" borderId="0" xfId="0" applyNumberFormat="1" applyFont="1" applyAlignment="1">
      <alignment horizontal="center"/>
    </xf>
    <xf numFmtId="166" fontId="61" fillId="0" borderId="0" xfId="0" applyNumberFormat="1" applyFont="1"/>
    <xf numFmtId="0" fontId="39" fillId="0" borderId="0" xfId="0" applyFont="1" applyBorder="1" applyAlignment="1">
      <alignment horizontal="center"/>
    </xf>
    <xf numFmtId="0" fontId="39" fillId="0" borderId="0" xfId="0" applyFont="1" applyBorder="1"/>
    <xf numFmtId="0" fontId="24" fillId="0" borderId="12" xfId="0" applyFont="1" applyBorder="1"/>
    <xf numFmtId="0" fontId="26" fillId="0" borderId="0" xfId="0" applyFont="1" applyAlignment="1">
      <alignment horizontal="center"/>
    </xf>
    <xf numFmtId="165" fontId="26" fillId="0" borderId="0" xfId="0" applyNumberFormat="1" applyFont="1" applyAlignment="1">
      <alignment horizontal="center"/>
    </xf>
    <xf numFmtId="165" fontId="26" fillId="0" borderId="0" xfId="44" applyNumberFormat="1" applyFont="1" applyAlignment="1">
      <alignment horizontal="center" vertical="center"/>
    </xf>
    <xf numFmtId="0" fontId="26" fillId="0" borderId="0" xfId="0" applyFont="1" applyBorder="1" applyAlignment="1">
      <alignment horizontal="center"/>
    </xf>
    <xf numFmtId="165" fontId="26" fillId="0" borderId="0" xfId="0" applyNumberFormat="1" applyFont="1" applyBorder="1" applyAlignment="1">
      <alignment horizontal="center"/>
    </xf>
    <xf numFmtId="0" fontId="26" fillId="0" borderId="10" xfId="0" applyFont="1" applyBorder="1" applyAlignment="1">
      <alignment horizontal="center"/>
    </xf>
    <xf numFmtId="165" fontId="26" fillId="0" borderId="10" xfId="0" applyNumberFormat="1" applyFont="1" applyBorder="1" applyAlignment="1">
      <alignment horizontal="center"/>
    </xf>
    <xf numFmtId="0" fontId="26" fillId="0" borderId="10" xfId="0" applyFont="1" applyBorder="1"/>
    <xf numFmtId="0" fontId="43" fillId="0" borderId="0" xfId="0" applyFont="1" applyAlignment="1">
      <alignment horizontal="center" wrapText="1"/>
    </xf>
    <xf numFmtId="0" fontId="43" fillId="0" borderId="10" xfId="0" applyFont="1" applyBorder="1" applyAlignment="1">
      <alignment horizontal="center" wrapText="1"/>
    </xf>
    <xf numFmtId="0" fontId="16" fillId="0" borderId="10" xfId="0" applyFont="1" applyBorder="1" applyAlignment="1">
      <alignment horizontal="center"/>
    </xf>
    <xf numFmtId="164" fontId="0" fillId="0" borderId="0" xfId="1" applyNumberFormat="1" applyFont="1"/>
    <xf numFmtId="9" fontId="0" fillId="0" borderId="0" xfId="1" applyFont="1"/>
    <xf numFmtId="0" fontId="39" fillId="0" borderId="0" xfId="0" applyFont="1" applyAlignment="1">
      <alignment horizontal="center"/>
    </xf>
    <xf numFmtId="0" fontId="36" fillId="0" borderId="0" xfId="0" applyFont="1" applyAlignment="1">
      <alignment horizontal="center"/>
    </xf>
    <xf numFmtId="0" fontId="36" fillId="0" borderId="0" xfId="0" applyFont="1"/>
    <xf numFmtId="0" fontId="17" fillId="0" borderId="0" xfId="0" applyFont="1" applyAlignment="1">
      <alignment horizontal="center"/>
    </xf>
    <xf numFmtId="164" fontId="36" fillId="0" borderId="0" xfId="0" applyNumberFormat="1" applyFont="1" applyAlignment="1">
      <alignment horizontal="center"/>
    </xf>
    <xf numFmtId="0" fontId="87" fillId="0" borderId="0" xfId="0" applyFont="1"/>
    <xf numFmtId="2" fontId="0" fillId="0" borderId="0" xfId="0" applyNumberFormat="1"/>
    <xf numFmtId="0" fontId="103" fillId="0" borderId="0" xfId="0" applyFont="1" applyAlignment="1">
      <alignment horizontal="center"/>
    </xf>
    <xf numFmtId="0" fontId="104" fillId="0" borderId="10" xfId="0" applyFont="1" applyBorder="1" applyAlignment="1">
      <alignment horizontal="center"/>
    </xf>
    <xf numFmtId="0" fontId="43" fillId="0" borderId="10" xfId="0" applyFont="1" applyBorder="1" applyAlignment="1">
      <alignment horizontal="center"/>
    </xf>
    <xf numFmtId="164" fontId="0" fillId="0" borderId="0" xfId="0" applyNumberFormat="1"/>
    <xf numFmtId="164" fontId="39" fillId="0" borderId="0" xfId="0" applyNumberFormat="1" applyFont="1" applyAlignment="1">
      <alignment horizontal="center"/>
    </xf>
    <xf numFmtId="164" fontId="39" fillId="0" borderId="10" xfId="0" applyNumberFormat="1" applyFont="1" applyBorder="1" applyAlignment="1">
      <alignment horizontal="center"/>
    </xf>
    <xf numFmtId="0" fontId="51" fillId="0" borderId="0" xfId="0" applyFont="1" applyAlignment="1">
      <alignment vertical="center" wrapText="1"/>
    </xf>
    <xf numFmtId="0" fontId="26" fillId="0" borderId="0" xfId="0" applyFont="1" applyAlignment="1">
      <alignment horizontal="left"/>
    </xf>
    <xf numFmtId="0" fontId="16" fillId="0" borderId="11" xfId="0" applyFont="1" applyBorder="1" applyAlignment="1">
      <alignment horizontal="center" vertical="center" wrapText="1"/>
    </xf>
    <xf numFmtId="0" fontId="51" fillId="0" borderId="0" xfId="0" applyFont="1" applyAlignment="1">
      <alignment horizontal="left" vertical="center" wrapText="1"/>
    </xf>
    <xf numFmtId="0" fontId="88" fillId="0" borderId="11" xfId="0" applyFont="1" applyBorder="1" applyAlignment="1">
      <alignment horizontal="center" vertical="center" wrapText="1"/>
    </xf>
    <xf numFmtId="0" fontId="88" fillId="0" borderId="12" xfId="0" applyFont="1" applyBorder="1" applyAlignment="1">
      <alignment horizontal="center" vertical="center" wrapText="1"/>
    </xf>
    <xf numFmtId="0" fontId="88" fillId="0" borderId="10" xfId="0" applyFont="1" applyBorder="1" applyAlignment="1">
      <alignment horizontal="center" vertical="center" wrapText="1"/>
    </xf>
    <xf numFmtId="0" fontId="43" fillId="0" borderId="12" xfId="0" applyFont="1" applyBorder="1" applyAlignment="1">
      <alignment horizontal="center" wrapText="1"/>
    </xf>
    <xf numFmtId="0" fontId="43" fillId="0" borderId="0" xfId="0" applyFont="1" applyAlignment="1">
      <alignment horizontal="center" wrapText="1"/>
    </xf>
    <xf numFmtId="0" fontId="43" fillId="0" borderId="10" xfId="0" applyFont="1" applyBorder="1" applyAlignment="1">
      <alignment horizontal="center" wrapText="1"/>
    </xf>
    <xf numFmtId="0" fontId="43" fillId="0" borderId="11" xfId="0" applyFont="1" applyBorder="1" applyAlignment="1">
      <alignment horizontal="center" vertical="center" wrapText="1"/>
    </xf>
    <xf numFmtId="0" fontId="16" fillId="0" borderId="10" xfId="0" applyFont="1" applyBorder="1" applyAlignment="1">
      <alignment horizontal="center"/>
    </xf>
    <xf numFmtId="0" fontId="25" fillId="0" borderId="10" xfId="0" applyFont="1" applyBorder="1" applyAlignment="1">
      <alignment horizontal="center"/>
    </xf>
    <xf numFmtId="0" fontId="24" fillId="0" borderId="12" xfId="0" applyFont="1" applyBorder="1" applyAlignment="1">
      <alignment horizontal="center"/>
    </xf>
    <xf numFmtId="0" fontId="90" fillId="0" borderId="12" xfId="0" applyFont="1" applyBorder="1" applyAlignment="1">
      <alignment horizontal="center"/>
    </xf>
    <xf numFmtId="0" fontId="91" fillId="0" borderId="10" xfId="0" applyFont="1" applyBorder="1" applyAlignment="1">
      <alignment horizontal="center"/>
    </xf>
    <xf numFmtId="0" fontId="29"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10" xfId="0" applyFont="1" applyBorder="1" applyAlignment="1">
      <alignment horizontal="center" vertical="center" wrapText="1"/>
    </xf>
    <xf numFmtId="0" fontId="31" fillId="0" borderId="11" xfId="0" applyFont="1" applyBorder="1" applyAlignment="1">
      <alignment horizontal="center" vertical="center"/>
    </xf>
    <xf numFmtId="0" fontId="26" fillId="0" borderId="0" xfId="0" applyFont="1" applyAlignment="1">
      <alignment horizontal="left" wrapText="1"/>
    </xf>
    <xf numFmtId="0" fontId="88" fillId="0" borderId="0" xfId="0" applyFont="1" applyBorder="1" applyAlignment="1">
      <alignment horizontal="center" vertical="center" wrapText="1"/>
    </xf>
    <xf numFmtId="0" fontId="16" fillId="0" borderId="11" xfId="0" applyFont="1" applyBorder="1" applyAlignment="1">
      <alignment horizontal="center"/>
    </xf>
    <xf numFmtId="0" fontId="24" fillId="0" borderId="11" xfId="0" applyFont="1" applyBorder="1" applyAlignment="1">
      <alignment horizontal="center" vertical="center" wrapText="1"/>
    </xf>
  </cellXfs>
  <cellStyles count="560">
    <cellStyle name="20% - Accent1" xfId="20" builtinId="30" customBuiltin="1"/>
    <cellStyle name="20% - Accent1 2" xfId="243" xr:uid="{692FF7BA-5E42-4183-8261-012C1E866071}"/>
    <cellStyle name="20% - Accent2" xfId="24" builtinId="34" customBuiltin="1"/>
    <cellStyle name="20% - Accent2 2" xfId="244" xr:uid="{A679EC08-B77A-40BD-8E96-CFF8452A6D61}"/>
    <cellStyle name="20% - Accent3" xfId="28" builtinId="38" customBuiltin="1"/>
    <cellStyle name="20% - Accent3 2" xfId="245" xr:uid="{FBC468A6-9BB9-4409-B690-924B43DD830E}"/>
    <cellStyle name="20% - Accent4" xfId="32" builtinId="42" customBuiltin="1"/>
    <cellStyle name="20% - Accent4 2" xfId="246" xr:uid="{8D890D84-0BE6-483C-81ED-F1C051C48BB7}"/>
    <cellStyle name="20% - Accent5" xfId="36" builtinId="46" customBuiltin="1"/>
    <cellStyle name="20% - Accent5 2" xfId="247" xr:uid="{F91B40EB-FB22-4DA4-A681-8E3D2A102B4E}"/>
    <cellStyle name="20% - Accent6" xfId="40" builtinId="50" customBuiltin="1"/>
    <cellStyle name="20% - Accent6 2" xfId="248" xr:uid="{CF250C77-B700-44DE-8AEF-6328DE7B6EC9}"/>
    <cellStyle name="40% - Accent1" xfId="21" builtinId="31" customBuiltin="1"/>
    <cellStyle name="40% - Accent1 2" xfId="249" xr:uid="{76C6D8BE-808E-43DA-BB96-5F7006D37C58}"/>
    <cellStyle name="40% - Accent2" xfId="25" builtinId="35" customBuiltin="1"/>
    <cellStyle name="40% - Accent2 2" xfId="250" xr:uid="{91C1E735-0B9B-4C34-A532-817BB178FCBC}"/>
    <cellStyle name="40% - Accent3" xfId="29" builtinId="39" customBuiltin="1"/>
    <cellStyle name="40% - Accent3 2" xfId="251" xr:uid="{E0C71DC1-7461-4DB2-B6F9-EF2C1E32058A}"/>
    <cellStyle name="40% - Accent4" xfId="33" builtinId="43" customBuiltin="1"/>
    <cellStyle name="40% - Accent4 2" xfId="252" xr:uid="{2D3552FF-F1E4-4691-89E0-FCE4D26FCF22}"/>
    <cellStyle name="40% - Accent5" xfId="37" builtinId="47" customBuiltin="1"/>
    <cellStyle name="40% - Accent5 2" xfId="253" xr:uid="{B2330A3D-7EB9-4FBE-AE6A-8A2588570EDB}"/>
    <cellStyle name="40% - Accent6" xfId="41" builtinId="51" customBuiltin="1"/>
    <cellStyle name="40% - Accent6 2" xfId="254" xr:uid="{DC6A3F1C-ADBC-42A2-8D0F-582A5AD7AC42}"/>
    <cellStyle name="60% - Accent1" xfId="22" builtinId="32" customBuiltin="1"/>
    <cellStyle name="60% - Accent1 2" xfId="255" xr:uid="{73CDC0DC-69C2-4071-A9A5-81E1D31F08A2}"/>
    <cellStyle name="60% - Accent2" xfId="26" builtinId="36" customBuiltin="1"/>
    <cellStyle name="60% - Accent2 2" xfId="256" xr:uid="{C8D762C5-A31B-4DAB-9607-DF954C7D5805}"/>
    <cellStyle name="60% - Accent3" xfId="30" builtinId="40" customBuiltin="1"/>
    <cellStyle name="60% - Accent3 2" xfId="257" xr:uid="{7D5E3CAC-C5E6-492E-B208-31A9B51BB806}"/>
    <cellStyle name="60% - Accent4" xfId="34" builtinId="44" customBuiltin="1"/>
    <cellStyle name="60% - Accent4 2" xfId="258" xr:uid="{4BAE5150-7686-42DA-A0B9-8431D3DBD01A}"/>
    <cellStyle name="60% - Accent5" xfId="38" builtinId="48" customBuiltin="1"/>
    <cellStyle name="60% - Accent5 2" xfId="259" xr:uid="{066AA454-2F08-49C5-BDD9-ABF3B482B3F0}"/>
    <cellStyle name="60% - Accent6" xfId="42" builtinId="52" customBuiltin="1"/>
    <cellStyle name="60% - Accent6 2" xfId="260" xr:uid="{F5C62025-9659-44C8-8546-AC9D33A01BEA}"/>
    <cellStyle name="Accent1" xfId="19" builtinId="29" customBuiltin="1"/>
    <cellStyle name="Accent1 2" xfId="261" xr:uid="{4D97EE92-1629-43DF-8BB8-394FE11B24EC}"/>
    <cellStyle name="Accent2" xfId="23" builtinId="33" customBuiltin="1"/>
    <cellStyle name="Accent2 2" xfId="262" xr:uid="{666DFD08-32D2-4B2D-8B63-2FD3F0A825ED}"/>
    <cellStyle name="Accent3" xfId="27" builtinId="37" customBuiltin="1"/>
    <cellStyle name="Accent3 2" xfId="263" xr:uid="{CE13AF8A-F8ED-40A0-985A-D56EC669E70D}"/>
    <cellStyle name="Accent4" xfId="31" builtinId="41" customBuiltin="1"/>
    <cellStyle name="Accent4 2" xfId="264" xr:uid="{84A6E603-3765-4314-81BA-802E32BC7361}"/>
    <cellStyle name="Accent5" xfId="35" builtinId="45" customBuiltin="1"/>
    <cellStyle name="Accent5 2" xfId="265" xr:uid="{7F99C90A-848E-4DCB-B6BE-EE6F25578C60}"/>
    <cellStyle name="Accent6" xfId="39" builtinId="49" customBuiltin="1"/>
    <cellStyle name="Accent6 2" xfId="266" xr:uid="{88B0DD8C-9B80-44CD-AE7E-A0003219AF5F}"/>
    <cellStyle name="Bad" xfId="8" builtinId="27" customBuiltin="1"/>
    <cellStyle name="Bad 2" xfId="267" xr:uid="{13C9F4A1-4619-4DC6-9C2F-59788E3CD946}"/>
    <cellStyle name="Calculation" xfId="12" builtinId="22" customBuiltin="1"/>
    <cellStyle name="Calculation 2" xfId="268" xr:uid="{859FB404-F678-4FC1-A25E-2EB141784380}"/>
    <cellStyle name="Check Cell" xfId="14" builtinId="23" customBuiltin="1"/>
    <cellStyle name="Check Cell 2" xfId="269" xr:uid="{BB698299-631B-4313-ADEC-B50AE8D17C41}"/>
    <cellStyle name="Comma 2" xfId="55" xr:uid="{41D02B46-8099-426D-99EA-50A9AAD24460}"/>
    <cellStyle name="Comma 2 2" xfId="57" xr:uid="{4A15B9C0-C512-47E2-B4F0-3D760E365802}"/>
    <cellStyle name="Comma 2 3" xfId="270" xr:uid="{32337E0E-9A55-4AC6-8071-AC48AB7FDAB1}"/>
    <cellStyle name="Comma 2 4" xfId="271" xr:uid="{284C7A58-D50B-4C0A-B54A-A362D2E07D1D}"/>
    <cellStyle name="Comma 2 5" xfId="272" xr:uid="{68A15BDD-3EA3-4E15-AE81-0E6180F99FA9}"/>
    <cellStyle name="Comma 2 6" xfId="273" xr:uid="{E256A1A5-CECA-434E-B393-8E6FA9AA8BDE}"/>
    <cellStyle name="Comma 2 7" xfId="555" xr:uid="{7CB5394F-BA20-42A0-BAF0-A50A7A707EDE}"/>
    <cellStyle name="Comma 3" xfId="84" xr:uid="{771179FA-9348-4C78-953B-744DD38A0800}"/>
    <cellStyle name="Comma 4" xfId="274" xr:uid="{1367C612-32BA-4315-9F8B-5FBCCD72A62E}"/>
    <cellStyle name="Comma 5" xfId="558" xr:uid="{AE5EDC4A-FCAC-44EC-B9A2-CE29AC12D658}"/>
    <cellStyle name="Comma 9" xfId="275" xr:uid="{DE83522B-C567-486C-ADCF-18EDF9FA9F02}"/>
    <cellStyle name="Comma0" xfId="276" xr:uid="{3A06BF24-AA55-49A0-A69D-818AA70F3BEE}"/>
    <cellStyle name="Currency 2" xfId="277" xr:uid="{FEE7266B-A3F9-44BD-BF83-4539CCB5958E}"/>
    <cellStyle name="Currency 3" xfId="278" xr:uid="{E7ADA07C-12FB-4894-A61D-B7FFCE711ECB}"/>
    <cellStyle name="Currency0" xfId="552" xr:uid="{267D9D53-183A-4C0E-B4EC-C633D377816E}"/>
    <cellStyle name="Date" xfId="46" xr:uid="{9A6D02F6-A217-4A74-AC0C-850472669F77}"/>
    <cellStyle name="En-tête 1" xfId="47" xr:uid="{5711684F-CD7B-41BB-A175-35871D37BE81}"/>
    <cellStyle name="En-tête 2" xfId="48" xr:uid="{F0A8B99B-BBA0-494E-B1D6-3C6F390C3D51}"/>
    <cellStyle name="Explanatory Text" xfId="17" builtinId="53" customBuiltin="1"/>
    <cellStyle name="Explanatory Text 2" xfId="279" xr:uid="{ED82764A-E1C2-4B04-9435-9DA167FDD5A4}"/>
    <cellStyle name="Financier0" xfId="49" xr:uid="{7B18B7AC-B45D-4C0E-97E7-BF79540D6729}"/>
    <cellStyle name="Good" xfId="7" builtinId="26" customBuiltin="1"/>
    <cellStyle name="Good 2" xfId="280" xr:uid="{A3B8FADA-C55A-436B-92CC-AB253D3604FE}"/>
    <cellStyle name="Heading 1" xfId="3" builtinId="16" customBuiltin="1"/>
    <cellStyle name="Heading 1 2" xfId="281" xr:uid="{C678221E-E9A1-406F-9E52-FA0E68BCE082}"/>
    <cellStyle name="Heading 2" xfId="4" builtinId="17" customBuiltin="1"/>
    <cellStyle name="Heading 2 2" xfId="282" xr:uid="{15422798-5DD2-48DB-8329-E530D1DBA302}"/>
    <cellStyle name="Heading 3" xfId="5" builtinId="18" customBuiltin="1"/>
    <cellStyle name="Heading 3 2" xfId="283" xr:uid="{22FDC90F-5A01-4CBF-972A-01B7E7C9156A}"/>
    <cellStyle name="Heading 4" xfId="6" builtinId="19" customBuiltin="1"/>
    <cellStyle name="Heading 4 2" xfId="284" xr:uid="{94E8A2DA-6B8F-49D7-8529-0ADDDE682367}"/>
    <cellStyle name="Hyperlink" xfId="43" builtinId="8"/>
    <cellStyle name="Hyperlink 2" xfId="70" xr:uid="{FE3308B7-E46A-4895-9FEB-09EE5931C390}"/>
    <cellStyle name="Hyperlink 2 2" xfId="559" xr:uid="{4F91EE20-5037-4E2A-9A6A-DE5F711297C3}"/>
    <cellStyle name="Hyperlink 3" xfId="74" xr:uid="{6D3FDCB9-DBF9-4E1A-B362-79333444E3F7}"/>
    <cellStyle name="Hyperlink 4" xfId="62" xr:uid="{149B51FA-EFE9-4954-83DE-A4474700DD6C}"/>
    <cellStyle name="Hyperlink 5" xfId="365" xr:uid="{EC174E4C-8015-41A1-8D76-68B4284D76D5}"/>
    <cellStyle name="Hyperlink 6" xfId="549" xr:uid="{737AECD3-9235-4815-A367-7AADB5469597}"/>
    <cellStyle name="Hyperlink 7" xfId="53" xr:uid="{CE4DEF4B-1870-404A-B1B3-373A94B196CF}"/>
    <cellStyle name="Input" xfId="10" builtinId="20" customBuiltin="1"/>
    <cellStyle name="Input 2" xfId="285" xr:uid="{E115296D-9704-4523-9DB9-16FA80F462AA}"/>
    <cellStyle name="Linked Cell" xfId="13" builtinId="24" customBuiltin="1"/>
    <cellStyle name="Linked Cell 2" xfId="286" xr:uid="{EFA1A696-777C-4BEB-81E9-65724AF69715}"/>
    <cellStyle name="Monétaire0" xfId="50" xr:uid="{D57B06F8-91C1-4866-8102-4C31E373FFF4}"/>
    <cellStyle name="Neutral" xfId="9" builtinId="28" customBuiltin="1"/>
    <cellStyle name="Neutral 2" xfId="287" xr:uid="{1AFD3691-E9BD-408F-8DD8-9BB1BE41710E}"/>
    <cellStyle name="Normal" xfId="0" builtinId="0"/>
    <cellStyle name="Normal 10" xfId="87" xr:uid="{84447E68-51DB-4F15-8833-1AFB6FFFA62C}"/>
    <cellStyle name="Normal 10 2" xfId="367" xr:uid="{EDA5F074-C196-4B6C-82CA-E3453FCD64EC}"/>
    <cellStyle name="Normal 11" xfId="288" xr:uid="{4195E0FE-6D08-4FA7-B10D-5333031A1B16}"/>
    <cellStyle name="Normal 11 2" xfId="289" xr:uid="{14F309B2-26CF-4C7F-9CA9-4C669D69069B}"/>
    <cellStyle name="Normal 11 3" xfId="290" xr:uid="{5304329C-0CD0-44DE-AA29-D1DCE642B12D}"/>
    <cellStyle name="Normal 11 4" xfId="291" xr:uid="{CC3F6151-4CEA-43B9-9909-61DE576AF401}"/>
    <cellStyle name="Normal 12" xfId="292" xr:uid="{59E95797-EE37-4B79-B32C-4D49C525DBF4}"/>
    <cellStyle name="Normal 12 2" xfId="293" xr:uid="{35E5BBB5-09AA-44DF-A1C1-E37E5DABEC34}"/>
    <cellStyle name="Normal 12 3" xfId="294" xr:uid="{9F0C8083-6409-401C-BFD5-601ED974EDCF}"/>
    <cellStyle name="Normal 12 4" xfId="295" xr:uid="{3AECECE8-2FB3-44E4-8302-824FDA5190B8}"/>
    <cellStyle name="Normal 13" xfId="296" xr:uid="{4C4E2F8F-1369-46FB-A3F1-88F7B0A85774}"/>
    <cellStyle name="Normal 13 2" xfId="297" xr:uid="{B91776E4-3FFA-4512-AD9E-DB5CBC6C931B}"/>
    <cellStyle name="Normal 13 3" xfId="298" xr:uid="{432DF44A-F2EB-4566-BE3F-55783EE0EF30}"/>
    <cellStyle name="Normal 13 4" xfId="299" xr:uid="{20D81871-664E-4611-B243-E381ADE5983E}"/>
    <cellStyle name="Normal 14" xfId="300" xr:uid="{83C850A4-8961-46CD-A3A4-8C6351CB6EA6}"/>
    <cellStyle name="Normal 14 2" xfId="301" xr:uid="{0B647692-12A0-47FF-9E94-2AD66CBDA6A9}"/>
    <cellStyle name="Normal 15" xfId="302" xr:uid="{5400DED3-4C07-4D4D-B498-5CDEF1D29CD3}"/>
    <cellStyle name="Normal 16" xfId="303" xr:uid="{C26D4A0A-205C-4758-86F5-E3FEC86664E8}"/>
    <cellStyle name="Normal 17" xfId="304" xr:uid="{D511EBD4-55E6-415C-9D84-C3E8D24785B4}"/>
    <cellStyle name="Normal 18" xfId="305" xr:uid="{C81AF8A9-FC8A-4790-B359-5210455E0E89}"/>
    <cellStyle name="Normal 19" xfId="554" xr:uid="{ECDC6C27-9443-40D2-A62D-EAAA69CBA900}"/>
    <cellStyle name="Normal 2" xfId="45" xr:uid="{EFD05663-D2E2-47B1-AE3C-3E462B9DFED9}"/>
    <cellStyle name="Normal 2 10" xfId="68" xr:uid="{2B92DFFE-605D-40D4-8EBD-3E45AB78A359}"/>
    <cellStyle name="Normal 2 10 2" xfId="368" xr:uid="{F68A9882-C889-4089-ACEC-5A46F56317D0}"/>
    <cellStyle name="Normal 2 11" xfId="65" xr:uid="{288A2A26-6F8F-4FC1-873E-0F1A91F90971}"/>
    <cellStyle name="Normal 2 11 2" xfId="369" xr:uid="{65309378-C9D8-41CB-B277-71A5E9BC8F11}"/>
    <cellStyle name="Normal 2 12" xfId="306" xr:uid="{6415AE31-389D-4085-BA43-2C5178D825E3}"/>
    <cellStyle name="Normal 2 13" xfId="307" xr:uid="{AF1D3A5F-7AEF-4A95-AD12-9111176D5ECA}"/>
    <cellStyle name="Normal 2 14" xfId="308" xr:uid="{4A57EDDE-0967-452C-82AF-F8E2F7073F02}"/>
    <cellStyle name="Normal 2 15" xfId="309" xr:uid="{AC501985-2DE9-4902-99A2-AD0D31161BBE}"/>
    <cellStyle name="Normal 2 16" xfId="310" xr:uid="{B6D8AA93-7246-458C-A541-D4DD841F69C2}"/>
    <cellStyle name="Normal 2 17" xfId="311" xr:uid="{90877F5A-17E2-4B1B-9AF3-9338D7E4A4E5}"/>
    <cellStyle name="Normal 2 18" xfId="312" xr:uid="{C24090C3-105D-4816-AFBF-F951C7FCDB29}"/>
    <cellStyle name="Normal 2 19" xfId="313" xr:uid="{85D68166-5C3F-4BBD-A385-FECF667CC2D9}"/>
    <cellStyle name="Normal 2 2" xfId="78" xr:uid="{46CEF6C1-2197-4831-B572-AD860D3A9508}"/>
    <cellStyle name="Normal 2 2 10" xfId="370" xr:uid="{96298447-3D61-4009-AB20-3AAA0303A26B}"/>
    <cellStyle name="Normal 2 2 2" xfId="72" xr:uid="{5B62C7E0-6CCA-42D7-AFF5-A37F8B702788}"/>
    <cellStyle name="Normal 2 2 2 2" xfId="86" xr:uid="{F33EF8D7-D089-4A63-B264-5B372337E892}"/>
    <cellStyle name="Normal 2 2 2 2 2" xfId="371" xr:uid="{5F2FE4D9-98CC-480E-BA0B-E1BDE4261868}"/>
    <cellStyle name="Normal 2 2 2 3" xfId="69" xr:uid="{3A62FB9D-8928-4ABF-B43E-11E96269735C}"/>
    <cellStyle name="Normal 2 2 2 3 2" xfId="372" xr:uid="{91DFC3C1-9D2A-4785-9F08-001398640EB6}"/>
    <cellStyle name="Normal 2 2 2 4" xfId="373" xr:uid="{289A78F8-97E9-4513-972D-327237551734}"/>
    <cellStyle name="Normal 2 2 3" xfId="79" xr:uid="{B667CE3A-A2A2-4044-A20B-A532F7858E98}"/>
    <cellStyle name="Normal 2 2 3 2" xfId="64" xr:uid="{BA4BD5F0-1D9D-41B4-BCC4-E22D6323302C}"/>
    <cellStyle name="Normal 2 2 3 2 2" xfId="374" xr:uid="{A2D21F31-DABB-43DA-9B73-ADC5FEA0E926}"/>
    <cellStyle name="Normal 2 2 3 3" xfId="375" xr:uid="{9318264E-1589-4CB6-A260-F559E6228521}"/>
    <cellStyle name="Normal 2 2 4" xfId="67" xr:uid="{F73AF8BF-3BFC-49EA-96AC-A01E96833071}"/>
    <cellStyle name="Normal 2 2 4 2" xfId="66" xr:uid="{E3FC5660-C513-456F-8A28-CD34876FB22F}"/>
    <cellStyle name="Normal 2 2 4 2 2" xfId="376" xr:uid="{F78D0571-BD28-4DB2-A7CD-31D9F98618E3}"/>
    <cellStyle name="Normal 2 2 4 3" xfId="377" xr:uid="{8FC19F78-751E-48FC-8E8D-C709CF0D22D4}"/>
    <cellStyle name="Normal 2 2 5" xfId="85" xr:uid="{8ADEEF7C-79B6-4C28-A63D-6D8CDE1A901E}"/>
    <cellStyle name="Normal 2 2 5 2" xfId="73" xr:uid="{20648842-31B5-4CDE-B20E-C1C7DABAEB00}"/>
    <cellStyle name="Normal 2 2 5 2 2" xfId="378" xr:uid="{BDB39567-1CEB-4F10-A6A5-6569E9DE43CE}"/>
    <cellStyle name="Normal 2 2 5 3" xfId="379" xr:uid="{97845CBF-3093-43B8-80B7-66A870EC5D37}"/>
    <cellStyle name="Normal 2 2 6" xfId="71" xr:uid="{A109F925-8871-4729-AB6E-2437F54EE239}"/>
    <cellStyle name="Normal 2 2 6 2" xfId="380" xr:uid="{ECC09ADC-F730-4C32-A18C-7CDB22C4ED7E}"/>
    <cellStyle name="Normal 2 2 7" xfId="81" xr:uid="{3159CD92-17F9-4125-8B4B-DEFEC3F18847}"/>
    <cellStyle name="Normal 2 2 7 2" xfId="381" xr:uid="{B11B1E59-5902-4E2E-A6F0-5687E14469FC}"/>
    <cellStyle name="Normal 2 2 8" xfId="80" xr:uid="{0EDC27A5-AAAC-4390-A7AF-3FB5395CCBD1}"/>
    <cellStyle name="Normal 2 2 8 2" xfId="382" xr:uid="{793A31A0-AF82-423B-86A4-7F90EA7C504A}"/>
    <cellStyle name="Normal 2 2 9" xfId="383" xr:uid="{7AB858AC-1609-4B2D-AD9B-0F74A9B5B56A}"/>
    <cellStyle name="Normal 2 20" xfId="314" xr:uid="{6C92D762-1FE3-4DC9-A509-F37498AC300D}"/>
    <cellStyle name="Normal 2 21" xfId="315" xr:uid="{9D3A561D-37B1-4382-9F80-F0F09241FC9F}"/>
    <cellStyle name="Normal 2 22" xfId="316" xr:uid="{C8E8187E-AB06-4977-A502-1821BB3A5DB7}"/>
    <cellStyle name="Normal 2 23" xfId="317" xr:uid="{4DCAAD4A-C336-426D-8DE6-21A103C0C4FD}"/>
    <cellStyle name="Normal 2 24" xfId="366" xr:uid="{6FD41F41-9906-494E-A3E7-5145C2F15FF4}"/>
    <cellStyle name="Normal 2 25" xfId="553" xr:uid="{3FDD7DCF-88E5-4384-927E-B1D71AA916D6}"/>
    <cellStyle name="Normal 2 26" xfId="60" xr:uid="{A94DF5B0-9579-4EFF-9DA0-162F3BF60F80}"/>
    <cellStyle name="Normal 2 3" xfId="61" xr:uid="{043174D4-B870-4412-B56A-AEBFD7B128AC}"/>
    <cellStyle name="Normal 2 3 2" xfId="63" xr:uid="{4D508616-6A52-49BD-A18E-0AC9062C1A8A}"/>
    <cellStyle name="Normal 2 3 2 2" xfId="88" xr:uid="{5B7159F5-BF01-4850-A90B-8509025A9444}"/>
    <cellStyle name="Normal 2 3 2 2 2" xfId="384" xr:uid="{73E42120-2BD0-4089-A34B-4CDB744F358A}"/>
    <cellStyle name="Normal 2 3 2 3" xfId="89" xr:uid="{65A36DEB-3877-49C5-BA39-6E72DCA85BC0}"/>
    <cellStyle name="Normal 2 3 2 3 2" xfId="385" xr:uid="{B260D924-71AB-4715-8734-8CECFF6497D4}"/>
    <cellStyle name="Normal 2 3 2 4" xfId="386" xr:uid="{76074DB8-3A7B-4C41-91EB-E7F3F44729F4}"/>
    <cellStyle name="Normal 2 3 3" xfId="90" xr:uid="{79C574D6-EFF2-48EB-AE22-141C46FC761D}"/>
    <cellStyle name="Normal 2 3 4" xfId="91" xr:uid="{CF0D51EC-E11D-428D-B9D3-FFECDDE0A213}"/>
    <cellStyle name="Normal 2 3 4 2" xfId="387" xr:uid="{62C95B0E-73EA-40F3-8E95-330F1265395F}"/>
    <cellStyle name="Normal 2 3 5" xfId="92" xr:uid="{B48E9712-612B-4337-BA99-0B50502AFBC5}"/>
    <cellStyle name="Normal 2 3 5 2" xfId="388" xr:uid="{71D9A7E1-78A7-4605-ADE5-FD488202E09B}"/>
    <cellStyle name="Normal 2 3 6" xfId="389" xr:uid="{A8E5BB31-F7E0-4B35-B37C-DDC6BADB0E02}"/>
    <cellStyle name="Normal 2 4" xfId="93" xr:uid="{FEA6EE20-035A-45B7-9E42-72E2FFEC31BD}"/>
    <cellStyle name="Normal 2 4 2" xfId="94" xr:uid="{D8A3B11E-D600-466C-9FB9-F6EE439D5500}"/>
    <cellStyle name="Normal 2 4 2 2" xfId="390" xr:uid="{14B3537A-D4E8-4C83-AA1A-19DD5516B737}"/>
    <cellStyle name="Normal 2 5" xfId="95" xr:uid="{09B05FE5-538F-4FD0-83C9-427D440960B2}"/>
    <cellStyle name="Normal 2 5 2" xfId="96" xr:uid="{29BB5608-6551-4CAC-8D6F-5BC65A8EC526}"/>
    <cellStyle name="Normal 2 5 2 2" xfId="391" xr:uid="{20F0EC7C-F175-4021-88A1-3883C102646C}"/>
    <cellStyle name="Normal 2 5 3" xfId="392" xr:uid="{20A61989-64B8-43B7-AC3F-6A56586A2AE2}"/>
    <cellStyle name="Normal 2 6" xfId="97" xr:uid="{B95B8CB3-6605-4F6F-A82D-FE6715E3A152}"/>
    <cellStyle name="Normal 2 6 2" xfId="98" xr:uid="{C605FA23-6C1F-48DF-B56A-281BDE5E0C1C}"/>
    <cellStyle name="Normal 2 6 2 2" xfId="393" xr:uid="{0EFC9C57-AF5B-4717-B866-B2B55D391644}"/>
    <cellStyle name="Normal 2 6 3" xfId="394" xr:uid="{4F4D80F6-57B7-48FD-AB5C-246EE3D19B87}"/>
    <cellStyle name="Normal 2 7" xfId="99" xr:uid="{EDA22898-D5A7-47BE-80CE-9DEB44606DB4}"/>
    <cellStyle name="Normal 2 7 2" xfId="100" xr:uid="{AA54329F-5DA0-41DD-BADB-2C653E37D3DD}"/>
    <cellStyle name="Normal 2 7 2 2" xfId="395" xr:uid="{8B117046-A780-4B4C-9677-B9C512161841}"/>
    <cellStyle name="Normal 2 7 3" xfId="396" xr:uid="{6A7B16E9-78CE-4335-9C79-9331457D25F7}"/>
    <cellStyle name="Normal 2 8" xfId="101" xr:uid="{270C489C-DF72-4D37-B878-29679EA115A0}"/>
    <cellStyle name="Normal 2 8 2" xfId="102" xr:uid="{8D0E0451-F3FA-4F40-83A5-2EAAFD6697FB}"/>
    <cellStyle name="Normal 2 8 2 2" xfId="397" xr:uid="{05EB27A9-6424-4F0B-860B-EA892DC73BFD}"/>
    <cellStyle name="Normal 2 8 3" xfId="398" xr:uid="{3A101167-4C8C-47BA-84CD-80CBA1B9531A}"/>
    <cellStyle name="Normal 2 9" xfId="103" xr:uid="{CA18B3E5-064B-4D0C-8B64-B99CAFB50B2F}"/>
    <cellStyle name="Normal 2 9 2" xfId="399" xr:uid="{1A727ED3-BE38-4970-9A0B-D5DDD6BABB7F}"/>
    <cellStyle name="Normal 3" xfId="58" xr:uid="{CB4B2598-4688-4AAC-A8A9-8E1A17535400}"/>
    <cellStyle name="Normal 3 10" xfId="318" xr:uid="{49E3D445-B7F6-4EB3-A240-403CB878147E}"/>
    <cellStyle name="Normal 3 11" xfId="319" xr:uid="{A6C794B5-07D1-4AC2-969F-6DC2CEDD3C18}"/>
    <cellStyle name="Normal 3 12" xfId="320" xr:uid="{F8108A5C-3CB7-493A-9929-3E115ABBEE02}"/>
    <cellStyle name="Normal 3 13" xfId="321" xr:uid="{9CBAAFF9-6B54-4679-B9DD-00AC8F794C84}"/>
    <cellStyle name="Normal 3 2" xfId="56" xr:uid="{C2285F53-2E62-406B-8A57-7BF04E231C42}"/>
    <cellStyle name="Normal 3 2 2" xfId="75" xr:uid="{CC8B73C2-4BF7-41F8-8966-BD2D710C7DCE}"/>
    <cellStyle name="Normal 3 2 2 2" xfId="104" xr:uid="{2D30CFDE-4A13-499A-A7E5-64EE09F4F957}"/>
    <cellStyle name="Normal 3 2 2 3" xfId="400" xr:uid="{C78FCB4E-D190-46AA-BDA6-4839B482EE1B}"/>
    <cellStyle name="Normal 3 2 3" xfId="105" xr:uid="{09370780-8840-454F-94DF-68F7BFCEEBC0}"/>
    <cellStyle name="Normal 3 2 3 2" xfId="401" xr:uid="{421C148F-C61C-49B7-B5ED-C15DC4CA121A}"/>
    <cellStyle name="Normal 3 2 4" xfId="106" xr:uid="{D065ECDD-73D1-4BA6-91E0-1FF055F4A567}"/>
    <cellStyle name="Normal 3 2 5" xfId="402" xr:uid="{50008048-4EBD-4B8D-B844-494BD778EB62}"/>
    <cellStyle name="Normal 3 2 6" xfId="403" xr:uid="{68973F2D-9255-4B11-AF0F-5CDF23100C57}"/>
    <cellStyle name="Normal 3 3" xfId="107" xr:uid="{FF8529D9-48D4-47E6-ACE8-49DB2E07F1DC}"/>
    <cellStyle name="Normal 3 3 2" xfId="108" xr:uid="{7F7BAA9C-8843-409D-9BC2-101F27A3D050}"/>
    <cellStyle name="Normal 3 3 2 2" xfId="404" xr:uid="{8382B930-07D2-4B52-BCD5-39D9792F2E67}"/>
    <cellStyle name="Normal 3 3 3" xfId="109" xr:uid="{985939F3-C7C8-415B-9862-0497E9C36AE1}"/>
    <cellStyle name="Normal 3 3 3 2" xfId="405" xr:uid="{FBC591C6-0ECA-4F1E-9A06-C9666324D07B}"/>
    <cellStyle name="Normal 3 3 4" xfId="406" xr:uid="{20DDE5DA-46AC-4849-9160-1BE6ACEB43CA}"/>
    <cellStyle name="Normal 3 4" xfId="110" xr:uid="{D1405F67-FA93-401D-B042-1C8A2FFFE46A}"/>
    <cellStyle name="Normal 3 4 2" xfId="111" xr:uid="{E57E24FB-F39F-4384-9FE0-05BAD9EC1BEF}"/>
    <cellStyle name="Normal 3 4 2 2" xfId="407" xr:uid="{A24C11E2-F7A0-4CAA-BDB0-1FA0AD9668A5}"/>
    <cellStyle name="Normal 3 4 3" xfId="408" xr:uid="{51EAE0E9-6FE5-40DB-A03A-48F2D635ECD4}"/>
    <cellStyle name="Normal 3 5" xfId="112" xr:uid="{B5EFAE68-C2ED-44C6-B27D-0BB27D74AEA0}"/>
    <cellStyle name="Normal 3 5 2" xfId="113" xr:uid="{BAB46179-D5CE-42FB-B558-2BC618977553}"/>
    <cellStyle name="Normal 3 5 2 2" xfId="409" xr:uid="{90DBE8A2-2BB6-4F61-AB6A-6E63B3EA9059}"/>
    <cellStyle name="Normal 3 5 3" xfId="410" xr:uid="{D82F3146-206F-4EC6-9356-7AA28456B01F}"/>
    <cellStyle name="Normal 3 6" xfId="114" xr:uid="{461E5090-D12C-42DE-AA78-43FAF62601D7}"/>
    <cellStyle name="Normal 3 6 2" xfId="115" xr:uid="{3E41FE84-8503-4029-92D2-13AAFD41C7CE}"/>
    <cellStyle name="Normal 3 6 2 2" xfId="411" xr:uid="{ECFA52C2-B4F7-4D98-A2CB-E751EFF971C4}"/>
    <cellStyle name="Normal 3 6 3" xfId="412" xr:uid="{5E1919F6-8F0A-4226-A9EA-9AFEC322A098}"/>
    <cellStyle name="Normal 3 7" xfId="116" xr:uid="{3F7643BF-9FCC-4491-8654-B1A768D86DA0}"/>
    <cellStyle name="Normal 3 7 2" xfId="413" xr:uid="{14C3AD56-D4BF-4A40-ABCF-A005F4381712}"/>
    <cellStyle name="Normal 3 8" xfId="117" xr:uid="{74BDB4C2-195A-4BA1-A1CD-F89283767AE1}"/>
    <cellStyle name="Normal 3 8 2" xfId="414" xr:uid="{9D041634-9259-4981-B93D-C293A6F2051E}"/>
    <cellStyle name="Normal 3 9" xfId="118" xr:uid="{6867D54E-A649-4626-AEC9-2CC063ABB1FC}"/>
    <cellStyle name="Normal 3 9 2" xfId="415" xr:uid="{C4AAB5CC-7B6C-45CC-B89E-F2AC2D828E58}"/>
    <cellStyle name="Normal 4" xfId="59" xr:uid="{4F3E3BFF-661F-4FD1-82ED-F7A0EAC1959F}"/>
    <cellStyle name="Normal 4 10" xfId="119" xr:uid="{D649F2A6-5254-4562-B325-E6ABC61F2801}"/>
    <cellStyle name="Normal 4 10 2" xfId="416" xr:uid="{FB526F46-5A13-433E-B8EE-EB25C481BD34}"/>
    <cellStyle name="Normal 4 10 2 2" xfId="417" xr:uid="{C013253E-8D0E-472D-90D6-3411233C59A4}"/>
    <cellStyle name="Normal 4 10 3" xfId="418" xr:uid="{72EE21F0-0B11-44C0-9C0B-FCDEF5F4695D}"/>
    <cellStyle name="Normal 4 11" xfId="322" xr:uid="{AFDA3EAF-222D-407B-A19D-F68F2EFD740C}"/>
    <cellStyle name="Normal 4 11 2" xfId="550" xr:uid="{44E509F0-BBBB-4810-828B-6F36DD87DEEF}"/>
    <cellStyle name="Normal 4 12" xfId="323" xr:uid="{F636E280-E665-4DEE-BD24-35B6A2A31B88}"/>
    <cellStyle name="Normal 4 13" xfId="324" xr:uid="{FE34FCF3-D8F5-4678-BBFA-A70797B88FEC}"/>
    <cellStyle name="Normal 4 2" xfId="120" xr:uid="{0287A641-5BEF-41CE-9A47-DEA42BF9105A}"/>
    <cellStyle name="Normal 4 2 2" xfId="121" xr:uid="{E0940347-A58C-48CA-BB6C-3682DC459D9C}"/>
    <cellStyle name="Normal 4 2 2 2" xfId="122" xr:uid="{22E7D4E8-EBE2-479F-9C04-91C9E5517694}"/>
    <cellStyle name="Normal 4 2 2 2 2" xfId="419" xr:uid="{A7ABE3F5-E9F1-43A3-86FE-79B114F083FF}"/>
    <cellStyle name="Normal 4 2 2 3" xfId="420" xr:uid="{DCE3BB33-0D0E-44DA-9126-62284700DF63}"/>
    <cellStyle name="Normal 4 2 3" xfId="123" xr:uid="{E345D7D2-E92D-480A-BA13-93A3D0412BC9}"/>
    <cellStyle name="Normal 4 2 3 2" xfId="421" xr:uid="{0CB192B7-188C-4F2C-9344-61C0AFEAB9D8}"/>
    <cellStyle name="Normal 4 2 4" xfId="124" xr:uid="{B80EAD63-8D0D-4DE5-A9E0-5A0FB0A9F099}"/>
    <cellStyle name="Normal 4 2 4 2" xfId="422" xr:uid="{EB9DA0CB-501B-498D-AAE6-24B194940750}"/>
    <cellStyle name="Normal 4 2 5" xfId="125" xr:uid="{6EAAA9A0-019B-40A6-B9BE-5551F85A8E33}"/>
    <cellStyle name="Normal 4 2 5 2" xfId="423" xr:uid="{DB1ACAE6-69AF-422D-AE51-106E8796EB7B}"/>
    <cellStyle name="Normal 4 2 6" xfId="424" xr:uid="{C57B86D9-8D1A-40C8-94E8-02086941F9B5}"/>
    <cellStyle name="Normal 4 2 7" xfId="425" xr:uid="{D3A15BBB-2848-434A-A07A-A6A27C6BA149}"/>
    <cellStyle name="Normal 4 3" xfId="126" xr:uid="{7C84B5B5-AC56-4BD6-AD68-EA7646DE8CD3}"/>
    <cellStyle name="Normal 4 3 2" xfId="127" xr:uid="{F60F147D-F1B1-47A3-A3C4-F6E1366CF6A2}"/>
    <cellStyle name="Normal 4 3 2 2" xfId="426" xr:uid="{3377383E-3E82-4AA8-BA4F-63A69EF2B9C7}"/>
    <cellStyle name="Normal 4 3 3" xfId="128" xr:uid="{A4C2A6AB-4D9F-4B6D-BF19-DCB4DDEBC811}"/>
    <cellStyle name="Normal 4 3 3 2" xfId="427" xr:uid="{E6BAFF03-7717-42EA-BF86-21D8B00B95F2}"/>
    <cellStyle name="Normal 4 3 4" xfId="129" xr:uid="{8CFB2F30-E426-42FC-BF4C-1732AF0F963A}"/>
    <cellStyle name="Normal 4 3 4 2" xfId="428" xr:uid="{208D6EF8-4639-4850-887F-BD8DD861F12B}"/>
    <cellStyle name="Normal 4 3 5" xfId="429" xr:uid="{046A577D-0AAC-4564-97A2-61365E89BC22}"/>
    <cellStyle name="Normal 4 4" xfId="130" xr:uid="{78F808FC-CFDD-4CF6-9C81-D764D5D2645A}"/>
    <cellStyle name="Normal 4 4 2" xfId="131" xr:uid="{E5B99C4F-92D4-4538-9A1A-7CDE64BB16EF}"/>
    <cellStyle name="Normal 4 4 2 2" xfId="430" xr:uid="{587FE0CA-C8E2-420D-A35D-74B1849968BA}"/>
    <cellStyle name="Normal 4 4 3" xfId="431" xr:uid="{0AB7A462-7B45-49D4-A1F6-C5C83BA0A45A}"/>
    <cellStyle name="Normal 4 5" xfId="132" xr:uid="{62225E49-B410-404B-9452-82BCFAD6219D}"/>
    <cellStyle name="Normal 4 5 2" xfId="133" xr:uid="{8FB6B5D8-45C0-4EAC-B6C2-02ADEFC0E3DB}"/>
    <cellStyle name="Normal 4 5 2 2" xfId="432" xr:uid="{EA4174DC-C3E6-415B-AD98-640365DED1AE}"/>
    <cellStyle name="Normal 4 5 3" xfId="433" xr:uid="{6DED4213-16FB-49D6-94EF-DEEA403A4056}"/>
    <cellStyle name="Normal 4 6" xfId="134" xr:uid="{6D766B26-6D12-40D4-BF9D-B9B9DB2BC366}"/>
    <cellStyle name="Normal 4 6 2" xfId="135" xr:uid="{005FE2A3-974B-4811-A8A4-D0B60C2B3F48}"/>
    <cellStyle name="Normal 4 6 2 2" xfId="434" xr:uid="{C0CD3525-51BD-4C04-9265-27CA4F35A401}"/>
    <cellStyle name="Normal 4 6 3" xfId="435" xr:uid="{2CC443E3-886A-45EE-9371-26D67F9F7CB4}"/>
    <cellStyle name="Normal 4 7" xfId="136" xr:uid="{B5B5B3A2-BCB4-46EC-8B0C-B45CC692F044}"/>
    <cellStyle name="Normal 4 7 2" xfId="436" xr:uid="{033C73B0-659E-4A20-9248-C1D83E82CA16}"/>
    <cellStyle name="Normal 4 8" xfId="137" xr:uid="{9CE6CB14-90E4-4B6D-A6DB-A3F001B93226}"/>
    <cellStyle name="Normal 4 8 2" xfId="437" xr:uid="{CCB874AE-8EA3-4328-BF60-0440766828E7}"/>
    <cellStyle name="Normal 4 9" xfId="138" xr:uid="{3C83517E-096B-40F5-ADD2-BCA66CD18763}"/>
    <cellStyle name="Normal 4 9 2" xfId="438" xr:uid="{FEE86A9D-F57D-4A14-A9DB-07BC02A07E53}"/>
    <cellStyle name="Normal 5" xfId="54" xr:uid="{1AC3A962-3AAB-4019-A93B-F0CC1F91E48D}"/>
    <cellStyle name="Normal 5 10" xfId="242" xr:uid="{456BC70E-F85B-4EA4-9F64-0AD19B160EF0}"/>
    <cellStyle name="Normal 5 10 2" xfId="551" xr:uid="{481BC00E-961D-4533-93F8-ADE511FF6219}"/>
    <cellStyle name="Normal 5 11" xfId="325" xr:uid="{D31E4A82-5730-4B12-B38D-6FB217C5F810}"/>
    <cellStyle name="Normal 5 12" xfId="326" xr:uid="{0B3FC095-8B2C-4318-8702-BCE64516889F}"/>
    <cellStyle name="Normal 5 13" xfId="327" xr:uid="{069033A4-5B44-4AC3-8677-307002F58821}"/>
    <cellStyle name="Normal 5 2" xfId="139" xr:uid="{E75234FA-A6BD-4391-A343-4BBB6A839706}"/>
    <cellStyle name="Normal 5 2 2" xfId="140" xr:uid="{7715A402-F41E-495B-B356-4984316C2EFF}"/>
    <cellStyle name="Normal 5 2 2 2" xfId="141" xr:uid="{49B8219D-C398-4748-8CFB-C0F94236F23B}"/>
    <cellStyle name="Normal 5 2 2 2 2" xfId="439" xr:uid="{D143A25B-2E74-40AE-953F-32F5329E4236}"/>
    <cellStyle name="Normal 5 2 2 3" xfId="440" xr:uid="{8353207C-A49E-45E3-B1BF-2F9267C5A0E5}"/>
    <cellStyle name="Normal 5 2 3" xfId="142" xr:uid="{EEE3F4BE-4AAE-4BB2-AD4E-8AE475520FF7}"/>
    <cellStyle name="Normal 5 2 3 2" xfId="441" xr:uid="{2C1C61E6-DCC7-4B49-9C1C-5FF3701129AE}"/>
    <cellStyle name="Normal 5 2 4" xfId="143" xr:uid="{AD080C10-C8C0-4527-9C09-671A109E0B44}"/>
    <cellStyle name="Normal 5 2 4 2" xfId="442" xr:uid="{34EDB2B9-B19D-420B-8D45-48AC68E69A01}"/>
    <cellStyle name="Normal 5 2 5" xfId="443" xr:uid="{E6F4DFEB-981A-48AF-9E4B-95C108B462DB}"/>
    <cellStyle name="Normal 5 2 6" xfId="444" xr:uid="{E8BEA416-D270-41A2-9176-3EF992C794BB}"/>
    <cellStyle name="Normal 5 3" xfId="144" xr:uid="{0D7A8351-DDCB-4B13-A719-9E0936759ED0}"/>
    <cellStyle name="Normal 5 3 2" xfId="145" xr:uid="{2E858E6C-EA85-4306-BDEC-FDC4CB9615CB}"/>
    <cellStyle name="Normal 5 3 2 2" xfId="445" xr:uid="{DD872F91-EA30-478B-8026-24C580680861}"/>
    <cellStyle name="Normal 5 3 3" xfId="146" xr:uid="{5F3856A2-8835-4D81-A1C9-DBC4DB291E5A}"/>
    <cellStyle name="Normal 5 3 3 2" xfId="446" xr:uid="{62CBE762-BF03-47D0-A054-4E20C79B54FB}"/>
    <cellStyle name="Normal 5 3 4" xfId="447" xr:uid="{AE161350-F4C2-4F13-9333-0769683D836B}"/>
    <cellStyle name="Normal 5 4" xfId="147" xr:uid="{CA1750FF-F4A8-4D7B-B45F-58D0E226E06D}"/>
    <cellStyle name="Normal 5 4 2" xfId="148" xr:uid="{4B288DA3-E55D-41BC-9A89-1D0D12A4472C}"/>
    <cellStyle name="Normal 5 4 2 2" xfId="448" xr:uid="{17F6FECB-E1FB-4A74-83AF-7014F796C6F9}"/>
    <cellStyle name="Normal 5 4 3" xfId="449" xr:uid="{B3F60655-55D6-4C83-B959-5BDCAEA73B6D}"/>
    <cellStyle name="Normal 5 5" xfId="149" xr:uid="{FBEE7068-8B3D-45D9-A3CB-202BB0C39401}"/>
    <cellStyle name="Normal 5 5 2" xfId="150" xr:uid="{B61E2074-1609-4461-B147-99ACF43B0575}"/>
    <cellStyle name="Normal 5 5 2 2" xfId="450" xr:uid="{27B0A0E8-F81A-4F7A-84C1-006C7ADCEF86}"/>
    <cellStyle name="Normal 5 5 3" xfId="451" xr:uid="{84A4BF94-4D5B-4FE3-B2EC-2F5E901939D2}"/>
    <cellStyle name="Normal 5 6" xfId="151" xr:uid="{20DBCB24-B5BA-41A1-9633-CD609E90D4E8}"/>
    <cellStyle name="Normal 5 6 2" xfId="152" xr:uid="{C939263C-2E08-4E39-B72E-F8E6563B62D7}"/>
    <cellStyle name="Normal 5 6 2 2" xfId="452" xr:uid="{FECC0158-53F4-436D-952E-E8A97CD44474}"/>
    <cellStyle name="Normal 5 6 3" xfId="453" xr:uid="{4C9C2986-03B7-45E6-A3AE-4DA2108134E9}"/>
    <cellStyle name="Normal 5 7" xfId="153" xr:uid="{0E9F44BA-7C80-456E-A7D4-6C8D570BB6B5}"/>
    <cellStyle name="Normal 5 7 2" xfId="454" xr:uid="{70ACC036-5E6D-4590-BB7D-31447CCCFE43}"/>
    <cellStyle name="Normal 5 8" xfId="154" xr:uid="{2F395B12-8166-453C-A6F6-91E1BBB76A30}"/>
    <cellStyle name="Normal 5 8 2" xfId="455" xr:uid="{1E71733A-AD8E-4C60-BF7D-F551CDBA4869}"/>
    <cellStyle name="Normal 5 9" xfId="155" xr:uid="{D0E78905-3CE8-4FE0-AADB-4354A8C31401}"/>
    <cellStyle name="Normal 5 9 2" xfId="456" xr:uid="{BC2B8051-C7EA-412D-BE2F-CFC330A6F7E4}"/>
    <cellStyle name="Normal 6" xfId="77" xr:uid="{42C0D0FA-4DBE-40C2-9F06-A26C25A61FFA}"/>
    <cellStyle name="Normal 6 2" xfId="328" xr:uid="{C2346553-C91A-4664-8034-2445D6393206}"/>
    <cellStyle name="Normal 7" xfId="156" xr:uid="{BA1FCCBD-3169-4879-A610-AE7A996E86F4}"/>
    <cellStyle name="Normal 7 10" xfId="457" xr:uid="{1A64A5B6-541B-412D-AE5C-B7796BC23B29}"/>
    <cellStyle name="Normal 7 2" xfId="157" xr:uid="{CAA8D0E6-9CBF-47D8-8B2D-83CF14A3F55B}"/>
    <cellStyle name="Normal 7 2 2" xfId="158" xr:uid="{9FB444C2-6BAF-4874-85D0-30267BDCFA07}"/>
    <cellStyle name="Normal 7 2 2 2" xfId="458" xr:uid="{C8E8D0E1-7128-438C-BFC7-F97802B47C4C}"/>
    <cellStyle name="Normal 7 2 3" xfId="159" xr:uid="{9CF4FC8A-7BB0-4511-A122-5DC8C3145A56}"/>
    <cellStyle name="Normal 7 2 3 2" xfId="459" xr:uid="{C1EDAE43-B5D7-4946-AB54-86650CCF465F}"/>
    <cellStyle name="Normal 7 2 4" xfId="460" xr:uid="{6353E85B-BF03-460B-81D1-8C4E09B2DDE3}"/>
    <cellStyle name="Normal 7 3" xfId="160" xr:uid="{5EDF60DE-07DB-4D76-B5CE-D7BBCA4D69E5}"/>
    <cellStyle name="Normal 7 3 2" xfId="161" xr:uid="{0C962180-43AB-4D02-BF93-9AD940936970}"/>
    <cellStyle name="Normal 7 3 2 2" xfId="461" xr:uid="{28A5E311-AF59-4013-A941-7CBA0ECB4A47}"/>
    <cellStyle name="Normal 7 3 3" xfId="462" xr:uid="{045ED420-2E09-4363-ACCC-D932D337B4D4}"/>
    <cellStyle name="Normal 7 4" xfId="162" xr:uid="{510D7885-D28E-4DD1-8AFF-216CCAEB34CD}"/>
    <cellStyle name="Normal 7 4 2" xfId="163" xr:uid="{6BEB72FA-7691-4CF4-8EB9-FF2895142867}"/>
    <cellStyle name="Normal 7 4 2 2" xfId="463" xr:uid="{1405E3D7-5B5F-4CE8-8088-8C715D6C67C1}"/>
    <cellStyle name="Normal 7 4 3" xfId="464" xr:uid="{82D45724-3FBD-48C1-AA24-D105DB095867}"/>
    <cellStyle name="Normal 7 5" xfId="164" xr:uid="{3032E31F-2AC2-4011-9A45-85A7E4299089}"/>
    <cellStyle name="Normal 7 5 2" xfId="165" xr:uid="{A2CBF9B9-AC59-4C46-86EC-AF84B6979EE6}"/>
    <cellStyle name="Normal 7 5 2 2" xfId="465" xr:uid="{AB0E37F1-6194-4235-BAB6-578EE58640DE}"/>
    <cellStyle name="Normal 7 5 3" xfId="466" xr:uid="{C68E19CB-FEBA-458B-8823-46890EAE772C}"/>
    <cellStyle name="Normal 7 6" xfId="166" xr:uid="{C7FA1926-0B1E-4684-8FCA-EAE9CCFC6557}"/>
    <cellStyle name="Normal 7 6 2" xfId="467" xr:uid="{083F1484-B9E4-4F0E-B133-15F8853E81A9}"/>
    <cellStyle name="Normal 7 7" xfId="167" xr:uid="{132C83F8-3B51-44A4-87F8-EBA9C3F8BAAF}"/>
    <cellStyle name="Normal 7 7 2" xfId="468" xr:uid="{E9A395BA-920E-4D4F-ACA0-9DB4253600F4}"/>
    <cellStyle name="Normal 7 8" xfId="168" xr:uid="{74A8773D-D717-420D-B373-694DC9A9D99D}"/>
    <cellStyle name="Normal 7 8 2" xfId="469" xr:uid="{E0373A21-D2C3-449B-BD67-F7BDCBA11477}"/>
    <cellStyle name="Normal 7 9" xfId="470" xr:uid="{B70DB257-186D-4126-9B76-B34458572455}"/>
    <cellStyle name="Normal 8" xfId="83" xr:uid="{03F7DA2B-450A-45CF-A9D8-B1F958D18C10}"/>
    <cellStyle name="Normal 8 2" xfId="169" xr:uid="{BE2DC666-5466-4739-9547-1D88E26D561E}"/>
    <cellStyle name="Normal 8 2 2" xfId="170" xr:uid="{D00C88B5-A91A-47CC-87BC-101382E4A623}"/>
    <cellStyle name="Normal 8 2 2 2" xfId="471" xr:uid="{B20262C8-AED6-4BE4-8674-17420B96114A}"/>
    <cellStyle name="Normal 8 2 3" xfId="472" xr:uid="{8F7AF65B-390F-4B6E-A3D9-D3985089A582}"/>
    <cellStyle name="Normal 8 3" xfId="171" xr:uid="{22C6006A-7DF5-4F00-B392-72D95D71662E}"/>
    <cellStyle name="Normal 8 3 2" xfId="172" xr:uid="{F4F454E1-9A09-48AD-9E7C-A0DDA6F60C7A}"/>
    <cellStyle name="Normal 8 3 2 2" xfId="473" xr:uid="{FB9AACA8-CB34-4658-9B9D-35C64348613A}"/>
    <cellStyle name="Normal 8 3 3" xfId="474" xr:uid="{276863FE-63D4-424E-8A60-A9A1993C053B}"/>
    <cellStyle name="Normal 8 4" xfId="173" xr:uid="{F180E3BA-2610-4EFF-B425-55CA7BC47B20}"/>
    <cellStyle name="Normal 8 4 2" xfId="174" xr:uid="{15B2F41D-B16F-4E6A-9808-961326AFDAE0}"/>
    <cellStyle name="Normal 8 4 2 2" xfId="475" xr:uid="{C636C480-84EC-4ACC-B1B9-528A04256B69}"/>
    <cellStyle name="Normal 8 4 3" xfId="476" xr:uid="{DE54FB76-6CD6-4991-8538-D27E9FC77646}"/>
    <cellStyle name="Normal 8 5" xfId="175" xr:uid="{921FE0E4-FA9A-4F23-849C-58793CA30CA9}"/>
    <cellStyle name="Normal 8 5 2" xfId="477" xr:uid="{91CCDC6A-E266-4022-B201-1B5D4E69348D}"/>
    <cellStyle name="Normal 8 6" xfId="478" xr:uid="{90EDF828-44A7-40DF-9A3A-ADB56B158FAC}"/>
    <cellStyle name="Normal 9" xfId="176" xr:uid="{14F0FF0B-6719-4998-AD7E-09D34D0E971D}"/>
    <cellStyle name="Normal_TabAnnexeB" xfId="44" xr:uid="{BE01A601-ADB8-4BCC-A80B-A552AD7DA00A}"/>
    <cellStyle name="Note" xfId="16" builtinId="10" customBuiltin="1"/>
    <cellStyle name="Note 2" xfId="329" xr:uid="{B19ED63A-B31D-41F7-9F69-FA710B0DA206}"/>
    <cellStyle name="Note 3" xfId="330" xr:uid="{DE30017D-D231-4F9B-9403-6A8D2AA19B04}"/>
    <cellStyle name="Note 4" xfId="331" xr:uid="{96EB5901-12E4-4C1C-9719-0C7A1FB67E57}"/>
    <cellStyle name="Note 5" xfId="332" xr:uid="{E80AC7BD-E970-4521-AC33-09AF5B0AB939}"/>
    <cellStyle name="Output" xfId="11" builtinId="21" customBuiltin="1"/>
    <cellStyle name="Output 2" xfId="333" xr:uid="{68D9803D-14E9-48CB-A623-77C2B66F69BE}"/>
    <cellStyle name="Percent" xfId="1" builtinId="5"/>
    <cellStyle name="Percent 2" xfId="82" xr:uid="{6BE5DDE3-F6E9-47B3-B043-6026453ADB34}"/>
    <cellStyle name="Percent 2 10" xfId="479" xr:uid="{1DA6CF5E-FC71-4C27-B71A-999DFC557CFB}"/>
    <cellStyle name="Percent 2 11" xfId="480" xr:uid="{A4D35E44-0417-4A46-803D-258F40B778BC}"/>
    <cellStyle name="Percent 2 12" xfId="556" xr:uid="{63190617-43B6-4929-911E-061E85893DB3}"/>
    <cellStyle name="Percent 2 2" xfId="177" xr:uid="{B3A32A76-EB75-4212-949F-47EEB8D304C8}"/>
    <cellStyle name="Percent 2 2 10" xfId="334" xr:uid="{F4BC925F-5FBD-4D7D-B8DD-7BFAE0A4269C}"/>
    <cellStyle name="Percent 2 2 11" xfId="335" xr:uid="{BBABCEF4-D49B-477A-8A0C-35551DA3AA4B}"/>
    <cellStyle name="Percent 2 2 12" xfId="336" xr:uid="{04147603-D9AF-4808-A59F-09FAF05FD3D7}"/>
    <cellStyle name="Percent 2 2 2" xfId="178" xr:uid="{665F5849-BB63-426E-B7EB-D04A76951BEE}"/>
    <cellStyle name="Percent 2 2 2 2" xfId="179" xr:uid="{26D1CB7F-87C5-46BC-81CD-C1400C1EFF19}"/>
    <cellStyle name="Percent 2 2 2 2 2" xfId="481" xr:uid="{3BDC479B-463B-4DBD-8BE6-BAE044C6D125}"/>
    <cellStyle name="Percent 2 2 2 3" xfId="482" xr:uid="{3333ADE5-7B2D-4F9C-9B09-B5D78C6AD690}"/>
    <cellStyle name="Percent 2 2 3" xfId="180" xr:uid="{86DBDB9F-7D90-4A34-A7AE-0096649A39C7}"/>
    <cellStyle name="Percent 2 2 3 2" xfId="483" xr:uid="{5FB664B2-F398-4200-93B2-E766D6161E5E}"/>
    <cellStyle name="Percent 2 2 4" xfId="181" xr:uid="{C6003170-CC52-4323-ADE4-942C89817475}"/>
    <cellStyle name="Percent 2 2 4 2" xfId="484" xr:uid="{0C8E5BAA-FD88-4C3C-8497-120AF08469A0}"/>
    <cellStyle name="Percent 2 2 5" xfId="337" xr:uid="{C34B2CE9-D586-4C01-B7B5-4203E22A41CE}"/>
    <cellStyle name="Percent 2 2 6" xfId="338" xr:uid="{702B0EE8-E8AF-4996-914C-021E95F6DA0C}"/>
    <cellStyle name="Percent 2 2 7" xfId="339" xr:uid="{4F5721BB-5CC2-41ED-9979-17817A6231C2}"/>
    <cellStyle name="Percent 2 2 8" xfId="340" xr:uid="{9F8AB429-744B-4F75-81BF-2CD9B64FE5E1}"/>
    <cellStyle name="Percent 2 2 9" xfId="341" xr:uid="{74272163-5A39-4B1B-953B-20F57C7596D6}"/>
    <cellStyle name="Percent 2 3" xfId="182" xr:uid="{F7DA53E7-A99C-4474-9CEA-FACDC6F5299C}"/>
    <cellStyle name="Percent 2 3 10" xfId="342" xr:uid="{A10F1CC9-4AF0-43C2-9DDF-6BA9BCECB34E}"/>
    <cellStyle name="Percent 2 3 11" xfId="343" xr:uid="{61F7266B-6431-434B-8BEB-0F6CFAE0BC04}"/>
    <cellStyle name="Percent 2 3 12" xfId="344" xr:uid="{0418D68D-FC36-4DFE-AC52-E1A07E021FF7}"/>
    <cellStyle name="Percent 2 3 2" xfId="183" xr:uid="{295A7EC9-B7DC-48B8-8221-480E77F164EE}"/>
    <cellStyle name="Percent 2 3 2 2" xfId="485" xr:uid="{81BBDCE9-E501-460A-8F06-7157CB73C4FC}"/>
    <cellStyle name="Percent 2 3 3" xfId="184" xr:uid="{8C467F7A-B04E-4466-8B38-E7627355B05F}"/>
    <cellStyle name="Percent 2 3 3 2" xfId="486" xr:uid="{9923A17B-BF04-46D6-BAFF-208F8E418905}"/>
    <cellStyle name="Percent 2 3 4" xfId="345" xr:uid="{080D85C2-119D-4C97-B714-B47DC20BAF1C}"/>
    <cellStyle name="Percent 2 3 5" xfId="346" xr:uid="{83FA4B35-DC6C-494A-B1C3-A42FB6ED175F}"/>
    <cellStyle name="Percent 2 3 6" xfId="347" xr:uid="{B9C773E0-EC87-4154-A8B5-984DBF722E36}"/>
    <cellStyle name="Percent 2 3 7" xfId="348" xr:uid="{8C5245EF-A9C5-46EE-853B-5F6129585735}"/>
    <cellStyle name="Percent 2 3 8" xfId="349" xr:uid="{9C5B6599-943F-4C3C-9E40-4A7B349886CE}"/>
    <cellStyle name="Percent 2 3 9" xfId="350" xr:uid="{3634A367-0015-4506-A5A1-553A2F38B479}"/>
    <cellStyle name="Percent 2 4" xfId="185" xr:uid="{A9A1313B-EE95-4704-8443-D9DD694024B4}"/>
    <cellStyle name="Percent 2 4 10" xfId="351" xr:uid="{6516EAA2-A908-4042-AD1D-92A2C9C70CAF}"/>
    <cellStyle name="Percent 2 4 11" xfId="352" xr:uid="{C40A8BC1-3E9B-439E-96E0-81275BA25809}"/>
    <cellStyle name="Percent 2 4 12" xfId="353" xr:uid="{15721C9B-279A-4EFF-91D4-20543DE1E959}"/>
    <cellStyle name="Percent 2 4 2" xfId="186" xr:uid="{2D92AD88-11BA-458E-93B6-C8D10D390E51}"/>
    <cellStyle name="Percent 2 4 2 2" xfId="487" xr:uid="{8B62BDDC-330C-4FF6-A836-4D4960E2FFCE}"/>
    <cellStyle name="Percent 2 4 3" xfId="354" xr:uid="{4311400F-9EF7-46A3-B1B5-9CC0CF9DBEDE}"/>
    <cellStyle name="Percent 2 4 4" xfId="355" xr:uid="{5B7EC209-F3CD-44B0-AB9C-061A4A6DD463}"/>
    <cellStyle name="Percent 2 4 5" xfId="356" xr:uid="{FCBC31C8-CBCA-4846-83DD-867FD3651BDF}"/>
    <cellStyle name="Percent 2 4 6" xfId="357" xr:uid="{1D3C32BC-C0F9-4DCF-8D24-672CAB99585D}"/>
    <cellStyle name="Percent 2 4 7" xfId="358" xr:uid="{B7D57A33-625C-49B1-824B-A430C1CBCE05}"/>
    <cellStyle name="Percent 2 4 8" xfId="359" xr:uid="{7004F4C3-1227-4432-9BAF-26097E7E6A24}"/>
    <cellStyle name="Percent 2 4 9" xfId="360" xr:uid="{F31FA249-B48A-46A2-B8C8-F5961D76EF12}"/>
    <cellStyle name="Percent 2 5" xfId="187" xr:uid="{1D5B9CB5-E84D-44B6-866F-ECBE3DAEFF4B}"/>
    <cellStyle name="Percent 2 5 2" xfId="188" xr:uid="{0398C8E1-83A0-445B-8BCE-F753ED77D74F}"/>
    <cellStyle name="Percent 2 5 2 2" xfId="488" xr:uid="{C735414C-2D2E-4CD0-A992-9A660123EFE7}"/>
    <cellStyle name="Percent 2 5 3" xfId="489" xr:uid="{0936D1A5-7090-4240-965D-B598E729406B}"/>
    <cellStyle name="Percent 2 6" xfId="189" xr:uid="{60545B8F-1672-40AF-83BB-76D0A4696B49}"/>
    <cellStyle name="Percent 2 6 2" xfId="190" xr:uid="{BF4B6095-0DD2-42D7-A135-4A0A446D9C5A}"/>
    <cellStyle name="Percent 2 6 2 2" xfId="490" xr:uid="{CDB82754-413D-4060-A641-0BBEBF826BC6}"/>
    <cellStyle name="Percent 2 6 3" xfId="491" xr:uid="{BD26C276-A901-4848-BE79-A1194E7565F6}"/>
    <cellStyle name="Percent 2 7" xfId="191" xr:uid="{21BE23F3-AC14-4B2A-ACCD-A349E82067EC}"/>
    <cellStyle name="Percent 2 7 2" xfId="492" xr:uid="{10CD5426-6BCC-448F-A722-EA59903D8DD2}"/>
    <cellStyle name="Percent 2 8" xfId="192" xr:uid="{59EAE9EB-5CBE-4ACC-9616-DEA3872E3168}"/>
    <cellStyle name="Percent 2 8 2" xfId="493" xr:uid="{FBB82984-3E0D-4A58-9FCF-3DD2E1CC3322}"/>
    <cellStyle name="Percent 2 9" xfId="193" xr:uid="{BF32A11E-5DD6-4D80-B74E-B3D0A78CE5FB}"/>
    <cellStyle name="Percent 2 9 2" xfId="494" xr:uid="{0DB2079F-266F-4E5B-AAE3-8077B70526D6}"/>
    <cellStyle name="Percent 3" xfId="76" xr:uid="{BF83E990-E4F3-49EB-8F8A-EB612E0F49F0}"/>
    <cellStyle name="Percent 3 10" xfId="495" xr:uid="{9EF84296-B729-4437-B3E4-AC1AF57726CA}"/>
    <cellStyle name="Percent 3 11" xfId="496" xr:uid="{4BB1B3D8-693B-4E7E-98A4-51B9CAE37FBE}"/>
    <cellStyle name="Percent 3 2" xfId="194" xr:uid="{CD684E8A-FB8E-4ACD-BD14-C2C0F2249B41}"/>
    <cellStyle name="Percent 3 2 2" xfId="195" xr:uid="{3B616CD3-30B1-437F-AD70-849879747EEE}"/>
    <cellStyle name="Percent 3 2 2 2" xfId="196" xr:uid="{76D20D09-F144-46CA-B237-E72282BBCD4F}"/>
    <cellStyle name="Percent 3 2 2 2 2" xfId="497" xr:uid="{39366ECF-963D-40E7-89DD-18A4FE037AC1}"/>
    <cellStyle name="Percent 3 2 2 3" xfId="498" xr:uid="{4EA36E2D-9120-4C22-860D-9C6B531BBB1F}"/>
    <cellStyle name="Percent 3 2 3" xfId="197" xr:uid="{8557D59B-EF02-44EF-8A74-49E31000CB44}"/>
    <cellStyle name="Percent 3 2 3 2" xfId="499" xr:uid="{EE2B2DE5-CE29-4D81-B50C-F886F73DE2AC}"/>
    <cellStyle name="Percent 3 2 4" xfId="198" xr:uid="{6A6587AB-D23E-4667-B194-18D3A0A820D9}"/>
    <cellStyle name="Percent 3 2 4 2" xfId="500" xr:uid="{C68B4D4A-4BF7-4B40-BFAF-45586005563D}"/>
    <cellStyle name="Percent 3 2 5" xfId="501" xr:uid="{D83E2BC3-5E9C-4E78-859E-30463369F34B}"/>
    <cellStyle name="Percent 3 2 6" xfId="502" xr:uid="{48894A39-FC8E-4E9E-988D-B9EFBC4BECC8}"/>
    <cellStyle name="Percent 3 3" xfId="199" xr:uid="{AC3F63C7-0BBC-4393-9DDE-25AFB266DC36}"/>
    <cellStyle name="Percent 3 3 2" xfId="200" xr:uid="{C6AAAF83-6BA4-4DAE-841F-77426FBCE85F}"/>
    <cellStyle name="Percent 3 3 2 2" xfId="503" xr:uid="{30C7FBBE-04A7-481A-9F24-3C7BD0D7C8A3}"/>
    <cellStyle name="Percent 3 3 3" xfId="201" xr:uid="{7B07C5EE-AC13-44B7-9CFB-CE475E246339}"/>
    <cellStyle name="Percent 3 3 3 2" xfId="504" xr:uid="{AFA473C3-4DBC-4CF3-8BA0-63312774A19C}"/>
    <cellStyle name="Percent 3 3 4" xfId="505" xr:uid="{B168E679-BFDB-4EFD-863A-69286BDEBC2A}"/>
    <cellStyle name="Percent 3 4" xfId="202" xr:uid="{110F7F92-5841-4F8C-8599-B564C473B1CC}"/>
    <cellStyle name="Percent 3 4 2" xfId="203" xr:uid="{58BFA693-363B-4006-8D06-76E0C908D9E6}"/>
    <cellStyle name="Percent 3 4 2 2" xfId="506" xr:uid="{ADE786E7-9C6B-45B1-95A5-CD342963386D}"/>
    <cellStyle name="Percent 3 4 3" xfId="507" xr:uid="{D7E788AC-F2BB-47CD-A14A-67265675304D}"/>
    <cellStyle name="Percent 3 5" xfId="204" xr:uid="{658E154E-FC84-44FA-BF8B-B32DFB6AC792}"/>
    <cellStyle name="Percent 3 5 2" xfId="205" xr:uid="{FC8C9B69-3312-4C4A-BCD6-384056ED7314}"/>
    <cellStyle name="Percent 3 5 2 2" xfId="508" xr:uid="{3B349F23-C9E0-4674-B324-33AB5F691550}"/>
    <cellStyle name="Percent 3 5 3" xfId="509" xr:uid="{125F0BBF-EDAB-4416-8E73-DD8C891D8827}"/>
    <cellStyle name="Percent 3 6" xfId="206" xr:uid="{6A1D53C8-B8A1-4837-AB48-DF2CF1D2F7B8}"/>
    <cellStyle name="Percent 3 6 2" xfId="207" xr:uid="{E391185A-9A3A-47EE-92D0-26F06A185964}"/>
    <cellStyle name="Percent 3 6 2 2" xfId="510" xr:uid="{69326D62-2CEC-4EFB-B5CC-895CA2496375}"/>
    <cellStyle name="Percent 3 6 3" xfId="511" xr:uid="{B5903BC1-4EDE-4CB4-946A-17FD42C9948D}"/>
    <cellStyle name="Percent 3 7" xfId="208" xr:uid="{C7AE5ABA-B1BE-4527-80E3-8919783741BB}"/>
    <cellStyle name="Percent 3 7 2" xfId="512" xr:uid="{80015A39-E926-4662-BA5D-6339072A532A}"/>
    <cellStyle name="Percent 3 8" xfId="209" xr:uid="{DAC3AE0C-1E1E-4651-AA4C-781F70820085}"/>
    <cellStyle name="Percent 3 8 2" xfId="513" xr:uid="{2353530E-CEFC-4838-B58A-3B4DD8327974}"/>
    <cellStyle name="Percent 3 9" xfId="210" xr:uid="{25B3A9AD-1050-4A29-968F-00B7FC9F2266}"/>
    <cellStyle name="Percent 3 9 2" xfId="514" xr:uid="{F8B01F26-9F0B-4D78-B315-E201DF024645}"/>
    <cellStyle name="Percent 4" xfId="211" xr:uid="{624DD20F-EE28-49AE-90BB-C6869E0F6EDF}"/>
    <cellStyle name="Percent 4 10" xfId="515" xr:uid="{B22A93A2-8DC9-41B3-9253-D85A6E1649B0}"/>
    <cellStyle name="Percent 4 11" xfId="516" xr:uid="{62947AD0-5FF3-4B8C-B9C9-57568F3050B2}"/>
    <cellStyle name="Percent 4 2" xfId="212" xr:uid="{342D66AE-90AC-44B7-9B75-F1D2634D4CAB}"/>
    <cellStyle name="Percent 4 2 2" xfId="213" xr:uid="{06275644-0F87-4278-9AAB-6197A10708D3}"/>
    <cellStyle name="Percent 4 2 2 2" xfId="214" xr:uid="{910CD0BF-407F-403A-8D59-12172E3386DC}"/>
    <cellStyle name="Percent 4 2 2 2 2" xfId="517" xr:uid="{8846A4F7-9E27-4596-BAC4-785E172BE629}"/>
    <cellStyle name="Percent 4 2 2 3" xfId="518" xr:uid="{6172E379-5EE2-4640-81B9-CD7B488D806B}"/>
    <cellStyle name="Percent 4 2 3" xfId="215" xr:uid="{54633DC7-DF2F-4234-8121-6B68C158FEFD}"/>
    <cellStyle name="Percent 4 2 3 2" xfId="519" xr:uid="{6163A933-6B43-4EF0-8B19-F81176F07FC0}"/>
    <cellStyle name="Percent 4 2 4" xfId="216" xr:uid="{EBAF855F-8B47-481B-96BF-09DC708B784B}"/>
    <cellStyle name="Percent 4 2 4 2" xfId="520" xr:uid="{41F6DD57-2F4B-4B1C-BE44-CC5B2825D2FC}"/>
    <cellStyle name="Percent 4 2 5" xfId="521" xr:uid="{534EF855-CE3C-43A9-8DDF-D620D3C55434}"/>
    <cellStyle name="Percent 4 2 6" xfId="522" xr:uid="{A18D9ED2-651C-4EB2-B528-E782B465002F}"/>
    <cellStyle name="Percent 4 3" xfId="217" xr:uid="{29111632-2A5D-4A9B-8ED7-2F70B6D18AAD}"/>
    <cellStyle name="Percent 4 3 2" xfId="218" xr:uid="{A7BC825C-589B-481B-8577-90E41A2D7EF2}"/>
    <cellStyle name="Percent 4 3 2 2" xfId="523" xr:uid="{AEEF1196-BD00-4A01-B666-A6EC399262DD}"/>
    <cellStyle name="Percent 4 3 3" xfId="219" xr:uid="{2EBE5124-8A6A-4EE5-8B0B-87F8EF11C621}"/>
    <cellStyle name="Percent 4 3 3 2" xfId="524" xr:uid="{9EFD67AF-9AFD-4A5D-ABC1-45415BF3B773}"/>
    <cellStyle name="Percent 4 3 4" xfId="525" xr:uid="{8A7CFB59-50CB-42D2-BAD3-0576BD360732}"/>
    <cellStyle name="Percent 4 4" xfId="220" xr:uid="{ADC8FC48-0DE7-4513-BED5-6BF3A23A80E6}"/>
    <cellStyle name="Percent 4 4 2" xfId="221" xr:uid="{89005836-FCC7-4785-966E-B4343D8B988C}"/>
    <cellStyle name="Percent 4 4 2 2" xfId="526" xr:uid="{0597500A-098F-45FB-9FBE-F23F3A5AA298}"/>
    <cellStyle name="Percent 4 4 3" xfId="527" xr:uid="{3B736F0C-7909-44FB-B60D-199ABA8B081E}"/>
    <cellStyle name="Percent 4 5" xfId="222" xr:uid="{1BB2FB43-3CEE-40BB-992A-11D8ABF605F8}"/>
    <cellStyle name="Percent 4 5 2" xfId="223" xr:uid="{1157B4B5-D565-4844-9694-573227D5977A}"/>
    <cellStyle name="Percent 4 5 2 2" xfId="528" xr:uid="{92B0FC79-6D9E-42E5-B90C-FF1B4E3BB58D}"/>
    <cellStyle name="Percent 4 5 3" xfId="529" xr:uid="{8A9E9F51-49FD-4527-80BA-8A23ACA0FEA8}"/>
    <cellStyle name="Percent 4 6" xfId="224" xr:uid="{7992F21A-A1A5-42EB-B470-4FEA7D154EE5}"/>
    <cellStyle name="Percent 4 6 2" xfId="225" xr:uid="{A77035D3-0F8C-4990-95A0-E4BC8E62DCE3}"/>
    <cellStyle name="Percent 4 6 2 2" xfId="530" xr:uid="{7EBDE9F1-63D4-40D4-A649-512FE45790BB}"/>
    <cellStyle name="Percent 4 6 3" xfId="531" xr:uid="{85471098-A6F0-4B87-B7E9-6DFAAFFD570D}"/>
    <cellStyle name="Percent 4 7" xfId="226" xr:uid="{FF2AFFE1-A615-4A10-A28A-E0304B876E87}"/>
    <cellStyle name="Percent 4 7 2" xfId="532" xr:uid="{D7116995-3E00-46C9-BAC8-F225CEA38487}"/>
    <cellStyle name="Percent 4 8" xfId="227" xr:uid="{EA02024C-BD29-4C66-A580-382EA92228C8}"/>
    <cellStyle name="Percent 4 8 2" xfId="533" xr:uid="{0E6A1494-262A-47D2-9F00-207D3553A783}"/>
    <cellStyle name="Percent 4 9" xfId="228" xr:uid="{B455A4C3-AC31-41DD-92AC-1AC2AE0C9FFD}"/>
    <cellStyle name="Percent 4 9 2" xfId="534" xr:uid="{236F744B-D33A-42E0-B69F-436B60440AE4}"/>
    <cellStyle name="Percent 5" xfId="229" xr:uid="{3C1D81DD-73A6-4E04-977C-2C94036E3003}"/>
    <cellStyle name="Percent 5 10" xfId="535" xr:uid="{C4DB56DE-C32C-44C0-9509-5147521B14C6}"/>
    <cellStyle name="Percent 5 2" xfId="230" xr:uid="{8459A337-EDF5-4D2E-9B8D-DFD351DFD1A6}"/>
    <cellStyle name="Percent 5 2 2" xfId="231" xr:uid="{D99E646F-1020-44F9-8250-D9C0BB2650F9}"/>
    <cellStyle name="Percent 5 2 2 2" xfId="536" xr:uid="{32490705-B389-46C2-8337-B8EC6B4AD640}"/>
    <cellStyle name="Percent 5 2 3" xfId="232" xr:uid="{8FBB1C8C-8D5E-4692-A7E5-7E51571351C6}"/>
    <cellStyle name="Percent 5 2 3 2" xfId="537" xr:uid="{04B3212D-04D3-45FE-82A4-F680975B354A}"/>
    <cellStyle name="Percent 5 2 4" xfId="538" xr:uid="{CD496BAE-F29C-4A72-A34B-8D0D86E2B7A2}"/>
    <cellStyle name="Percent 5 3" xfId="233" xr:uid="{59CD9BD3-3CE8-4AFB-88F1-7A126E7D5CB4}"/>
    <cellStyle name="Percent 5 3 2" xfId="234" xr:uid="{812C912E-87CB-47C6-B812-F2D55A51F43B}"/>
    <cellStyle name="Percent 5 3 2 2" xfId="539" xr:uid="{CD537220-9612-4C39-A967-669899A5A9F0}"/>
    <cellStyle name="Percent 5 3 3" xfId="540" xr:uid="{9BB290DA-B899-4CFE-92D1-2C860B3A763F}"/>
    <cellStyle name="Percent 5 4" xfId="235" xr:uid="{2487C575-874F-4623-8CC4-AB59EC0EA01B}"/>
    <cellStyle name="Percent 5 4 2" xfId="236" xr:uid="{5CD6A440-A7A0-406C-B398-3B20459C3BEE}"/>
    <cellStyle name="Percent 5 4 2 2" xfId="541" xr:uid="{D25E2FBA-DE0D-4B3E-BB36-2F784F0390B3}"/>
    <cellStyle name="Percent 5 4 3" xfId="542" xr:uid="{99C6675D-CCFB-41EB-BCF7-A73EA4BDBD14}"/>
    <cellStyle name="Percent 5 5" xfId="237" xr:uid="{40DFFFE9-6891-4C32-B56D-2336C01FD813}"/>
    <cellStyle name="Percent 5 5 2" xfId="238" xr:uid="{8719F2A5-60A2-45E3-9C7D-EAD5094C8747}"/>
    <cellStyle name="Percent 5 5 2 2" xfId="543" xr:uid="{D283542F-8C64-485F-8660-C823C5FAE8AD}"/>
    <cellStyle name="Percent 5 5 3" xfId="544" xr:uid="{8C054136-BC7A-4BC2-B48B-25F1C657C817}"/>
    <cellStyle name="Percent 5 6" xfId="239" xr:uid="{6382E220-DC28-4C2B-B628-D4581175E736}"/>
    <cellStyle name="Percent 5 6 2" xfId="545" xr:uid="{077098C1-0EC9-4669-B6E9-A01DB6C2195A}"/>
    <cellStyle name="Percent 5 7" xfId="240" xr:uid="{72A79D94-2AFE-4ED6-9D6D-D6BC8B62B1A1}"/>
    <cellStyle name="Percent 5 7 2" xfId="546" xr:uid="{13B4A8E6-AA3F-4ECD-ACCE-62609F47361D}"/>
    <cellStyle name="Percent 5 8" xfId="241" xr:uid="{5A335A00-B5A6-4374-98CD-9A8A933DDDFE}"/>
    <cellStyle name="Percent 5 8 2" xfId="547" xr:uid="{DE002A47-154E-44E5-A753-38F35774B259}"/>
    <cellStyle name="Percent 5 9" xfId="548" xr:uid="{0593D1AD-A7FF-4FC5-8294-4595163CDADF}"/>
    <cellStyle name="Percent 6" xfId="361" xr:uid="{44D7974E-5F3B-4B47-B3B0-1A0877262878}"/>
    <cellStyle name="Percent 7" xfId="557" xr:uid="{3923B6D6-D685-43BA-86C9-5E56E8E9F1E1}"/>
    <cellStyle name="Percent 9" xfId="362" xr:uid="{CDD0AFF5-CB3E-4B06-BCEB-A1A59A3E3D20}"/>
    <cellStyle name="style_col_headings" xfId="51" xr:uid="{54D06E0A-939E-4F81-9BFD-9E5F7794579B}"/>
    <cellStyle name="Title" xfId="2" builtinId="15" customBuiltin="1"/>
    <cellStyle name="Total" xfId="18" builtinId="25" customBuiltin="1"/>
    <cellStyle name="Total 2" xfId="363" xr:uid="{08F54A5F-F98A-4D32-A089-E12921A3A469}"/>
    <cellStyle name="Virgule fixe" xfId="52" xr:uid="{7E2E7F51-CC45-4ED4-9703-6A5E294F16E0}"/>
    <cellStyle name="Warning Text" xfId="15" builtinId="11" customBuiltin="1"/>
    <cellStyle name="Warning Text 2" xfId="364" xr:uid="{8BB04F80-6B8F-4BCA-9B5D-B5E0BEB59AE6}"/>
  </cellStyles>
  <dxfs count="0"/>
  <tableStyles count="0" defaultTableStyle="TableStyleMedium2" defaultPivotStyle="PivotStyleLight16"/>
  <colors>
    <mruColors>
      <color rgb="FF9E0000"/>
      <color rgb="FF3B88D5"/>
      <color rgb="FF2A77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image" Target="../media/image1.png"/></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21021266651088"/>
          <c:y val="5.216252960454467E-2"/>
          <c:w val="0.81120740014579096"/>
          <c:h val="0.88610369692179369"/>
        </c:manualLayout>
      </c:layout>
      <c:lineChart>
        <c:grouping val="standard"/>
        <c:varyColors val="0"/>
        <c:ser>
          <c:idx val="1"/>
          <c:order val="0"/>
          <c:tx>
            <c:strRef>
              <c:f>'F1'!$B$34</c:f>
              <c:strCache>
                <c:ptCount val="1"/>
                <c:pt idx="0">
                  <c:v>Pre-tax Income</c:v>
                </c:pt>
              </c:strCache>
            </c:strRef>
          </c:tx>
          <c:spPr>
            <a:ln w="38100">
              <a:solidFill>
                <a:schemeClr val="tx2">
                  <a:lumMod val="50000"/>
                  <a:lumOff val="50000"/>
                </a:schemeClr>
              </a:solidFill>
              <a:prstDash val="solid"/>
            </a:ln>
          </c:spPr>
          <c:marker>
            <c:symbol val="none"/>
          </c:marker>
          <c:dPt>
            <c:idx val="1"/>
            <c:bubble3D val="0"/>
            <c:extLst>
              <c:ext xmlns:c16="http://schemas.microsoft.com/office/drawing/2014/chart" uri="{C3380CC4-5D6E-409C-BE32-E72D297353CC}">
                <c16:uniqueId val="{00000003-D09F-4A74-8ACB-0FAFD749D966}"/>
              </c:ext>
            </c:extLst>
          </c:dPt>
          <c:dPt>
            <c:idx val="3"/>
            <c:bubble3D val="0"/>
            <c:extLst>
              <c:ext xmlns:c16="http://schemas.microsoft.com/office/drawing/2014/chart" uri="{C3380CC4-5D6E-409C-BE32-E72D297353CC}">
                <c16:uniqueId val="{00000004-D09F-4A74-8ACB-0FAFD749D966}"/>
              </c:ext>
            </c:extLst>
          </c:dPt>
          <c:dPt>
            <c:idx val="5"/>
            <c:bubble3D val="0"/>
            <c:extLst>
              <c:ext xmlns:c16="http://schemas.microsoft.com/office/drawing/2014/chart" uri="{C3380CC4-5D6E-409C-BE32-E72D297353CC}">
                <c16:uniqueId val="{00000005-D09F-4A74-8ACB-0FAFD749D966}"/>
              </c:ext>
            </c:extLst>
          </c:dPt>
          <c:cat>
            <c:numRef>
              <c:f>'F1'!$A$35:$A$97</c:f>
              <c:numCache>
                <c:formatCode>General</c:formatCode>
                <c:ptCount val="63"/>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numCache>
            </c:numRef>
          </c:cat>
          <c:val>
            <c:numRef>
              <c:f>'F1'!$B$35:$B$100</c:f>
              <c:numCache>
                <c:formatCode>0.000</c:formatCode>
                <c:ptCount val="66"/>
                <c:pt idx="0">
                  <c:v>0.1037704729703227</c:v>
                </c:pt>
                <c:pt idx="2">
                  <c:v>0.11175431014356203</c:v>
                </c:pt>
                <c:pt idx="4">
                  <c:v>0.11482011851646357</c:v>
                </c:pt>
                <c:pt idx="6">
                  <c:v>0.11469211929377245</c:v>
                </c:pt>
                <c:pt idx="7">
                  <c:v>0.11267391549017615</c:v>
                </c:pt>
                <c:pt idx="8">
                  <c:v>0.11146533723253768</c:v>
                </c:pt>
                <c:pt idx="9">
                  <c:v>0.1012465688795782</c:v>
                </c:pt>
                <c:pt idx="10">
                  <c:v>9.3118770360026498E-2</c:v>
                </c:pt>
                <c:pt idx="11">
                  <c:v>9.581063342302934E-2</c:v>
                </c:pt>
                <c:pt idx="12">
                  <c:v>9.7076395068114066E-2</c:v>
                </c:pt>
                <c:pt idx="13">
                  <c:v>9.5462753975532666E-2</c:v>
                </c:pt>
                <c:pt idx="14">
                  <c:v>9.2286806219272544E-2</c:v>
                </c:pt>
                <c:pt idx="15">
                  <c:v>9.2647467001270703E-2</c:v>
                </c:pt>
                <c:pt idx="16">
                  <c:v>9.4104709605494233E-2</c:v>
                </c:pt>
                <c:pt idx="17">
                  <c:v>9.4107712422874634E-2</c:v>
                </c:pt>
                <c:pt idx="18">
                  <c:v>9.3177408974032053E-2</c:v>
                </c:pt>
                <c:pt idx="19">
                  <c:v>9.4022273724908664E-2</c:v>
                </c:pt>
                <c:pt idx="20">
                  <c:v>9.1032488478326443E-2</c:v>
                </c:pt>
                <c:pt idx="21">
                  <c:v>8.9786865184290549E-2</c:v>
                </c:pt>
                <c:pt idx="22">
                  <c:v>9.1587103687375132E-2</c:v>
                </c:pt>
                <c:pt idx="23">
                  <c:v>9.4667835259230129E-2</c:v>
                </c:pt>
                <c:pt idx="24">
                  <c:v>9.8371619949190262E-2</c:v>
                </c:pt>
                <c:pt idx="25">
                  <c:v>9.979547645224203E-2</c:v>
                </c:pt>
                <c:pt idx="26">
                  <c:v>9.8565290627953508E-2</c:v>
                </c:pt>
                <c:pt idx="27">
                  <c:v>0.10090110735902925</c:v>
                </c:pt>
                <c:pt idx="28">
                  <c:v>0.11260867966089287</c:v>
                </c:pt>
                <c:pt idx="29">
                  <c:v>0.10774538365528008</c:v>
                </c:pt>
                <c:pt idx="30">
                  <c:v>0.10731067121473412</c:v>
                </c:pt>
                <c:pt idx="31">
                  <c:v>0.10463559045860955</c:v>
                </c:pt>
                <c:pt idx="32">
                  <c:v>0.11173472813703217</c:v>
                </c:pt>
                <c:pt idx="33">
                  <c:v>0.10672208111027655</c:v>
                </c:pt>
                <c:pt idx="34">
                  <c:v>0.10627555377838044</c:v>
                </c:pt>
                <c:pt idx="35">
                  <c:v>0.11175760732268609</c:v>
                </c:pt>
                <c:pt idx="36">
                  <c:v>0.11687272245344611</c:v>
                </c:pt>
                <c:pt idx="37">
                  <c:v>0.12244851014666278</c:v>
                </c:pt>
                <c:pt idx="38">
                  <c:v>0.12460289987617196</c:v>
                </c:pt>
                <c:pt idx="39">
                  <c:v>0.12862531473661529</c:v>
                </c:pt>
                <c:pt idx="40">
                  <c:v>0.13408803209572506</c:v>
                </c:pt>
                <c:pt idx="41">
                  <c:v>0.12490495089297689</c:v>
                </c:pt>
                <c:pt idx="42">
                  <c:v>0.11870780021527641</c:v>
                </c:pt>
                <c:pt idx="43">
                  <c:v>0.12220951613676639</c:v>
                </c:pt>
                <c:pt idx="44">
                  <c:v>0.13154063934373145</c:v>
                </c:pt>
                <c:pt idx="45">
                  <c:v>0.1411524484815963</c:v>
                </c:pt>
                <c:pt idx="46">
                  <c:v>0.14575887535776794</c:v>
                </c:pt>
                <c:pt idx="47">
                  <c:v>0.14478112449134961</c:v>
                </c:pt>
                <c:pt idx="48">
                  <c:v>0.13910481221422943</c:v>
                </c:pt>
                <c:pt idx="49">
                  <c:v>0.12907250306637869</c:v>
                </c:pt>
                <c:pt idx="50">
                  <c:v>0.13924969929981437</c:v>
                </c:pt>
                <c:pt idx="51">
                  <c:v>0.13633424147219877</c:v>
                </c:pt>
                <c:pt idx="52">
                  <c:v>0.15042718213173098</c:v>
                </c:pt>
                <c:pt idx="53">
                  <c:v>0.13847533071867921</c:v>
                </c:pt>
                <c:pt idx="54">
                  <c:v>0.14406756891992403</c:v>
                </c:pt>
                <c:pt idx="55">
                  <c:v>0.13985393698558254</c:v>
                </c:pt>
                <c:pt idx="56">
                  <c:v>0.13793451865526471</c:v>
                </c:pt>
                <c:pt idx="57">
                  <c:v>0.1442970445751727</c:v>
                </c:pt>
                <c:pt idx="58">
                  <c:v>0.1463361431528401</c:v>
                </c:pt>
                <c:pt idx="59">
                  <c:v>0.14332816101906173</c:v>
                </c:pt>
                <c:pt idx="60">
                  <c:v>0.15754274588507708</c:v>
                </c:pt>
                <c:pt idx="61">
                  <c:v>0.16890532588158003</c:v>
                </c:pt>
                <c:pt idx="62">
                  <c:v>0.15506403408610703</c:v>
                </c:pt>
              </c:numCache>
            </c:numRef>
          </c:val>
          <c:smooth val="0"/>
          <c:extLst>
            <c:ext xmlns:c16="http://schemas.microsoft.com/office/drawing/2014/chart" uri="{C3380CC4-5D6E-409C-BE32-E72D297353CC}">
              <c16:uniqueId val="{00000006-D09F-4A74-8ACB-0FAFD749D966}"/>
            </c:ext>
          </c:extLst>
        </c:ser>
        <c:ser>
          <c:idx val="5"/>
          <c:order val="1"/>
          <c:tx>
            <c:strRef>
              <c:f>'F1'!$D$34</c:f>
              <c:strCache>
                <c:ptCount val="1"/>
                <c:pt idx="0">
                  <c:v>After-tax income</c:v>
                </c:pt>
              </c:strCache>
            </c:strRef>
          </c:tx>
          <c:spPr>
            <a:ln w="31750">
              <a:solidFill>
                <a:srgbClr val="9E0000"/>
              </a:solidFill>
            </a:ln>
          </c:spPr>
          <c:marker>
            <c:symbol val="none"/>
          </c:marker>
          <c:cat>
            <c:numRef>
              <c:f>'F1'!$A$35:$A$97</c:f>
              <c:numCache>
                <c:formatCode>General</c:formatCode>
                <c:ptCount val="63"/>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numCache>
            </c:numRef>
          </c:cat>
          <c:val>
            <c:numRef>
              <c:f>'F1'!$D$35:$D$100</c:f>
              <c:numCache>
                <c:formatCode>0.000</c:formatCode>
                <c:ptCount val="66"/>
                <c:pt idx="0">
                  <c:v>8.1353679977703125E-2</c:v>
                </c:pt>
                <c:pt idx="2">
                  <c:v>8.6243863700163653E-2</c:v>
                </c:pt>
                <c:pt idx="4">
                  <c:v>8.933418851986949E-2</c:v>
                </c:pt>
                <c:pt idx="6">
                  <c:v>9.0520984048242631E-2</c:v>
                </c:pt>
                <c:pt idx="7">
                  <c:v>8.4515821856131185E-2</c:v>
                </c:pt>
                <c:pt idx="8">
                  <c:v>8.1687489216415901E-2</c:v>
                </c:pt>
                <c:pt idx="9">
                  <c:v>7.5185176177216179E-2</c:v>
                </c:pt>
                <c:pt idx="10">
                  <c:v>6.7808362876148692E-2</c:v>
                </c:pt>
                <c:pt idx="11">
                  <c:v>6.9542255727563312E-2</c:v>
                </c:pt>
                <c:pt idx="12">
                  <c:v>7.1114286410343563E-2</c:v>
                </c:pt>
                <c:pt idx="13">
                  <c:v>7.3670756318210864E-2</c:v>
                </c:pt>
                <c:pt idx="14">
                  <c:v>7.0304889205058327E-2</c:v>
                </c:pt>
                <c:pt idx="15">
                  <c:v>6.9143703269960513E-2</c:v>
                </c:pt>
                <c:pt idx="16">
                  <c:v>7.031523787998413E-2</c:v>
                </c:pt>
                <c:pt idx="17">
                  <c:v>7.2548540186406843E-2</c:v>
                </c:pt>
                <c:pt idx="18">
                  <c:v>7.3400250252283056E-2</c:v>
                </c:pt>
                <c:pt idx="19">
                  <c:v>7.3499505878983531E-2</c:v>
                </c:pt>
                <c:pt idx="20">
                  <c:v>6.935263281665266E-2</c:v>
                </c:pt>
                <c:pt idx="21">
                  <c:v>6.9648598759632682E-2</c:v>
                </c:pt>
                <c:pt idx="22">
                  <c:v>6.8986125239727858E-2</c:v>
                </c:pt>
                <c:pt idx="23">
                  <c:v>7.1949684198771791E-2</c:v>
                </c:pt>
                <c:pt idx="24">
                  <c:v>7.7088953370487309E-2</c:v>
                </c:pt>
                <c:pt idx="25">
                  <c:v>7.6891610884813957E-2</c:v>
                </c:pt>
                <c:pt idx="26">
                  <c:v>7.3653566201339893E-2</c:v>
                </c:pt>
                <c:pt idx="27">
                  <c:v>7.6447342218951109E-2</c:v>
                </c:pt>
                <c:pt idx="28">
                  <c:v>8.7414499342183968E-2</c:v>
                </c:pt>
                <c:pt idx="29">
                  <c:v>8.2457669462270664E-2</c:v>
                </c:pt>
                <c:pt idx="30">
                  <c:v>8.2756213844376231E-2</c:v>
                </c:pt>
                <c:pt idx="31">
                  <c:v>7.7317888095874407E-2</c:v>
                </c:pt>
                <c:pt idx="32">
                  <c:v>8.118479959201598E-2</c:v>
                </c:pt>
                <c:pt idx="33">
                  <c:v>7.3484367116312621E-2</c:v>
                </c:pt>
                <c:pt idx="34">
                  <c:v>7.4134598638055091E-2</c:v>
                </c:pt>
                <c:pt idx="35">
                  <c:v>7.7998070340682596E-2</c:v>
                </c:pt>
                <c:pt idx="36">
                  <c:v>8.1597154399883437E-2</c:v>
                </c:pt>
                <c:pt idx="37">
                  <c:v>8.6295754804832717E-2</c:v>
                </c:pt>
                <c:pt idx="38">
                  <c:v>8.6838861054124528E-2</c:v>
                </c:pt>
                <c:pt idx="39">
                  <c:v>9.0317614886004677E-2</c:v>
                </c:pt>
                <c:pt idx="40">
                  <c:v>9.4506505277513378E-2</c:v>
                </c:pt>
                <c:pt idx="41">
                  <c:v>8.6654198062239882E-2</c:v>
                </c:pt>
                <c:pt idx="42">
                  <c:v>8.1883586134613634E-2</c:v>
                </c:pt>
                <c:pt idx="43">
                  <c:v>8.5434215849765738E-2</c:v>
                </c:pt>
                <c:pt idx="44">
                  <c:v>9.2435522575450541E-2</c:v>
                </c:pt>
                <c:pt idx="45">
                  <c:v>9.8559500154482088E-2</c:v>
                </c:pt>
                <c:pt idx="46">
                  <c:v>0.10126278889363673</c:v>
                </c:pt>
                <c:pt idx="47">
                  <c:v>9.7370373048683193E-2</c:v>
                </c:pt>
                <c:pt idx="48">
                  <c:v>9.0276831463767679E-2</c:v>
                </c:pt>
                <c:pt idx="49">
                  <c:v>8.2277457533462939E-2</c:v>
                </c:pt>
                <c:pt idx="50">
                  <c:v>8.9865714925165582E-2</c:v>
                </c:pt>
                <c:pt idx="51">
                  <c:v>8.6510019872664906E-2</c:v>
                </c:pt>
                <c:pt idx="52">
                  <c:v>9.8399550706911976E-2</c:v>
                </c:pt>
                <c:pt idx="53">
                  <c:v>8.7054486002083362E-2</c:v>
                </c:pt>
                <c:pt idx="54">
                  <c:v>9.1579205788474574E-2</c:v>
                </c:pt>
                <c:pt idx="55">
                  <c:v>8.8902371015817994E-2</c:v>
                </c:pt>
                <c:pt idx="56">
                  <c:v>8.7012527783742216E-2</c:v>
                </c:pt>
                <c:pt idx="57">
                  <c:v>9.2292625480013366E-2</c:v>
                </c:pt>
                <c:pt idx="58">
                  <c:v>9.4886920593472188E-2</c:v>
                </c:pt>
                <c:pt idx="59">
                  <c:v>9.1805117575338185E-2</c:v>
                </c:pt>
                <c:pt idx="60">
                  <c:v>9.148232667934815E-2</c:v>
                </c:pt>
                <c:pt idx="61">
                  <c:v>0.10200116942951699</c:v>
                </c:pt>
                <c:pt idx="62">
                  <c:v>0.10307886285285074</c:v>
                </c:pt>
              </c:numCache>
            </c:numRef>
          </c:val>
          <c:smooth val="0"/>
          <c:extLst>
            <c:ext xmlns:c16="http://schemas.microsoft.com/office/drawing/2014/chart" uri="{C3380CC4-5D6E-409C-BE32-E72D297353CC}">
              <c16:uniqueId val="{00000008-D09F-4A74-8ACB-0FAFD749D966}"/>
            </c:ext>
          </c:extLst>
        </c:ser>
        <c:ser>
          <c:idx val="0"/>
          <c:order val="2"/>
          <c:tx>
            <c:strRef>
              <c:f>'F1'!$C$34</c:f>
              <c:strCache>
                <c:ptCount val="1"/>
                <c:pt idx="0">
                  <c:v>Pre-tax income plus transfers</c:v>
                </c:pt>
              </c:strCache>
            </c:strRef>
          </c:tx>
          <c:spPr>
            <a:ln w="22225">
              <a:solidFill>
                <a:schemeClr val="tx1">
                  <a:lumMod val="50000"/>
                  <a:lumOff val="50000"/>
                </a:schemeClr>
              </a:solidFill>
              <a:prstDash val="sysDash"/>
            </a:ln>
          </c:spPr>
          <c:marker>
            <c:symbol val="none"/>
          </c:marker>
          <c:val>
            <c:numRef>
              <c:f>'F1'!$C$35:$C$100</c:f>
              <c:numCache>
                <c:formatCode>0.000</c:formatCode>
                <c:ptCount val="66"/>
                <c:pt idx="0">
                  <c:v>9.9057035893101525E-2</c:v>
                </c:pt>
                <c:pt idx="2">
                  <c:v>0.10680290697885896</c:v>
                </c:pt>
                <c:pt idx="4">
                  <c:v>0.10988812266391494</c:v>
                </c:pt>
                <c:pt idx="6">
                  <c:v>0.1100712557914505</c:v>
                </c:pt>
                <c:pt idx="7">
                  <c:v>0.1072499239472131</c:v>
                </c:pt>
                <c:pt idx="8">
                  <c:v>0.10576016857297089</c:v>
                </c:pt>
                <c:pt idx="9">
                  <c:v>9.5966722807681162E-2</c:v>
                </c:pt>
                <c:pt idx="10">
                  <c:v>8.7650022902130767E-2</c:v>
                </c:pt>
                <c:pt idx="11">
                  <c:v>8.9526359256559135E-2</c:v>
                </c:pt>
                <c:pt idx="12">
                  <c:v>9.0708640641659039E-2</c:v>
                </c:pt>
                <c:pt idx="13">
                  <c:v>8.8972100540989266E-2</c:v>
                </c:pt>
                <c:pt idx="14">
                  <c:v>8.5555504207353181E-2</c:v>
                </c:pt>
                <c:pt idx="15">
                  <c:v>8.4502727723960863E-2</c:v>
                </c:pt>
                <c:pt idx="16">
                  <c:v>8.6035631227674061E-2</c:v>
                </c:pt>
                <c:pt idx="17">
                  <c:v>8.6501035428858619E-2</c:v>
                </c:pt>
                <c:pt idx="18">
                  <c:v>8.5956610058634281E-2</c:v>
                </c:pt>
                <c:pt idx="19">
                  <c:v>8.6845267695669512E-2</c:v>
                </c:pt>
                <c:pt idx="20">
                  <c:v>8.3667152185964891E-2</c:v>
                </c:pt>
                <c:pt idx="21">
                  <c:v>8.1903976268533435E-2</c:v>
                </c:pt>
                <c:pt idx="22">
                  <c:v>8.3029360441362624E-2</c:v>
                </c:pt>
                <c:pt idx="23">
                  <c:v>8.6027153785058652E-2</c:v>
                </c:pt>
                <c:pt idx="24">
                  <c:v>9.0177362009838988E-2</c:v>
                </c:pt>
                <c:pt idx="25">
                  <c:v>9.1026961945502846E-2</c:v>
                </c:pt>
                <c:pt idx="26">
                  <c:v>9.0314652370060755E-2</c:v>
                </c:pt>
                <c:pt idx="27">
                  <c:v>9.2236507157065592E-2</c:v>
                </c:pt>
                <c:pt idx="28">
                  <c:v>0.102912594074486</c:v>
                </c:pt>
                <c:pt idx="29">
                  <c:v>9.8517259789408465E-2</c:v>
                </c:pt>
                <c:pt idx="30">
                  <c:v>9.748622653584596E-2</c:v>
                </c:pt>
                <c:pt idx="31">
                  <c:v>9.4321193919190124E-2</c:v>
                </c:pt>
                <c:pt idx="32">
                  <c:v>0.10010450114068276</c:v>
                </c:pt>
                <c:pt idx="33">
                  <c:v>9.5349905891300255E-2</c:v>
                </c:pt>
                <c:pt idx="34">
                  <c:v>9.5184301487061723E-2</c:v>
                </c:pt>
                <c:pt idx="35">
                  <c:v>0.10008381837106925</c:v>
                </c:pt>
                <c:pt idx="36">
                  <c:v>0.10490978988736664</c:v>
                </c:pt>
                <c:pt idx="37">
                  <c:v>0.11041685475044001</c:v>
                </c:pt>
                <c:pt idx="38">
                  <c:v>0.11265876307712779</c:v>
                </c:pt>
                <c:pt idx="39">
                  <c:v>0.11643661287848896</c:v>
                </c:pt>
                <c:pt idx="40">
                  <c:v>0.12151465204658758</c:v>
                </c:pt>
                <c:pt idx="41">
                  <c:v>0.11251011046567301</c:v>
                </c:pt>
                <c:pt idx="42">
                  <c:v>0.10640474937755789</c:v>
                </c:pt>
                <c:pt idx="43">
                  <c:v>0.10949508935310534</c:v>
                </c:pt>
                <c:pt idx="44">
                  <c:v>0.11783292359807046</c:v>
                </c:pt>
                <c:pt idx="45">
                  <c:v>0.12642980515258423</c:v>
                </c:pt>
                <c:pt idx="46">
                  <c:v>0.13058427845114814</c:v>
                </c:pt>
                <c:pt idx="47">
                  <c:v>0.12922442451794633</c:v>
                </c:pt>
                <c:pt idx="48">
                  <c:v>0.12244752643871606</c:v>
                </c:pt>
                <c:pt idx="49">
                  <c:v>0.11205252977030369</c:v>
                </c:pt>
                <c:pt idx="50">
                  <c:v>0.12085719422039989</c:v>
                </c:pt>
                <c:pt idx="51">
                  <c:v>0.11897934417998862</c:v>
                </c:pt>
                <c:pt idx="52">
                  <c:v>0.13148049501054604</c:v>
                </c:pt>
                <c:pt idx="53">
                  <c:v>0.1212304048870424</c:v>
                </c:pt>
                <c:pt idx="54">
                  <c:v>0.12617023864962601</c:v>
                </c:pt>
                <c:pt idx="55">
                  <c:v>0.12286537574974005</c:v>
                </c:pt>
                <c:pt idx="56">
                  <c:v>0.1202524411729447</c:v>
                </c:pt>
                <c:pt idx="57">
                  <c:v>0.12599570432865814</c:v>
                </c:pt>
                <c:pt idx="58">
                  <c:v>0.12800367344717009</c:v>
                </c:pt>
                <c:pt idx="59">
                  <c:v>0.12519881092771867</c:v>
                </c:pt>
                <c:pt idx="60">
                  <c:v>0.13033398663053467</c:v>
                </c:pt>
                <c:pt idx="61">
                  <c:v>0.14041341800721147</c:v>
                </c:pt>
                <c:pt idx="62">
                  <c:v>0.13440845059164652</c:v>
                </c:pt>
              </c:numCache>
            </c:numRef>
          </c:val>
          <c:smooth val="0"/>
          <c:extLst>
            <c:ext xmlns:c16="http://schemas.microsoft.com/office/drawing/2014/chart" uri="{C3380CC4-5D6E-409C-BE32-E72D297353CC}">
              <c16:uniqueId val="{00000003-8A9B-48CB-B6AD-67845EC30442}"/>
            </c:ext>
          </c:extLst>
        </c:ser>
        <c:dLbls>
          <c:showLegendKey val="0"/>
          <c:showVal val="0"/>
          <c:showCatName val="0"/>
          <c:showSerName val="0"/>
          <c:showPercent val="0"/>
          <c:showBubbleSize val="0"/>
        </c:dLbls>
        <c:smooth val="0"/>
        <c:axId val="1111217504"/>
        <c:axId val="1111217896"/>
        <c:extLst/>
      </c:lineChart>
      <c:catAx>
        <c:axId val="1111217504"/>
        <c:scaling>
          <c:orientation val="minMax"/>
        </c:scaling>
        <c:delete val="0"/>
        <c:axPos val="b"/>
        <c:numFmt formatCode="General"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111217896"/>
        <c:crossesAt val="0"/>
        <c:auto val="1"/>
        <c:lblAlgn val="ctr"/>
        <c:lblOffset val="100"/>
        <c:tickLblSkip val="10"/>
        <c:tickMarkSkip val="10"/>
        <c:noMultiLvlLbl val="0"/>
      </c:catAx>
      <c:valAx>
        <c:axId val="1111217896"/>
        <c:scaling>
          <c:orientation val="minMax"/>
          <c:max val="0.2"/>
          <c:min val="0"/>
        </c:scaling>
        <c:delete val="0"/>
        <c:axPos val="l"/>
        <c:majorGridlines>
          <c:spPr>
            <a:ln w="9525">
              <a:solidFill>
                <a:schemeClr val="bg1">
                  <a:lumMod val="75000"/>
                </a:schemeClr>
              </a:solidFill>
              <a:prstDash val="sysDot"/>
            </a:ln>
          </c:spPr>
        </c:majorGridlines>
        <c:numFmt formatCode="0%" sourceLinked="0"/>
        <c:majorTickMark val="out"/>
        <c:minorTickMark val="out"/>
        <c:tickLblPos val="nextTo"/>
        <c:spPr>
          <a:ln w="3175">
            <a:solidFill>
              <a:srgbClr val="000000"/>
            </a:solidFill>
            <a:prstDash val="solid"/>
          </a:ln>
        </c:spPr>
        <c:txPr>
          <a:bodyPr rot="0" vert="horz"/>
          <a:lstStyle/>
          <a:p>
            <a:pPr>
              <a:defRPr sz="1300" b="0" i="0" u="none" strike="noStrike" baseline="0">
                <a:solidFill>
                  <a:srgbClr val="000000"/>
                </a:solidFill>
                <a:latin typeface="Arial"/>
                <a:ea typeface="Arial"/>
                <a:cs typeface="Arial"/>
              </a:defRPr>
            </a:pPr>
            <a:endParaRPr lang="en-US"/>
          </a:p>
        </c:txPr>
        <c:crossAx val="1111217504"/>
        <c:crosses val="autoZero"/>
        <c:crossBetween val="midCat"/>
        <c:majorUnit val="4.0000000000000008E-2"/>
        <c:minorUnit val="2.0000000000000004E-2"/>
      </c:valAx>
      <c:spPr>
        <a:solidFill>
          <a:srgbClr val="FFFFFF"/>
        </a:solidFill>
        <a:ln w="3175">
          <a:noFill/>
          <a:prstDash val="solid"/>
        </a:ln>
      </c:spPr>
    </c:plotArea>
    <c:plotVisOnly val="1"/>
    <c:dispBlanksAs val="span"/>
    <c:showDLblsOverMax val="0"/>
  </c:chart>
  <c:spPr>
    <a:solidFill>
      <a:schemeClr val="bg1"/>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866" r="0.75000000000000866" t="1" header="0.5" footer="0.5"/>
    <c:pageSetup orientation="landscape" verticalDpi="96"/>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12837915879781558"/>
          <c:y val="1.912437220292031E-2"/>
          <c:w val="0.83350403632176451"/>
          <c:h val="0.83983704919368452"/>
        </c:manualLayout>
      </c:layout>
      <c:scatterChart>
        <c:scatterStyle val="lineMarker"/>
        <c:varyColors val="0"/>
        <c:ser>
          <c:idx val="1"/>
          <c:order val="0"/>
          <c:tx>
            <c:strRef>
              <c:f>'FA2'!$A$34</c:f>
              <c:strCache>
                <c:ptCount val="1"/>
                <c:pt idx="0">
                  <c:v>1962</c:v>
                </c:pt>
              </c:strCache>
            </c:strRef>
          </c:tx>
          <c:spPr>
            <a:ln w="22225">
              <a:solidFill>
                <a:srgbClr val="2699B4"/>
              </a:solidFill>
            </a:ln>
          </c:spPr>
          <c:marker>
            <c:symbol val="diamond"/>
            <c:size val="5"/>
            <c:spPr>
              <a:solidFill>
                <a:srgbClr val="2699B4"/>
              </a:solidFill>
              <a:ln>
                <a:noFill/>
              </a:ln>
            </c:spPr>
          </c:marker>
          <c:xVal>
            <c:numRef>
              <c:f>'FA2'!$B$44:$L$44</c:f>
              <c:numCache>
                <c:formatCode>General</c:formatCode>
                <c:ptCount val="11"/>
                <c:pt idx="0">
                  <c:v>10</c:v>
                </c:pt>
                <c:pt idx="1">
                  <c:v>30</c:v>
                </c:pt>
                <c:pt idx="2">
                  <c:v>50</c:v>
                </c:pt>
                <c:pt idx="3">
                  <c:v>70</c:v>
                </c:pt>
                <c:pt idx="4">
                  <c:v>85</c:v>
                </c:pt>
                <c:pt idx="5">
                  <c:v>92.5</c:v>
                </c:pt>
                <c:pt idx="6" formatCode="0.0">
                  <c:v>97</c:v>
                </c:pt>
                <c:pt idx="7">
                  <c:v>99.5</c:v>
                </c:pt>
              </c:numCache>
            </c:numRef>
          </c:xVal>
          <c:yVal>
            <c:numRef>
              <c:f>'FA2'!$B$34:$L$34</c:f>
              <c:numCache>
                <c:formatCode>0.0</c:formatCode>
                <c:ptCount val="11"/>
                <c:pt idx="0">
                  <c:v>51.250267981422695</c:v>
                </c:pt>
                <c:pt idx="1">
                  <c:v>-12.72370866881532</c:v>
                </c:pt>
                <c:pt idx="2">
                  <c:v>-20.856364151095924</c:v>
                </c:pt>
                <c:pt idx="3">
                  <c:v>-22.946941412449373</c:v>
                </c:pt>
                <c:pt idx="4">
                  <c:v>-25.412048198769504</c:v>
                </c:pt>
                <c:pt idx="5">
                  <c:v>-25.801998737445103</c:v>
                </c:pt>
                <c:pt idx="6">
                  <c:v>-28.253969641664956</c:v>
                </c:pt>
                <c:pt idx="7">
                  <c:v>-36.787781567529407</c:v>
                </c:pt>
                <c:pt idx="9">
                  <c:v>-28.73941766276813</c:v>
                </c:pt>
              </c:numCache>
            </c:numRef>
          </c:yVal>
          <c:smooth val="0"/>
          <c:extLst>
            <c:ext xmlns:c16="http://schemas.microsoft.com/office/drawing/2014/chart" uri="{C3380CC4-5D6E-409C-BE32-E72D297353CC}">
              <c16:uniqueId val="{00000000-E4D1-43A4-A2AC-6940E0CF6295}"/>
            </c:ext>
          </c:extLst>
        </c:ser>
        <c:ser>
          <c:idx val="2"/>
          <c:order val="2"/>
          <c:tx>
            <c:strRef>
              <c:f>'FA2'!$A$41</c:f>
              <c:strCache>
                <c:ptCount val="1"/>
                <c:pt idx="0">
                  <c:v>2019</c:v>
                </c:pt>
              </c:strCache>
            </c:strRef>
          </c:tx>
          <c:spPr>
            <a:ln>
              <a:solidFill>
                <a:srgbClr val="D58F11"/>
              </a:solidFill>
              <a:prstDash val="sysDot"/>
            </a:ln>
          </c:spPr>
          <c:marker>
            <c:symbol val="square"/>
            <c:size val="5"/>
            <c:spPr>
              <a:solidFill>
                <a:srgbClr val="D58F11"/>
              </a:solidFill>
              <a:ln>
                <a:noFill/>
              </a:ln>
            </c:spPr>
          </c:marker>
          <c:xVal>
            <c:numRef>
              <c:f>'FA2'!$B$44:$L$44</c:f>
              <c:numCache>
                <c:formatCode>General</c:formatCode>
                <c:ptCount val="11"/>
                <c:pt idx="0">
                  <c:v>10</c:v>
                </c:pt>
                <c:pt idx="1">
                  <c:v>30</c:v>
                </c:pt>
                <c:pt idx="2">
                  <c:v>50</c:v>
                </c:pt>
                <c:pt idx="3">
                  <c:v>70</c:v>
                </c:pt>
                <c:pt idx="4">
                  <c:v>85</c:v>
                </c:pt>
                <c:pt idx="5">
                  <c:v>92.5</c:v>
                </c:pt>
                <c:pt idx="6" formatCode="0.0">
                  <c:v>97</c:v>
                </c:pt>
                <c:pt idx="7">
                  <c:v>99.5</c:v>
                </c:pt>
              </c:numCache>
            </c:numRef>
          </c:xVal>
          <c:yVal>
            <c:numRef>
              <c:f>'FA2'!$B$41:$I$41</c:f>
              <c:numCache>
                <c:formatCode>0.0</c:formatCode>
                <c:ptCount val="8"/>
                <c:pt idx="0">
                  <c:v>161.26156412176357</c:v>
                </c:pt>
                <c:pt idx="1">
                  <c:v>32.119926945071079</c:v>
                </c:pt>
                <c:pt idx="2">
                  <c:v>0.31591531939911555</c:v>
                </c:pt>
                <c:pt idx="3">
                  <c:v>-15.452240214440414</c:v>
                </c:pt>
                <c:pt idx="4">
                  <c:v>-22.639431120583339</c:v>
                </c:pt>
                <c:pt idx="5">
                  <c:v>-26.145077129146987</c:v>
                </c:pt>
                <c:pt idx="6">
                  <c:v>-30.644230529678655</c:v>
                </c:pt>
                <c:pt idx="7">
                  <c:v>-40.061168673871251</c:v>
                </c:pt>
              </c:numCache>
            </c:numRef>
          </c:yVal>
          <c:smooth val="1"/>
          <c:extLst xmlns:c15="http://schemas.microsoft.com/office/drawing/2012/chart">
            <c:ext xmlns:c16="http://schemas.microsoft.com/office/drawing/2014/chart" uri="{C3380CC4-5D6E-409C-BE32-E72D297353CC}">
              <c16:uniqueId val="{00000001-E4D1-43A4-A2AC-6940E0CF6295}"/>
            </c:ext>
          </c:extLst>
        </c:ser>
        <c:ser>
          <c:idx val="5"/>
          <c:order val="4"/>
          <c:tx>
            <c:strRef>
              <c:f>'FA2'!$A$38</c:f>
              <c:strCache>
                <c:ptCount val="1"/>
                <c:pt idx="0">
                  <c:v>2000</c:v>
                </c:pt>
              </c:strCache>
            </c:strRef>
          </c:tx>
          <c:spPr>
            <a:ln w="25400">
              <a:solidFill>
                <a:schemeClr val="tx1">
                  <a:lumMod val="50000"/>
                  <a:lumOff val="50000"/>
                </a:schemeClr>
              </a:solidFill>
              <a:prstDash val="sysDash"/>
            </a:ln>
          </c:spPr>
          <c:marker>
            <c:symbol val="triangle"/>
            <c:size val="5"/>
            <c:spPr>
              <a:solidFill>
                <a:schemeClr val="tx1">
                  <a:lumMod val="50000"/>
                  <a:lumOff val="50000"/>
                </a:schemeClr>
              </a:solidFill>
              <a:ln>
                <a:noFill/>
              </a:ln>
            </c:spPr>
          </c:marker>
          <c:dPt>
            <c:idx val="4"/>
            <c:bubble3D val="0"/>
            <c:extLst xmlns:c15="http://schemas.microsoft.com/office/drawing/2012/chart">
              <c:ext xmlns:c16="http://schemas.microsoft.com/office/drawing/2014/chart" uri="{C3380CC4-5D6E-409C-BE32-E72D297353CC}">
                <c16:uniqueId val="{00000002-E4D1-43A4-A2AC-6940E0CF6295}"/>
              </c:ext>
            </c:extLst>
          </c:dPt>
          <c:xVal>
            <c:numRef>
              <c:f>'FA2'!$B$44:$L$44</c:f>
              <c:numCache>
                <c:formatCode>General</c:formatCode>
                <c:ptCount val="11"/>
                <c:pt idx="0">
                  <c:v>10</c:v>
                </c:pt>
                <c:pt idx="1">
                  <c:v>30</c:v>
                </c:pt>
                <c:pt idx="2">
                  <c:v>50</c:v>
                </c:pt>
                <c:pt idx="3">
                  <c:v>70</c:v>
                </c:pt>
                <c:pt idx="4">
                  <c:v>85</c:v>
                </c:pt>
                <c:pt idx="5">
                  <c:v>92.5</c:v>
                </c:pt>
                <c:pt idx="6" formatCode="0.0">
                  <c:v>97</c:v>
                </c:pt>
                <c:pt idx="7">
                  <c:v>99.5</c:v>
                </c:pt>
              </c:numCache>
            </c:numRef>
          </c:xVal>
          <c:yVal>
            <c:numRef>
              <c:f>'FA2'!$B$38:$L$38</c:f>
              <c:numCache>
                <c:formatCode>0.0</c:formatCode>
                <c:ptCount val="11"/>
                <c:pt idx="0">
                  <c:v>95.847963856522441</c:v>
                </c:pt>
                <c:pt idx="1">
                  <c:v>11.657289705221299</c:v>
                </c:pt>
                <c:pt idx="2">
                  <c:v>-13.804283008843985</c:v>
                </c:pt>
                <c:pt idx="3">
                  <c:v>-23.9489729323465</c:v>
                </c:pt>
                <c:pt idx="4">
                  <c:v>-28.258389087321618</c:v>
                </c:pt>
                <c:pt idx="5">
                  <c:v>-30.881107057668562</c:v>
                </c:pt>
                <c:pt idx="6">
                  <c:v>-33.39859474856376</c:v>
                </c:pt>
                <c:pt idx="7">
                  <c:v>-45.452097023803908</c:v>
                </c:pt>
                <c:pt idx="9">
                  <c:v>-34.416287123364754</c:v>
                </c:pt>
              </c:numCache>
            </c:numRef>
          </c:yVal>
          <c:smooth val="0"/>
          <c:extLst xmlns:c15="http://schemas.microsoft.com/office/drawing/2012/chart">
            <c:ext xmlns:c16="http://schemas.microsoft.com/office/drawing/2014/chart" uri="{C3380CC4-5D6E-409C-BE32-E72D297353CC}">
              <c16:uniqueId val="{00000003-E4D1-43A4-A2AC-6940E0CF6295}"/>
            </c:ext>
          </c:extLst>
        </c:ser>
        <c:ser>
          <c:idx val="3"/>
          <c:order val="5"/>
          <c:tx>
            <c:strRef>
              <c:f>'FA2'!$A$42</c:f>
              <c:strCache>
                <c:ptCount val="1"/>
                <c:pt idx="0">
                  <c:v>2022</c:v>
                </c:pt>
              </c:strCache>
            </c:strRef>
          </c:tx>
          <c:spPr>
            <a:ln w="25400">
              <a:solidFill>
                <a:srgbClr val="C00000"/>
              </a:solidFill>
            </a:ln>
          </c:spPr>
          <c:marker>
            <c:symbol val="circle"/>
            <c:size val="6"/>
            <c:spPr>
              <a:solidFill>
                <a:srgbClr val="C00000"/>
              </a:solidFill>
              <a:ln>
                <a:solidFill>
                  <a:srgbClr val="C00000"/>
                </a:solidFill>
              </a:ln>
            </c:spPr>
          </c:marker>
          <c:dPt>
            <c:idx val="8"/>
            <c:bubble3D val="0"/>
            <c:extLst>
              <c:ext xmlns:c16="http://schemas.microsoft.com/office/drawing/2014/chart" uri="{C3380CC4-5D6E-409C-BE32-E72D297353CC}">
                <c16:uniqueId val="{00000004-E4D1-43A4-A2AC-6940E0CF6295}"/>
              </c:ext>
            </c:extLst>
          </c:dPt>
          <c:xVal>
            <c:numRef>
              <c:f>'FA2'!$B$44:$L$44</c:f>
              <c:numCache>
                <c:formatCode>General</c:formatCode>
                <c:ptCount val="11"/>
                <c:pt idx="0">
                  <c:v>10</c:v>
                </c:pt>
                <c:pt idx="1">
                  <c:v>30</c:v>
                </c:pt>
                <c:pt idx="2">
                  <c:v>50</c:v>
                </c:pt>
                <c:pt idx="3">
                  <c:v>70</c:v>
                </c:pt>
                <c:pt idx="4">
                  <c:v>85</c:v>
                </c:pt>
                <c:pt idx="5">
                  <c:v>92.5</c:v>
                </c:pt>
                <c:pt idx="6" formatCode="0.0">
                  <c:v>97</c:v>
                </c:pt>
                <c:pt idx="7">
                  <c:v>99.5</c:v>
                </c:pt>
              </c:numCache>
            </c:numRef>
          </c:xVal>
          <c:yVal>
            <c:numRef>
              <c:f>'FA2'!$B$42:$L$42</c:f>
              <c:numCache>
                <c:formatCode>0.0</c:formatCode>
                <c:ptCount val="11"/>
                <c:pt idx="0">
                  <c:v>195.73133617186988</c:v>
                </c:pt>
                <c:pt idx="1">
                  <c:v>41.879688687277849</c:v>
                </c:pt>
                <c:pt idx="2">
                  <c:v>-0.72963555944029912</c:v>
                </c:pt>
                <c:pt idx="3">
                  <c:v>-17.626195178560607</c:v>
                </c:pt>
                <c:pt idx="4">
                  <c:v>-25.327956344169976</c:v>
                </c:pt>
                <c:pt idx="5">
                  <c:v>-29.475869016688744</c:v>
                </c:pt>
                <c:pt idx="6">
                  <c:v>-35.105599243927784</c:v>
                </c:pt>
                <c:pt idx="7">
                  <c:v>-44.882064497164393</c:v>
                </c:pt>
                <c:pt idx="9">
                  <c:v>-33.94816780529019</c:v>
                </c:pt>
              </c:numCache>
            </c:numRef>
          </c:yVal>
          <c:smooth val="0"/>
          <c:extLst>
            <c:ext xmlns:c16="http://schemas.microsoft.com/office/drawing/2014/chart" uri="{C3380CC4-5D6E-409C-BE32-E72D297353CC}">
              <c16:uniqueId val="{00000005-E4D1-43A4-A2AC-6940E0CF6295}"/>
            </c:ext>
          </c:extLst>
        </c:ser>
        <c:ser>
          <c:idx val="6"/>
          <c:order val="6"/>
          <c:tx>
            <c:v>zeros</c:v>
          </c:tx>
          <c:spPr>
            <a:ln w="15875">
              <a:solidFill>
                <a:schemeClr val="tx1">
                  <a:lumMod val="75000"/>
                  <a:lumOff val="25000"/>
                </a:schemeClr>
              </a:solidFill>
            </a:ln>
          </c:spPr>
          <c:marker>
            <c:symbol val="none"/>
          </c:marker>
          <c:xVal>
            <c:numRef>
              <c:f>'FA2'!$I$45:$J$45</c:f>
              <c:numCache>
                <c:formatCode>General</c:formatCode>
                <c:ptCount val="2"/>
                <c:pt idx="0">
                  <c:v>0</c:v>
                </c:pt>
                <c:pt idx="1">
                  <c:v>100</c:v>
                </c:pt>
              </c:numCache>
            </c:numRef>
          </c:xVal>
          <c:yVal>
            <c:numRef>
              <c:f>'FA2'!$H$45:$I$45</c:f>
              <c:numCache>
                <c:formatCode>General</c:formatCode>
                <c:ptCount val="2"/>
                <c:pt idx="0">
                  <c:v>0</c:v>
                </c:pt>
                <c:pt idx="1">
                  <c:v>0</c:v>
                </c:pt>
              </c:numCache>
            </c:numRef>
          </c:yVal>
          <c:smooth val="0"/>
          <c:extLst>
            <c:ext xmlns:c16="http://schemas.microsoft.com/office/drawing/2014/chart" uri="{C3380CC4-5D6E-409C-BE32-E72D297353CC}">
              <c16:uniqueId val="{00000006-E4D1-43A4-A2AC-6940E0CF6295}"/>
            </c:ext>
          </c:extLst>
        </c:ser>
        <c:dLbls>
          <c:showLegendKey val="0"/>
          <c:showVal val="0"/>
          <c:showCatName val="0"/>
          <c:showSerName val="0"/>
          <c:showPercent val="0"/>
          <c:showBubbleSize val="0"/>
        </c:dLbls>
        <c:axId val="717093464"/>
        <c:axId val="717093856"/>
        <c:extLst>
          <c:ext xmlns:c15="http://schemas.microsoft.com/office/drawing/2012/chart" uri="{02D57815-91ED-43cb-92C2-25804820EDAC}">
            <c15:filteredScatterSeries>
              <c15:ser>
                <c:idx val="0"/>
                <c:order val="1"/>
                <c:tx>
                  <c:strRef>
                    <c:extLst>
                      <c:ext uri="{02D57815-91ED-43cb-92C2-25804820EDAC}">
                        <c15:formulaRef>
                          <c15:sqref>'FA2'!$A$35</c15:sqref>
                        </c15:formulaRef>
                      </c:ext>
                    </c:extLst>
                    <c:strCache>
                      <c:ptCount val="1"/>
                      <c:pt idx="0">
                        <c:v>1970</c:v>
                      </c:pt>
                    </c:strCache>
                  </c:strRef>
                </c:tx>
                <c:spPr>
                  <a:ln w="25400">
                    <a:solidFill>
                      <a:schemeClr val="tx1">
                        <a:lumMod val="65000"/>
                        <a:lumOff val="35000"/>
                      </a:schemeClr>
                    </a:solidFill>
                    <a:prstDash val="sysDash"/>
                  </a:ln>
                </c:spPr>
                <c:marker>
                  <c:symbol val="triangle"/>
                  <c:size val="6"/>
                  <c:spPr>
                    <a:solidFill>
                      <a:schemeClr val="tx1">
                        <a:lumMod val="65000"/>
                        <a:lumOff val="35000"/>
                      </a:schemeClr>
                    </a:solidFill>
                    <a:ln>
                      <a:solidFill>
                        <a:schemeClr val="tx1">
                          <a:lumMod val="65000"/>
                          <a:lumOff val="35000"/>
                        </a:schemeClr>
                      </a:solidFill>
                    </a:ln>
                  </c:spPr>
                </c:marker>
                <c:xVal>
                  <c:numRef>
                    <c:extLst>
                      <c:ext uri="{02D57815-91ED-43cb-92C2-25804820EDAC}">
                        <c15:formulaRef>
                          <c15:sqref>'FA2'!$B$44:$L$44</c15:sqref>
                        </c15:formulaRef>
                      </c:ext>
                    </c:extLst>
                    <c:numCache>
                      <c:formatCode>General</c:formatCode>
                      <c:ptCount val="11"/>
                      <c:pt idx="0">
                        <c:v>10</c:v>
                      </c:pt>
                      <c:pt idx="1">
                        <c:v>30</c:v>
                      </c:pt>
                      <c:pt idx="2">
                        <c:v>50</c:v>
                      </c:pt>
                      <c:pt idx="3">
                        <c:v>70</c:v>
                      </c:pt>
                      <c:pt idx="4">
                        <c:v>85</c:v>
                      </c:pt>
                      <c:pt idx="5">
                        <c:v>92.5</c:v>
                      </c:pt>
                      <c:pt idx="6" formatCode="0.0">
                        <c:v>97</c:v>
                      </c:pt>
                      <c:pt idx="7">
                        <c:v>99.5</c:v>
                      </c:pt>
                    </c:numCache>
                  </c:numRef>
                </c:xVal>
                <c:yVal>
                  <c:numRef>
                    <c:extLst>
                      <c:ext uri="{02D57815-91ED-43cb-92C2-25804820EDAC}">
                        <c15:formulaRef>
                          <c15:sqref>'FA2'!$B$35:$L$35</c15:sqref>
                        </c15:formulaRef>
                      </c:ext>
                    </c:extLst>
                    <c:numCache>
                      <c:formatCode>0.0</c:formatCode>
                      <c:ptCount val="11"/>
                      <c:pt idx="0">
                        <c:v>74.974006930319064</c:v>
                      </c:pt>
                      <c:pt idx="1">
                        <c:v>-13.281136893955397</c:v>
                      </c:pt>
                      <c:pt idx="2">
                        <c:v>-21.787096390113575</c:v>
                      </c:pt>
                      <c:pt idx="3">
                        <c:v>-24.810339010102695</c:v>
                      </c:pt>
                      <c:pt idx="4">
                        <c:v>-26.225491239388671</c:v>
                      </c:pt>
                      <c:pt idx="5">
                        <c:v>-26.842312382658427</c:v>
                      </c:pt>
                      <c:pt idx="6">
                        <c:v>-29.735439492996374</c:v>
                      </c:pt>
                      <c:pt idx="7">
                        <c:v>-38.06615395696312</c:v>
                      </c:pt>
                      <c:pt idx="9">
                        <c:v>-29.547640736256941</c:v>
                      </c:pt>
                    </c:numCache>
                  </c:numRef>
                </c:yVal>
                <c:smooth val="0"/>
                <c:extLst>
                  <c:ext xmlns:c16="http://schemas.microsoft.com/office/drawing/2014/chart" uri="{C3380CC4-5D6E-409C-BE32-E72D297353CC}">
                    <c16:uniqueId val="{00000007-E4D1-43A4-A2AC-6940E0CF6295}"/>
                  </c:ext>
                </c:extLst>
              </c15:ser>
            </c15:filteredScatterSeries>
            <c15:filteredScatterSeries>
              <c15:ser>
                <c:idx val="4"/>
                <c:order val="3"/>
                <c:tx>
                  <c:strRef>
                    <c:extLst xmlns:c15="http://schemas.microsoft.com/office/drawing/2012/chart">
                      <c:ext xmlns:c15="http://schemas.microsoft.com/office/drawing/2012/chart" uri="{02D57815-91ED-43cb-92C2-25804820EDAC}">
                        <c15:formulaRef>
                          <c15:sqref>'FA2'!$A$37</c15:sqref>
                        </c15:formulaRef>
                      </c:ext>
                    </c:extLst>
                    <c:strCache>
                      <c:ptCount val="1"/>
                      <c:pt idx="0">
                        <c:v>1990</c:v>
                      </c:pt>
                    </c:strCache>
                  </c:strRef>
                </c:tx>
                <c:spPr>
                  <a:ln w="22225">
                    <a:solidFill>
                      <a:schemeClr val="accent6">
                        <a:lumMod val="75000"/>
                      </a:schemeClr>
                    </a:solidFill>
                    <a:prstDash val="sysDash"/>
                  </a:ln>
                </c:spPr>
                <c:marker>
                  <c:symbol val="diamond"/>
                  <c:size val="5"/>
                  <c:spPr>
                    <a:solidFill>
                      <a:schemeClr val="bg1"/>
                    </a:solidFill>
                    <a:ln>
                      <a:solidFill>
                        <a:schemeClr val="accent6">
                          <a:lumMod val="75000"/>
                        </a:schemeClr>
                      </a:solidFill>
                    </a:ln>
                  </c:spPr>
                </c:marker>
                <c:dPt>
                  <c:idx val="9"/>
                  <c:bubble3D val="0"/>
                  <c:spPr>
                    <a:ln w="19050">
                      <a:solidFill>
                        <a:schemeClr val="accent6">
                          <a:lumMod val="75000"/>
                        </a:schemeClr>
                      </a:solidFill>
                      <a:prstDash val="sysDash"/>
                    </a:ln>
                  </c:spPr>
                  <c:extLst xmlns:c15="http://schemas.microsoft.com/office/drawing/2012/chart">
                    <c:ext xmlns:c16="http://schemas.microsoft.com/office/drawing/2014/chart" uri="{C3380CC4-5D6E-409C-BE32-E72D297353CC}">
                      <c16:uniqueId val="{00000009-E4D1-43A4-A2AC-6940E0CF6295}"/>
                    </c:ext>
                  </c:extLst>
                </c:dPt>
                <c:xVal>
                  <c:numRef>
                    <c:extLst xmlns:c15="http://schemas.microsoft.com/office/drawing/2012/chart">
                      <c:ext xmlns:c15="http://schemas.microsoft.com/office/drawing/2012/chart" uri="{02D57815-91ED-43cb-92C2-25804820EDAC}">
                        <c15:formulaRef>
                          <c15:sqref>'FA2'!$B$44:$L$44</c15:sqref>
                        </c15:formulaRef>
                      </c:ext>
                    </c:extLst>
                    <c:numCache>
                      <c:formatCode>General</c:formatCode>
                      <c:ptCount val="11"/>
                      <c:pt idx="0">
                        <c:v>10</c:v>
                      </c:pt>
                      <c:pt idx="1">
                        <c:v>30</c:v>
                      </c:pt>
                      <c:pt idx="2">
                        <c:v>50</c:v>
                      </c:pt>
                      <c:pt idx="3">
                        <c:v>70</c:v>
                      </c:pt>
                      <c:pt idx="4">
                        <c:v>85</c:v>
                      </c:pt>
                      <c:pt idx="5">
                        <c:v>92.5</c:v>
                      </c:pt>
                      <c:pt idx="6" formatCode="0.0">
                        <c:v>97</c:v>
                      </c:pt>
                      <c:pt idx="7">
                        <c:v>99.5</c:v>
                      </c:pt>
                    </c:numCache>
                  </c:numRef>
                </c:xVal>
                <c:yVal>
                  <c:numRef>
                    <c:extLst xmlns:c15="http://schemas.microsoft.com/office/drawing/2012/chart">
                      <c:ext xmlns:c15="http://schemas.microsoft.com/office/drawing/2012/chart" uri="{02D57815-91ED-43cb-92C2-25804820EDAC}">
                        <c15:formulaRef>
                          <c15:sqref>'FA2'!$B$37:$L$37</c15:sqref>
                        </c15:formulaRef>
                      </c:ext>
                    </c:extLst>
                    <c:numCache>
                      <c:formatCode>0.0</c:formatCode>
                      <c:ptCount val="11"/>
                      <c:pt idx="0">
                        <c:v>103.35039140914563</c:v>
                      </c:pt>
                      <c:pt idx="1">
                        <c:v>6.1265166612951711</c:v>
                      </c:pt>
                      <c:pt idx="2">
                        <c:v>-17.438539689328099</c:v>
                      </c:pt>
                      <c:pt idx="3">
                        <c:v>-25.195057883614503</c:v>
                      </c:pt>
                      <c:pt idx="4">
                        <c:v>-27.944196465670938</c:v>
                      </c:pt>
                      <c:pt idx="5">
                        <c:v>-29.138721821092851</c:v>
                      </c:pt>
                      <c:pt idx="6">
                        <c:v>-29.898961134510404</c:v>
                      </c:pt>
                      <c:pt idx="7">
                        <c:v>-34.914523915217671</c:v>
                      </c:pt>
                      <c:pt idx="9">
                        <c:v>-30.171521704878472</c:v>
                      </c:pt>
                    </c:numCache>
                  </c:numRef>
                </c:yVal>
                <c:smooth val="0"/>
                <c:extLst xmlns:c15="http://schemas.microsoft.com/office/drawing/2012/chart">
                  <c:ext xmlns:c16="http://schemas.microsoft.com/office/drawing/2014/chart" uri="{C3380CC4-5D6E-409C-BE32-E72D297353CC}">
                    <c16:uniqueId val="{0000000A-E4D1-43A4-A2AC-6940E0CF6295}"/>
                  </c:ext>
                </c:extLst>
              </c15:ser>
            </c15:filteredScatterSeries>
          </c:ext>
        </c:extLst>
      </c:scatterChart>
      <c:valAx>
        <c:axId val="717093464"/>
        <c:scaling>
          <c:orientation val="minMax"/>
          <c:max val="100"/>
        </c:scaling>
        <c:delete val="0"/>
        <c:axPos val="b"/>
        <c:title>
          <c:tx>
            <c:rich>
              <a:bodyPr/>
              <a:lstStyle/>
              <a:p>
                <a:pPr>
                  <a:defRPr/>
                </a:pPr>
                <a:r>
                  <a:rPr lang="en-US" sz="1200" b="0" i="0" baseline="0">
                    <a:effectLst/>
                    <a:latin typeface="Arial" panose="020B0604020202020204" pitchFamily="34" charset="0"/>
                    <a:cs typeface="Arial" panose="020B0604020202020204" pitchFamily="34" charset="0"/>
                  </a:rPr>
                  <a:t>Income quintile</a:t>
                </a:r>
                <a:endParaRPr lang="en-US" sz="700" b="0">
                  <a:effectLst/>
                  <a:latin typeface="Arial" panose="020B0604020202020204" pitchFamily="34" charset="0"/>
                  <a:cs typeface="Arial" panose="020B0604020202020204" pitchFamily="34" charset="0"/>
                </a:endParaRPr>
              </a:p>
            </c:rich>
          </c:tx>
          <c:layout>
            <c:manualLayout>
              <c:xMode val="edge"/>
              <c:yMode val="edge"/>
              <c:x val="0.41390927828936641"/>
              <c:y val="0.91791748869528778"/>
            </c:manualLayout>
          </c:layout>
          <c:overlay val="0"/>
        </c:title>
        <c:numFmt formatCode="0" sourceLinked="0"/>
        <c:majorTickMark val="out"/>
        <c:minorTickMark val="none"/>
        <c:tickLblPos val="nextTo"/>
        <c:spPr>
          <a:ln w="6350">
            <a:solidFill>
              <a:schemeClr val="tx1">
                <a:lumMod val="75000"/>
                <a:lumOff val="25000"/>
              </a:schemeClr>
            </a:solidFill>
          </a:ln>
        </c:spPr>
        <c:txPr>
          <a:bodyPr rot="0" vert="horz"/>
          <a:lstStyle/>
          <a:p>
            <a:pPr>
              <a:defRPr sz="1200" b="0" i="0" u="none" strike="noStrike" kern="0" spc="-20" baseline="0">
                <a:solidFill>
                  <a:srgbClr val="000000"/>
                </a:solidFill>
                <a:latin typeface="Arial" panose="020B0604020202020204" pitchFamily="34" charset="0"/>
                <a:ea typeface="Arial"/>
                <a:cs typeface="Arial" panose="020B0604020202020204" pitchFamily="34" charset="0"/>
              </a:defRPr>
            </a:pPr>
            <a:endParaRPr lang="en-US"/>
          </a:p>
        </c:txPr>
        <c:crossAx val="717093856"/>
        <c:crossesAt val="-200"/>
        <c:crossBetween val="midCat"/>
        <c:majorUnit val="20"/>
        <c:minorUnit val="1"/>
      </c:valAx>
      <c:valAx>
        <c:axId val="717093856"/>
        <c:scaling>
          <c:orientation val="minMax"/>
          <c:max val="200"/>
          <c:min val="-50"/>
        </c:scaling>
        <c:delete val="0"/>
        <c:axPos val="l"/>
        <c:majorGridlines>
          <c:spPr>
            <a:ln w="6350">
              <a:solidFill>
                <a:schemeClr val="bg1">
                  <a:lumMod val="65000"/>
                </a:schemeClr>
              </a:solidFill>
              <a:prstDash val="sysDash"/>
            </a:ln>
          </c:spPr>
        </c:majorGridlines>
        <c:title>
          <c:tx>
            <c:rich>
              <a:bodyPr/>
              <a:lstStyle/>
              <a:p>
                <a:pPr>
                  <a:defRPr sz="1200" b="0">
                    <a:latin typeface="Arial" panose="020B0604020202020204" pitchFamily="34" charset="0"/>
                    <a:cs typeface="Arial" panose="020B0604020202020204" pitchFamily="34" charset="0"/>
                  </a:defRPr>
                </a:pPr>
                <a:r>
                  <a:rPr lang="en-US" sz="1200" b="0" baseline="0">
                    <a:latin typeface="Arial" panose="020B0604020202020204" pitchFamily="34" charset="0"/>
                    <a:cs typeface="Arial" panose="020B0604020202020204" pitchFamily="34" charset="0"/>
                  </a:rPr>
                  <a:t>Average net redistribution rate (%)</a:t>
                </a:r>
                <a:endParaRPr lang="en-US" sz="1200" b="0">
                  <a:latin typeface="Arial" panose="020B0604020202020204" pitchFamily="34" charset="0"/>
                  <a:cs typeface="Arial" panose="020B0604020202020204" pitchFamily="34" charset="0"/>
                </a:endParaRPr>
              </a:p>
            </c:rich>
          </c:tx>
          <c:layout>
            <c:manualLayout>
              <c:xMode val="edge"/>
              <c:yMode val="edge"/>
              <c:x val="3.7889028079875572E-4"/>
              <c:y val="0.13879334927923367"/>
            </c:manualLayout>
          </c:layout>
          <c:overlay val="0"/>
        </c:title>
        <c:numFmt formatCode="#,##0" sourceLinked="0"/>
        <c:majorTickMark val="out"/>
        <c:minorTickMark val="cross"/>
        <c:tickLblPos val="nextTo"/>
        <c:spPr>
          <a:ln w="6350">
            <a:noFill/>
          </a:ln>
        </c:spPr>
        <c:txPr>
          <a:bodyPr rot="0" vert="horz"/>
          <a:lstStyle/>
          <a:p>
            <a:pPr>
              <a:defRPr sz="1200" b="0" i="0" u="none" strike="noStrike" baseline="0">
                <a:solidFill>
                  <a:sysClr val="windowText" lastClr="000000"/>
                </a:solidFill>
                <a:latin typeface="Arial" panose="020B0604020202020204" pitchFamily="34" charset="0"/>
                <a:ea typeface="Calibri"/>
                <a:cs typeface="Arial" panose="020B0604020202020204" pitchFamily="34" charset="0"/>
              </a:defRPr>
            </a:pPr>
            <a:endParaRPr lang="en-US"/>
          </a:p>
        </c:txPr>
        <c:crossAx val="717093464"/>
        <c:crossesAt val="-5"/>
        <c:crossBetween val="midCat"/>
        <c:majorUnit val="50"/>
        <c:minorUnit val="25"/>
      </c:valAx>
      <c:spPr>
        <a:ln>
          <a:noFill/>
        </a:ln>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611" r="0.75000000000000611" t="1" header="0.5" footer="0.5"/>
    <c:pageSetup orientation="landscape" horizontalDpi="1200" verticalDpi="12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69754295666696"/>
          <c:y val="6.8656286421434468E-2"/>
          <c:w val="0.85502847443174124"/>
          <c:h val="0.86956677019927531"/>
        </c:manualLayout>
      </c:layout>
      <c:lineChart>
        <c:grouping val="standard"/>
        <c:varyColors val="0"/>
        <c:ser>
          <c:idx val="1"/>
          <c:order val="0"/>
          <c:tx>
            <c:strRef>
              <c:f>'F1'!$F$34</c:f>
              <c:strCache>
                <c:ptCount val="1"/>
                <c:pt idx="0">
                  <c:v>Pre-tax Income</c:v>
                </c:pt>
              </c:strCache>
            </c:strRef>
          </c:tx>
          <c:spPr>
            <a:ln w="28575">
              <a:solidFill>
                <a:srgbClr val="3B88D5"/>
              </a:solidFill>
              <a:prstDash val="solid"/>
            </a:ln>
          </c:spPr>
          <c:marker>
            <c:symbol val="none"/>
          </c:marker>
          <c:dPt>
            <c:idx val="1"/>
            <c:bubble3D val="0"/>
            <c:extLst>
              <c:ext xmlns:c16="http://schemas.microsoft.com/office/drawing/2014/chart" uri="{C3380CC4-5D6E-409C-BE32-E72D297353CC}">
                <c16:uniqueId val="{00000000-FCC1-4AA9-A837-70E7524BA775}"/>
              </c:ext>
            </c:extLst>
          </c:dPt>
          <c:dPt>
            <c:idx val="3"/>
            <c:bubble3D val="0"/>
            <c:extLst>
              <c:ext xmlns:c16="http://schemas.microsoft.com/office/drawing/2014/chart" uri="{C3380CC4-5D6E-409C-BE32-E72D297353CC}">
                <c16:uniqueId val="{00000001-FCC1-4AA9-A837-70E7524BA775}"/>
              </c:ext>
            </c:extLst>
          </c:dPt>
          <c:dPt>
            <c:idx val="5"/>
            <c:bubble3D val="0"/>
            <c:extLst>
              <c:ext xmlns:c16="http://schemas.microsoft.com/office/drawing/2014/chart" uri="{C3380CC4-5D6E-409C-BE32-E72D297353CC}">
                <c16:uniqueId val="{00000002-FCC1-4AA9-A837-70E7524BA775}"/>
              </c:ext>
            </c:extLst>
          </c:dPt>
          <c:cat>
            <c:numRef>
              <c:f>'F1'!$A$35:$A$100</c:f>
              <c:numCache>
                <c:formatCode>General</c:formatCode>
                <c:ptCount val="6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pt idx="64">
                  <c:v>2024</c:v>
                </c:pt>
                <c:pt idx="65">
                  <c:v>2025</c:v>
                </c:pt>
              </c:numCache>
            </c:numRef>
          </c:cat>
          <c:val>
            <c:numRef>
              <c:f>'F1'!$F$35:$F$100</c:f>
              <c:numCache>
                <c:formatCode>0.000</c:formatCode>
                <c:ptCount val="66"/>
                <c:pt idx="0">
                  <c:v>0.43674779622961069</c:v>
                </c:pt>
                <c:pt idx="2">
                  <c:v>0.43624691612058086</c:v>
                </c:pt>
                <c:pt idx="4">
                  <c:v>0.42958845871908125</c:v>
                </c:pt>
                <c:pt idx="6">
                  <c:v>0.43191264912456973</c:v>
                </c:pt>
                <c:pt idx="7">
                  <c:v>0.43124963279115036</c:v>
                </c:pt>
                <c:pt idx="8">
                  <c:v>0.43131244944379432</c:v>
                </c:pt>
                <c:pt idx="9">
                  <c:v>0.42297302180668339</c:v>
                </c:pt>
                <c:pt idx="10">
                  <c:v>0.41960321980877779</c:v>
                </c:pt>
                <c:pt idx="11">
                  <c:v>0.42954178857326042</c:v>
                </c:pt>
                <c:pt idx="12">
                  <c:v>0.42438261250936193</c:v>
                </c:pt>
                <c:pt idx="13">
                  <c:v>0.42686700931517407</c:v>
                </c:pt>
                <c:pt idx="14">
                  <c:v>0.43081304599763826</c:v>
                </c:pt>
                <c:pt idx="15">
                  <c:v>0.44238649115141015</c:v>
                </c:pt>
                <c:pt idx="16">
                  <c:v>0.43833922562771477</c:v>
                </c:pt>
                <c:pt idx="17">
                  <c:v>0.44317781276185997</c:v>
                </c:pt>
                <c:pt idx="18">
                  <c:v>0.43938590184552595</c:v>
                </c:pt>
                <c:pt idx="19">
                  <c:v>0.44289969238161575</c:v>
                </c:pt>
                <c:pt idx="20">
                  <c:v>0.44909602876577992</c:v>
                </c:pt>
                <c:pt idx="21">
                  <c:v>0.44784090934990672</c:v>
                </c:pt>
                <c:pt idx="22">
                  <c:v>0.45596588546322891</c:v>
                </c:pt>
                <c:pt idx="23">
                  <c:v>0.4653245981753571</c:v>
                </c:pt>
                <c:pt idx="24">
                  <c:v>0.46426524181151763</c:v>
                </c:pt>
                <c:pt idx="25">
                  <c:v>0.4626216394972289</c:v>
                </c:pt>
                <c:pt idx="26">
                  <c:v>0.46772280227742158</c:v>
                </c:pt>
                <c:pt idx="27">
                  <c:v>0.46989018665772164</c:v>
                </c:pt>
                <c:pt idx="28">
                  <c:v>0.47208368075371254</c:v>
                </c:pt>
                <c:pt idx="29">
                  <c:v>0.47208034772484098</c:v>
                </c:pt>
                <c:pt idx="30">
                  <c:v>0.47343397983786417</c:v>
                </c:pt>
                <c:pt idx="31">
                  <c:v>0.47433667740551755</c:v>
                </c:pt>
                <c:pt idx="32">
                  <c:v>0.48494866552209714</c:v>
                </c:pt>
                <c:pt idx="33">
                  <c:v>0.48258244603493949</c:v>
                </c:pt>
                <c:pt idx="34">
                  <c:v>0.47898968050139956</c:v>
                </c:pt>
                <c:pt idx="35">
                  <c:v>0.48333062104211422</c:v>
                </c:pt>
                <c:pt idx="36">
                  <c:v>0.48614838763751322</c:v>
                </c:pt>
                <c:pt idx="37">
                  <c:v>0.49383728740212973</c:v>
                </c:pt>
                <c:pt idx="38">
                  <c:v>0.49384401076531503</c:v>
                </c:pt>
                <c:pt idx="39">
                  <c:v>0.4949407593376236</c:v>
                </c:pt>
                <c:pt idx="40">
                  <c:v>0.50350129234720953</c:v>
                </c:pt>
                <c:pt idx="41">
                  <c:v>0.50037843038444407</c:v>
                </c:pt>
                <c:pt idx="42">
                  <c:v>0.50055381013953593</c:v>
                </c:pt>
                <c:pt idx="43">
                  <c:v>0.5078338774619624</c:v>
                </c:pt>
                <c:pt idx="44">
                  <c:v>0.51512571003695484</c:v>
                </c:pt>
                <c:pt idx="45">
                  <c:v>0.52262443874496967</c:v>
                </c:pt>
                <c:pt idx="46">
                  <c:v>0.52867593021073844</c:v>
                </c:pt>
                <c:pt idx="47">
                  <c:v>0.52600701490882784</c:v>
                </c:pt>
                <c:pt idx="48">
                  <c:v>0.53367701468232553</c:v>
                </c:pt>
                <c:pt idx="49">
                  <c:v>0.52992273292329628</c:v>
                </c:pt>
                <c:pt idx="50">
                  <c:v>0.54023945170047227</c:v>
                </c:pt>
                <c:pt idx="51">
                  <c:v>0.54120487569999998</c:v>
                </c:pt>
                <c:pt idx="52">
                  <c:v>0.550700984</c:v>
                </c:pt>
                <c:pt idx="53">
                  <c:v>0.54235455269999999</c:v>
                </c:pt>
                <c:pt idx="54">
                  <c:v>0.54591079689999999</c:v>
                </c:pt>
                <c:pt idx="55">
                  <c:v>0.54371738150000004</c:v>
                </c:pt>
                <c:pt idx="56">
                  <c:v>0.54336120489999995</c:v>
                </c:pt>
                <c:pt idx="57">
                  <c:v>0.54725050760000005</c:v>
                </c:pt>
                <c:pt idx="58">
                  <c:v>0.54491309290000001</c:v>
                </c:pt>
                <c:pt idx="59">
                  <c:v>0.54370338780000005</c:v>
                </c:pt>
                <c:pt idx="60">
                  <c:v>0.57639815520000004</c:v>
                </c:pt>
                <c:pt idx="61">
                  <c:v>0.58225120640000005</c:v>
                </c:pt>
                <c:pt idx="62">
                  <c:v>0.56180581789999995</c:v>
                </c:pt>
              </c:numCache>
            </c:numRef>
          </c:val>
          <c:smooth val="0"/>
          <c:extLst>
            <c:ext xmlns:c16="http://schemas.microsoft.com/office/drawing/2014/chart" uri="{C3380CC4-5D6E-409C-BE32-E72D297353CC}">
              <c16:uniqueId val="{00000003-FCC1-4AA9-A837-70E7524BA775}"/>
            </c:ext>
          </c:extLst>
        </c:ser>
        <c:ser>
          <c:idx val="0"/>
          <c:order val="1"/>
          <c:tx>
            <c:strRef>
              <c:f>'F1'!$G$34</c:f>
              <c:strCache>
                <c:ptCount val="1"/>
                <c:pt idx="0">
                  <c:v>Pre-tax income plus transfers</c:v>
                </c:pt>
              </c:strCache>
            </c:strRef>
          </c:tx>
          <c:spPr>
            <a:ln w="25400">
              <a:solidFill>
                <a:schemeClr val="tx1">
                  <a:lumMod val="50000"/>
                  <a:lumOff val="50000"/>
                </a:schemeClr>
              </a:solidFill>
              <a:prstDash val="sysDash"/>
            </a:ln>
          </c:spPr>
          <c:marker>
            <c:symbol val="none"/>
          </c:marker>
          <c:cat>
            <c:numRef>
              <c:f>'F1'!$A$35:$A$100</c:f>
              <c:numCache>
                <c:formatCode>General</c:formatCode>
                <c:ptCount val="6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pt idx="64">
                  <c:v>2024</c:v>
                </c:pt>
                <c:pt idx="65">
                  <c:v>2025</c:v>
                </c:pt>
              </c:numCache>
            </c:numRef>
          </c:cat>
          <c:val>
            <c:numRef>
              <c:f>'F1'!$G$35:$G$100</c:f>
              <c:numCache>
                <c:formatCode>0.000</c:formatCode>
                <c:ptCount val="66"/>
                <c:pt idx="0">
                  <c:v>0.40524457870000002</c:v>
                </c:pt>
                <c:pt idx="2">
                  <c:v>0.40791351819999999</c:v>
                </c:pt>
                <c:pt idx="4">
                  <c:v>0.4017045186</c:v>
                </c:pt>
                <c:pt idx="6">
                  <c:v>0.40361925027536927</c:v>
                </c:pt>
                <c:pt idx="7">
                  <c:v>0.39873237675055861</c:v>
                </c:pt>
                <c:pt idx="8">
                  <c:v>0.39737966273241909</c:v>
                </c:pt>
                <c:pt idx="9">
                  <c:v>0.38770207155903336</c:v>
                </c:pt>
                <c:pt idx="10">
                  <c:v>0.37881649211340118</c:v>
                </c:pt>
                <c:pt idx="11">
                  <c:v>0.3845495264249621</c:v>
                </c:pt>
                <c:pt idx="12">
                  <c:v>0.37980844713456463</c:v>
                </c:pt>
                <c:pt idx="13">
                  <c:v>0.37970850829879055</c:v>
                </c:pt>
                <c:pt idx="14">
                  <c:v>0.37894926701119402</c:v>
                </c:pt>
                <c:pt idx="15">
                  <c:v>0.38149674662417965</c:v>
                </c:pt>
                <c:pt idx="16">
                  <c:v>0.37970280305307824</c:v>
                </c:pt>
                <c:pt idx="17">
                  <c:v>0.38664606189558981</c:v>
                </c:pt>
                <c:pt idx="18">
                  <c:v>0.38402872391452547</c:v>
                </c:pt>
                <c:pt idx="19">
                  <c:v>0.38578273043094669</c:v>
                </c:pt>
                <c:pt idx="20">
                  <c:v>0.38775001362955663</c:v>
                </c:pt>
                <c:pt idx="21">
                  <c:v>0.38763749052304775</c:v>
                </c:pt>
                <c:pt idx="22">
                  <c:v>0.39257931797328638</c:v>
                </c:pt>
                <c:pt idx="23">
                  <c:v>0.40221075080626179</c:v>
                </c:pt>
                <c:pt idx="24">
                  <c:v>0.40690329173958162</c:v>
                </c:pt>
                <c:pt idx="25">
                  <c:v>0.40844922463293187</c:v>
                </c:pt>
                <c:pt idx="26">
                  <c:v>0.41349062111839885</c:v>
                </c:pt>
                <c:pt idx="27">
                  <c:v>0.41227114585490199</c:v>
                </c:pt>
                <c:pt idx="28">
                  <c:v>0.41478935357008595</c:v>
                </c:pt>
                <c:pt idx="29">
                  <c:v>0.41361170819436666</c:v>
                </c:pt>
                <c:pt idx="30">
                  <c:v>0.41377103453123709</c:v>
                </c:pt>
                <c:pt idx="31">
                  <c:v>0.40796121774474159</c:v>
                </c:pt>
                <c:pt idx="32">
                  <c:v>0.41393601646996103</c:v>
                </c:pt>
                <c:pt idx="33">
                  <c:v>0.41211752908566268</c:v>
                </c:pt>
                <c:pt idx="34">
                  <c:v>0.41032314257608959</c:v>
                </c:pt>
                <c:pt idx="35">
                  <c:v>0.41679414904501755</c:v>
                </c:pt>
                <c:pt idx="36">
                  <c:v>0.42287852193840081</c:v>
                </c:pt>
                <c:pt idx="37">
                  <c:v>0.43190954897727352</c:v>
                </c:pt>
                <c:pt idx="38">
                  <c:v>0.43461759158526547</c:v>
                </c:pt>
                <c:pt idx="39">
                  <c:v>0.43540931664756499</c:v>
                </c:pt>
                <c:pt idx="40">
                  <c:v>0.44531351081968751</c:v>
                </c:pt>
                <c:pt idx="41">
                  <c:v>0.43974268515012227</c:v>
                </c:pt>
                <c:pt idx="42">
                  <c:v>0.43642962345620617</c:v>
                </c:pt>
                <c:pt idx="43">
                  <c:v>0.4428487316617975</c:v>
                </c:pt>
                <c:pt idx="44">
                  <c:v>0.45056084261159413</c:v>
                </c:pt>
                <c:pt idx="45">
                  <c:v>0.4581515670142835</c:v>
                </c:pt>
                <c:pt idx="46">
                  <c:v>0.46544036353589036</c:v>
                </c:pt>
                <c:pt idx="47">
                  <c:v>0.46246075301314704</c:v>
                </c:pt>
                <c:pt idx="48">
                  <c:v>0.46086186976754107</c:v>
                </c:pt>
                <c:pt idx="49">
                  <c:v>0.44995149064925499</c:v>
                </c:pt>
                <c:pt idx="50">
                  <c:v>0.45989996221032925</c:v>
                </c:pt>
                <c:pt idx="51">
                  <c:v>0.46479146523051895</c:v>
                </c:pt>
                <c:pt idx="52">
                  <c:v>0.47401985336910002</c:v>
                </c:pt>
                <c:pt idx="53">
                  <c:v>0.46843013729085214</c:v>
                </c:pt>
                <c:pt idx="54">
                  <c:v>0.4712915240379516</c:v>
                </c:pt>
                <c:pt idx="55">
                  <c:v>0.46831242644111626</c:v>
                </c:pt>
                <c:pt idx="56">
                  <c:v>0.4665117880795151</c:v>
                </c:pt>
                <c:pt idx="57">
                  <c:v>0.47098051352077164</c:v>
                </c:pt>
                <c:pt idx="58">
                  <c:v>0.46895816051983275</c:v>
                </c:pt>
                <c:pt idx="59">
                  <c:v>0.46789038044516928</c:v>
                </c:pt>
                <c:pt idx="60">
                  <c:v>0.4633309387427289</c:v>
                </c:pt>
                <c:pt idx="61">
                  <c:v>0.46681084763258696</c:v>
                </c:pt>
                <c:pt idx="62">
                  <c:v>0.47561226572724991</c:v>
                </c:pt>
              </c:numCache>
            </c:numRef>
          </c:val>
          <c:smooth val="0"/>
          <c:extLst>
            <c:ext xmlns:c16="http://schemas.microsoft.com/office/drawing/2014/chart" uri="{C3380CC4-5D6E-409C-BE32-E72D297353CC}">
              <c16:uniqueId val="{00000004-FCC1-4AA9-A837-70E7524BA775}"/>
            </c:ext>
          </c:extLst>
        </c:ser>
        <c:ser>
          <c:idx val="2"/>
          <c:order val="2"/>
          <c:tx>
            <c:strRef>
              <c:f>'F1'!$H$34</c:f>
              <c:strCache>
                <c:ptCount val="1"/>
                <c:pt idx="0">
                  <c:v>After-tax income</c:v>
                </c:pt>
              </c:strCache>
            </c:strRef>
          </c:tx>
          <c:spPr>
            <a:ln w="28575">
              <a:solidFill>
                <a:srgbClr val="9E0000"/>
              </a:solidFill>
              <a:prstDash val="solid"/>
            </a:ln>
          </c:spPr>
          <c:marker>
            <c:symbol val="none"/>
          </c:marker>
          <c:dPt>
            <c:idx val="1"/>
            <c:bubble3D val="0"/>
            <c:extLst>
              <c:ext xmlns:c16="http://schemas.microsoft.com/office/drawing/2014/chart" uri="{C3380CC4-5D6E-409C-BE32-E72D297353CC}">
                <c16:uniqueId val="{00000005-FCC1-4AA9-A837-70E7524BA775}"/>
              </c:ext>
            </c:extLst>
          </c:dPt>
          <c:dPt>
            <c:idx val="3"/>
            <c:bubble3D val="0"/>
            <c:extLst>
              <c:ext xmlns:c16="http://schemas.microsoft.com/office/drawing/2014/chart" uri="{C3380CC4-5D6E-409C-BE32-E72D297353CC}">
                <c16:uniqueId val="{00000006-FCC1-4AA9-A837-70E7524BA775}"/>
              </c:ext>
            </c:extLst>
          </c:dPt>
          <c:dPt>
            <c:idx val="5"/>
            <c:bubble3D val="0"/>
            <c:extLst>
              <c:ext xmlns:c16="http://schemas.microsoft.com/office/drawing/2014/chart" uri="{C3380CC4-5D6E-409C-BE32-E72D297353CC}">
                <c16:uniqueId val="{00000007-FCC1-4AA9-A837-70E7524BA775}"/>
              </c:ext>
            </c:extLst>
          </c:dPt>
          <c:cat>
            <c:numRef>
              <c:f>'F1'!$A$35:$A$100</c:f>
              <c:numCache>
                <c:formatCode>General</c:formatCode>
                <c:ptCount val="6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pt idx="64">
                  <c:v>2024</c:v>
                </c:pt>
                <c:pt idx="65">
                  <c:v>2025</c:v>
                </c:pt>
              </c:numCache>
            </c:numRef>
          </c:cat>
          <c:val>
            <c:numRef>
              <c:f>'F1'!$H$35:$H$100</c:f>
              <c:numCache>
                <c:formatCode>0.000</c:formatCode>
                <c:ptCount val="66"/>
                <c:pt idx="0">
                  <c:v>0.34634573706716765</c:v>
                </c:pt>
                <c:pt idx="2">
                  <c:v>0.34750751869432861</c:v>
                </c:pt>
                <c:pt idx="4">
                  <c:v>0.34343637299753027</c:v>
                </c:pt>
                <c:pt idx="6">
                  <c:v>0.34747829614207149</c:v>
                </c:pt>
                <c:pt idx="7">
                  <c:v>0.33672081862459891</c:v>
                </c:pt>
                <c:pt idx="8">
                  <c:v>0.33303000612795586</c:v>
                </c:pt>
                <c:pt idx="9">
                  <c:v>0.3254611491720425</c:v>
                </c:pt>
                <c:pt idx="10">
                  <c:v>0.31708081983379088</c:v>
                </c:pt>
                <c:pt idx="11">
                  <c:v>0.32101890201010974</c:v>
                </c:pt>
                <c:pt idx="12">
                  <c:v>0.31665238270943519</c:v>
                </c:pt>
                <c:pt idx="13">
                  <c:v>0.32327826423716033</c:v>
                </c:pt>
                <c:pt idx="14">
                  <c:v>0.32109087036951678</c:v>
                </c:pt>
                <c:pt idx="15">
                  <c:v>0.31754658807039959</c:v>
                </c:pt>
                <c:pt idx="16">
                  <c:v>0.31439647799999998</c:v>
                </c:pt>
                <c:pt idx="17">
                  <c:v>0.32408200030000001</c:v>
                </c:pt>
                <c:pt idx="18">
                  <c:v>0.32633425119999998</c:v>
                </c:pt>
                <c:pt idx="19">
                  <c:v>0.32746288132329937</c:v>
                </c:pt>
                <c:pt idx="20">
                  <c:v>0.324919506405422</c:v>
                </c:pt>
                <c:pt idx="21">
                  <c:v>0.32717413978389231</c:v>
                </c:pt>
                <c:pt idx="22">
                  <c:v>0.32771218045672867</c:v>
                </c:pt>
                <c:pt idx="23">
                  <c:v>0.33804545912425965</c:v>
                </c:pt>
                <c:pt idx="24">
                  <c:v>0.3505818560734042</c:v>
                </c:pt>
                <c:pt idx="25">
                  <c:v>0.3497827960018185</c:v>
                </c:pt>
                <c:pt idx="26">
                  <c:v>0.35281405386922415</c:v>
                </c:pt>
                <c:pt idx="27">
                  <c:v>0.35127813668805175</c:v>
                </c:pt>
                <c:pt idx="28">
                  <c:v>0.35525247386976844</c:v>
                </c:pt>
                <c:pt idx="29">
                  <c:v>0.35228876401379239</c:v>
                </c:pt>
                <c:pt idx="30">
                  <c:v>0.3521776679190225</c:v>
                </c:pt>
                <c:pt idx="31">
                  <c:v>0.34139683724060887</c:v>
                </c:pt>
                <c:pt idx="32">
                  <c:v>0.3437648462204379</c:v>
                </c:pt>
                <c:pt idx="33">
                  <c:v>0.3385134862473933</c:v>
                </c:pt>
                <c:pt idx="34">
                  <c:v>0.34120242695644265</c:v>
                </c:pt>
                <c:pt idx="35">
                  <c:v>0.3461623602634063</c:v>
                </c:pt>
                <c:pt idx="36">
                  <c:v>0.35288840331486426</c:v>
                </c:pt>
                <c:pt idx="37">
                  <c:v>0.36187561525730416</c:v>
                </c:pt>
                <c:pt idx="38">
                  <c:v>0.36281079139735084</c:v>
                </c:pt>
                <c:pt idx="39">
                  <c:v>0.36484517161443364</c:v>
                </c:pt>
                <c:pt idx="40">
                  <c:v>0.37551596373668872</c:v>
                </c:pt>
                <c:pt idx="41">
                  <c:v>0.36583692149724811</c:v>
                </c:pt>
                <c:pt idx="42">
                  <c:v>0.35883845927310176</c:v>
                </c:pt>
                <c:pt idx="43">
                  <c:v>0.36539330316009</c:v>
                </c:pt>
                <c:pt idx="44">
                  <c:v>0.37411924421030562</c:v>
                </c:pt>
                <c:pt idx="45">
                  <c:v>0.38108221151924226</c:v>
                </c:pt>
                <c:pt idx="46">
                  <c:v>0.38807307073147967</c:v>
                </c:pt>
                <c:pt idx="47">
                  <c:v>0.38305732129083481</c:v>
                </c:pt>
                <c:pt idx="48">
                  <c:v>0.37468729853571858</c:v>
                </c:pt>
                <c:pt idx="49">
                  <c:v>0.35846515420416836</c:v>
                </c:pt>
                <c:pt idx="50">
                  <c:v>0.36445602108142339</c:v>
                </c:pt>
                <c:pt idx="51">
                  <c:v>0.36385894759999998</c:v>
                </c:pt>
                <c:pt idx="52">
                  <c:v>0.38148892420000002</c:v>
                </c:pt>
                <c:pt idx="53">
                  <c:v>0.37781100579999999</c:v>
                </c:pt>
                <c:pt idx="54">
                  <c:v>0.38205647729999997</c:v>
                </c:pt>
                <c:pt idx="55">
                  <c:v>0.379219099</c:v>
                </c:pt>
                <c:pt idx="56">
                  <c:v>0.37566191230000001</c:v>
                </c:pt>
                <c:pt idx="57">
                  <c:v>0.38376634720000002</c:v>
                </c:pt>
                <c:pt idx="58">
                  <c:v>0.3829928547</c:v>
                </c:pt>
                <c:pt idx="59">
                  <c:v>0.37955258359999999</c:v>
                </c:pt>
                <c:pt idx="60">
                  <c:v>0.36794840820000002</c:v>
                </c:pt>
                <c:pt idx="61">
                  <c:v>0.38085299010000001</c:v>
                </c:pt>
                <c:pt idx="62">
                  <c:v>0.39599744679999999</c:v>
                </c:pt>
              </c:numCache>
            </c:numRef>
          </c:val>
          <c:smooth val="0"/>
          <c:extLst>
            <c:ext xmlns:c16="http://schemas.microsoft.com/office/drawing/2014/chart" uri="{C3380CC4-5D6E-409C-BE32-E72D297353CC}">
              <c16:uniqueId val="{00000008-FCC1-4AA9-A837-70E7524BA775}"/>
            </c:ext>
          </c:extLst>
        </c:ser>
        <c:dLbls>
          <c:showLegendKey val="0"/>
          <c:showVal val="0"/>
          <c:showCatName val="0"/>
          <c:showSerName val="0"/>
          <c:showPercent val="0"/>
          <c:showBubbleSize val="0"/>
        </c:dLbls>
        <c:smooth val="0"/>
        <c:axId val="1108846976"/>
        <c:axId val="1108847368"/>
      </c:lineChart>
      <c:catAx>
        <c:axId val="1108846976"/>
        <c:scaling>
          <c:orientation val="minMax"/>
        </c:scaling>
        <c:delete val="0"/>
        <c:axPos val="b"/>
        <c:numFmt formatCode="General"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108847368"/>
        <c:crossesAt val="0"/>
        <c:auto val="1"/>
        <c:lblAlgn val="ctr"/>
        <c:lblOffset val="100"/>
        <c:tickLblSkip val="10"/>
        <c:tickMarkSkip val="10"/>
        <c:noMultiLvlLbl val="0"/>
      </c:catAx>
      <c:valAx>
        <c:axId val="1108847368"/>
        <c:scaling>
          <c:orientation val="minMax"/>
          <c:max val="0.60000000000000009"/>
          <c:min val="0"/>
        </c:scaling>
        <c:delete val="0"/>
        <c:axPos val="l"/>
        <c:majorGridlines>
          <c:spPr>
            <a:ln w="6350">
              <a:solidFill>
                <a:schemeClr val="bg1">
                  <a:lumMod val="65000"/>
                </a:schemeClr>
              </a:solidFill>
              <a:prstDash val="sysDash"/>
            </a:ln>
          </c:spPr>
        </c:majorGridlines>
        <c:numFmt formatCode="#,##0.00" sourceLinked="0"/>
        <c:majorTickMark val="out"/>
        <c:minorTickMark val="out"/>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108846976"/>
        <c:crosses val="autoZero"/>
        <c:crossBetween val="midCat"/>
        <c:majorUnit val="0.1"/>
        <c:minorUnit val="5.000000000000001E-2"/>
      </c:valAx>
      <c:spPr>
        <a:solidFill>
          <a:srgbClr val="FFFFFF"/>
        </a:solidFill>
        <a:ln w="3175">
          <a:noFill/>
          <a:prstDash val="solid"/>
        </a:ln>
      </c:spPr>
    </c:plotArea>
    <c:plotVisOnly val="1"/>
    <c:dispBlanksAs val="span"/>
    <c:showDLblsOverMax val="0"/>
  </c:chart>
  <c:spPr>
    <a:solidFill>
      <a:schemeClr val="bg1"/>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866" r="0.75000000000000866" t="1" header="0.5" footer="0.5"/>
    <c:pageSetup orientation="landscape" verticalDpi="96"/>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49997685516214"/>
          <c:y val="4.5054524498952662E-2"/>
          <c:w val="0.77335827143215952"/>
          <c:h val="0.89075831719486309"/>
        </c:manualLayout>
      </c:layout>
      <c:barChart>
        <c:barDir val="col"/>
        <c:grouping val="clustered"/>
        <c:varyColors val="0"/>
        <c:ser>
          <c:idx val="1"/>
          <c:order val="1"/>
          <c:tx>
            <c:strRef>
              <c:f>'F2'!$J$32:$J$34</c:f>
              <c:strCache>
                <c:ptCount val="3"/>
                <c:pt idx="0">
                  <c:v>NBER recession at least one quarter of calendar year</c:v>
                </c:pt>
              </c:strCache>
            </c:strRef>
          </c:tx>
          <c:spPr>
            <a:solidFill>
              <a:schemeClr val="bg1">
                <a:lumMod val="85000"/>
              </a:schemeClr>
            </a:solidFill>
            <a:ln>
              <a:solidFill>
                <a:schemeClr val="bg1">
                  <a:lumMod val="85000"/>
                </a:schemeClr>
              </a:solidFill>
            </a:ln>
          </c:spPr>
          <c:invertIfNegative val="0"/>
          <c:val>
            <c:numRef>
              <c:f>'F2'!$K$35:$K$100</c:f>
              <c:numCache>
                <c:formatCode>0</c:formatCode>
                <c:ptCount val="66"/>
                <c:pt idx="0">
                  <c:v>600</c:v>
                </c:pt>
                <c:pt idx="1">
                  <c:v>0</c:v>
                </c:pt>
                <c:pt idx="2">
                  <c:v>0</c:v>
                </c:pt>
                <c:pt idx="3">
                  <c:v>0</c:v>
                </c:pt>
                <c:pt idx="4">
                  <c:v>0</c:v>
                </c:pt>
                <c:pt idx="5">
                  <c:v>0</c:v>
                </c:pt>
                <c:pt idx="6">
                  <c:v>0</c:v>
                </c:pt>
                <c:pt idx="7">
                  <c:v>0</c:v>
                </c:pt>
                <c:pt idx="8">
                  <c:v>0</c:v>
                </c:pt>
                <c:pt idx="9">
                  <c:v>600</c:v>
                </c:pt>
                <c:pt idx="10">
                  <c:v>0</c:v>
                </c:pt>
                <c:pt idx="11">
                  <c:v>0</c:v>
                </c:pt>
                <c:pt idx="12">
                  <c:v>0</c:v>
                </c:pt>
                <c:pt idx="13">
                  <c:v>600</c:v>
                </c:pt>
                <c:pt idx="14">
                  <c:v>0</c:v>
                </c:pt>
                <c:pt idx="15">
                  <c:v>0</c:v>
                </c:pt>
                <c:pt idx="16">
                  <c:v>0</c:v>
                </c:pt>
                <c:pt idx="17">
                  <c:v>0</c:v>
                </c:pt>
                <c:pt idx="18">
                  <c:v>0</c:v>
                </c:pt>
                <c:pt idx="19">
                  <c:v>0</c:v>
                </c:pt>
                <c:pt idx="20">
                  <c:v>600</c:v>
                </c:pt>
                <c:pt idx="21">
                  <c:v>600</c:v>
                </c:pt>
                <c:pt idx="22">
                  <c:v>600</c:v>
                </c:pt>
                <c:pt idx="23">
                  <c:v>0</c:v>
                </c:pt>
                <c:pt idx="24">
                  <c:v>0</c:v>
                </c:pt>
                <c:pt idx="25">
                  <c:v>0</c:v>
                </c:pt>
                <c:pt idx="26">
                  <c:v>0</c:v>
                </c:pt>
                <c:pt idx="27">
                  <c:v>0</c:v>
                </c:pt>
                <c:pt idx="28">
                  <c:v>0</c:v>
                </c:pt>
                <c:pt idx="29">
                  <c:v>0</c:v>
                </c:pt>
                <c:pt idx="30">
                  <c:v>600</c:v>
                </c:pt>
                <c:pt idx="31">
                  <c:v>600</c:v>
                </c:pt>
                <c:pt idx="32">
                  <c:v>0</c:v>
                </c:pt>
                <c:pt idx="33">
                  <c:v>0</c:v>
                </c:pt>
                <c:pt idx="34">
                  <c:v>0</c:v>
                </c:pt>
                <c:pt idx="35">
                  <c:v>0</c:v>
                </c:pt>
                <c:pt idx="36">
                  <c:v>0</c:v>
                </c:pt>
                <c:pt idx="37">
                  <c:v>0</c:v>
                </c:pt>
                <c:pt idx="38">
                  <c:v>0</c:v>
                </c:pt>
                <c:pt idx="39">
                  <c:v>0</c:v>
                </c:pt>
                <c:pt idx="40">
                  <c:v>0</c:v>
                </c:pt>
                <c:pt idx="41">
                  <c:v>600</c:v>
                </c:pt>
                <c:pt idx="42">
                  <c:v>0</c:v>
                </c:pt>
                <c:pt idx="43">
                  <c:v>0</c:v>
                </c:pt>
                <c:pt idx="44">
                  <c:v>0</c:v>
                </c:pt>
                <c:pt idx="45">
                  <c:v>0</c:v>
                </c:pt>
                <c:pt idx="46">
                  <c:v>0</c:v>
                </c:pt>
                <c:pt idx="47">
                  <c:v>0</c:v>
                </c:pt>
                <c:pt idx="48">
                  <c:v>600</c:v>
                </c:pt>
                <c:pt idx="49">
                  <c:v>600</c:v>
                </c:pt>
                <c:pt idx="50">
                  <c:v>0</c:v>
                </c:pt>
                <c:pt idx="51">
                  <c:v>0</c:v>
                </c:pt>
                <c:pt idx="52">
                  <c:v>0</c:v>
                </c:pt>
                <c:pt idx="53">
                  <c:v>0</c:v>
                </c:pt>
                <c:pt idx="54">
                  <c:v>0</c:v>
                </c:pt>
                <c:pt idx="55">
                  <c:v>0</c:v>
                </c:pt>
                <c:pt idx="56">
                  <c:v>0</c:v>
                </c:pt>
                <c:pt idx="57">
                  <c:v>0</c:v>
                </c:pt>
                <c:pt idx="58">
                  <c:v>0</c:v>
                </c:pt>
                <c:pt idx="59">
                  <c:v>0</c:v>
                </c:pt>
                <c:pt idx="60">
                  <c:v>600</c:v>
                </c:pt>
                <c:pt idx="61">
                  <c:v>0</c:v>
                </c:pt>
                <c:pt idx="62">
                  <c:v>0</c:v>
                </c:pt>
              </c:numCache>
            </c:numRef>
          </c:val>
          <c:extLst>
            <c:ext xmlns:c16="http://schemas.microsoft.com/office/drawing/2014/chart" uri="{C3380CC4-5D6E-409C-BE32-E72D297353CC}">
              <c16:uniqueId val="{00000000-A2CC-449F-A9D3-0CC58790FD0D}"/>
            </c:ext>
          </c:extLst>
        </c:ser>
        <c:dLbls>
          <c:showLegendKey val="0"/>
          <c:showVal val="0"/>
          <c:showCatName val="0"/>
          <c:showSerName val="0"/>
          <c:showPercent val="0"/>
          <c:showBubbleSize val="0"/>
        </c:dLbls>
        <c:gapWidth val="0"/>
        <c:axId val="1117966680"/>
        <c:axId val="1117967072"/>
      </c:barChart>
      <c:lineChart>
        <c:grouping val="standard"/>
        <c:varyColors val="0"/>
        <c:ser>
          <c:idx val="2"/>
          <c:order val="2"/>
          <c:tx>
            <c:v>RS taxes and transfers only</c:v>
          </c:tx>
          <c:spPr>
            <a:ln w="38100">
              <a:solidFill>
                <a:schemeClr val="accent1"/>
              </a:solidFill>
              <a:prstDash val="solid"/>
            </a:ln>
          </c:spPr>
          <c:marker>
            <c:symbol val="none"/>
          </c:marker>
          <c:cat>
            <c:numRef>
              <c:f>'F2'!$A$35:$A$100</c:f>
              <c:numCache>
                <c:formatCode>General</c:formatCode>
                <c:ptCount val="6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pt idx="64">
                  <c:v>2024</c:v>
                </c:pt>
                <c:pt idx="65">
                  <c:v>2025</c:v>
                </c:pt>
              </c:numCache>
            </c:numRef>
          </c:cat>
          <c:val>
            <c:numRef>
              <c:f>'F2'!$C$35:$C$100</c:f>
              <c:numCache>
                <c:formatCode>0</c:formatCode>
                <c:ptCount val="66"/>
                <c:pt idx="2">
                  <c:v>100</c:v>
                </c:pt>
                <c:pt idx="4">
                  <c:v>95.390653840699557</c:v>
                </c:pt>
                <c:pt idx="6">
                  <c:v>90.85659992755204</c:v>
                </c:pt>
                <c:pt idx="7">
                  <c:v>100.94695934978914</c:v>
                </c:pt>
                <c:pt idx="8">
                  <c:v>110.71457941267522</c:v>
                </c:pt>
                <c:pt idx="9">
                  <c:v>116.09166920259497</c:v>
                </c:pt>
                <c:pt idx="10">
                  <c:v>115.24713584288047</c:v>
                </c:pt>
                <c:pt idx="11">
                  <c:v>120.92618586467879</c:v>
                </c:pt>
                <c:pt idx="12">
                  <c:v>129.79516062112631</c:v>
                </c:pt>
                <c:pt idx="13">
                  <c:v>126.26362263730782</c:v>
                </c:pt>
                <c:pt idx="14">
                  <c:v>135.72100437057378</c:v>
                </c:pt>
                <c:pt idx="15">
                  <c:v>150.91289866580695</c:v>
                </c:pt>
                <c:pt idx="16">
                  <c:v>159.90707631219709</c:v>
                </c:pt>
                <c:pt idx="17">
                  <c:v>152.9924898277612</c:v>
                </c:pt>
                <c:pt idx="18">
                  <c:v>147.1946007483277</c:v>
                </c:pt>
                <c:pt idx="19">
                  <c:v>156.95710394096429</c:v>
                </c:pt>
                <c:pt idx="20">
                  <c:v>168.73994803760519</c:v>
                </c:pt>
                <c:pt idx="21">
                  <c:v>167.63359684418919</c:v>
                </c:pt>
                <c:pt idx="22">
                  <c:v>176.51644692173397</c:v>
                </c:pt>
                <c:pt idx="23">
                  <c:v>171.8075687399589</c:v>
                </c:pt>
                <c:pt idx="24">
                  <c:v>152.22147174624709</c:v>
                </c:pt>
                <c:pt idx="25">
                  <c:v>149.52520255140092</c:v>
                </c:pt>
                <c:pt idx="26">
                  <c:v>163.8835051558026</c:v>
                </c:pt>
                <c:pt idx="27">
                  <c:v>165.81003275955516</c:v>
                </c:pt>
                <c:pt idx="28">
                  <c:v>165.71110108442434</c:v>
                </c:pt>
                <c:pt idx="29">
                  <c:v>171.51763896479957</c:v>
                </c:pt>
                <c:pt idx="30">
                  <c:v>174.35570561313477</c:v>
                </c:pt>
                <c:pt idx="31">
                  <c:v>195.21916872205381</c:v>
                </c:pt>
                <c:pt idx="32">
                  <c:v>209.2778671569753</c:v>
                </c:pt>
                <c:pt idx="33">
                  <c:v>221.85849068314334</c:v>
                </c:pt>
                <c:pt idx="34">
                  <c:v>213.91109047678336</c:v>
                </c:pt>
                <c:pt idx="35">
                  <c:v>214.07291399046281</c:v>
                </c:pt>
                <c:pt idx="36">
                  <c:v>211.30111951990261</c:v>
                </c:pt>
                <c:pt idx="37">
                  <c:v>217.36490981060089</c:v>
                </c:pt>
                <c:pt idx="38">
                  <c:v>224.87867172021697</c:v>
                </c:pt>
                <c:pt idx="39">
                  <c:v>223.95441328648417</c:v>
                </c:pt>
                <c:pt idx="40">
                  <c:v>221.61124424996243</c:v>
                </c:pt>
                <c:pt idx="41">
                  <c:v>219.5325071535749</c:v>
                </c:pt>
                <c:pt idx="42">
                  <c:v>213.208437513283</c:v>
                </c:pt>
                <c:pt idx="43">
                  <c:v>208.29442955905688</c:v>
                </c:pt>
                <c:pt idx="44">
                  <c:v>207.48603684612999</c:v>
                </c:pt>
                <c:pt idx="45">
                  <c:v>217.13159963602999</c:v>
                </c:pt>
                <c:pt idx="46">
                  <c:v>218.63116216487651</c:v>
                </c:pt>
                <c:pt idx="47">
                  <c:v>230.01234266743046</c:v>
                </c:pt>
                <c:pt idx="48">
                  <c:v>240.22516241539731</c:v>
                </c:pt>
                <c:pt idx="49">
                  <c:v>239.70754696044051</c:v>
                </c:pt>
                <c:pt idx="50">
                  <c:v>248.59126276443382</c:v>
                </c:pt>
                <c:pt idx="51">
                  <c:v>258.03491907535971</c:v>
                </c:pt>
                <c:pt idx="52">
                  <c:v>248.28023544449215</c:v>
                </c:pt>
                <c:pt idx="53">
                  <c:v>256.26467963983669</c:v>
                </c:pt>
                <c:pt idx="54">
                  <c:v>263.05670668104574</c:v>
                </c:pt>
                <c:pt idx="55">
                  <c:v>273.06018463313922</c:v>
                </c:pt>
                <c:pt idx="56">
                  <c:v>272.72661400712667</c:v>
                </c:pt>
                <c:pt idx="57">
                  <c:v>268.6117804624555</c:v>
                </c:pt>
                <c:pt idx="58">
                  <c:v>263.38794513066011</c:v>
                </c:pt>
                <c:pt idx="59">
                  <c:v>266.94038430505469</c:v>
                </c:pt>
                <c:pt idx="60">
                  <c:v>336.50640727849674</c:v>
                </c:pt>
                <c:pt idx="61">
                  <c:v>346.23297332554432</c:v>
                </c:pt>
                <c:pt idx="62">
                  <c:v>273.0240458671388</c:v>
                </c:pt>
              </c:numCache>
            </c:numRef>
          </c:val>
          <c:smooth val="0"/>
          <c:extLst>
            <c:ext xmlns:c16="http://schemas.microsoft.com/office/drawing/2014/chart" uri="{C3380CC4-5D6E-409C-BE32-E72D297353CC}">
              <c16:uniqueId val="{00000002-A2CC-449F-A9D3-0CC58790FD0D}"/>
            </c:ext>
          </c:extLst>
        </c:ser>
        <c:ser>
          <c:idx val="3"/>
          <c:order val="3"/>
          <c:tx>
            <c:strRef>
              <c:f>'F2'!$D$34</c:f>
              <c:strCache>
                <c:ptCount val="1"/>
                <c:pt idx="0">
                  <c:v>Transfers only</c:v>
                </c:pt>
              </c:strCache>
            </c:strRef>
          </c:tx>
          <c:spPr>
            <a:ln w="38100">
              <a:prstDash val="sysDot"/>
            </a:ln>
          </c:spPr>
          <c:marker>
            <c:symbol val="none"/>
          </c:marker>
          <c:val>
            <c:numRef>
              <c:f>'F2'!$D$35:$D$100</c:f>
              <c:numCache>
                <c:formatCode>General</c:formatCode>
                <c:ptCount val="66"/>
                <c:pt idx="2" formatCode="0">
                  <c:v>100</c:v>
                </c:pt>
                <c:pt idx="4" formatCode="0">
                  <c:v>96.20614139499088</c:v>
                </c:pt>
                <c:pt idx="6" formatCode="0">
                  <c:v>98.898231488348955</c:v>
                </c:pt>
                <c:pt idx="7" formatCode="0">
                  <c:v>115.90837836240171</c:v>
                </c:pt>
                <c:pt idx="8" formatCode="0">
                  <c:v>123.98399011763104</c:v>
                </c:pt>
                <c:pt idx="9" formatCode="0">
                  <c:v>130.47735867836107</c:v>
                </c:pt>
                <c:pt idx="10" formatCode="0">
                  <c:v>152.25207030442124</c:v>
                </c:pt>
                <c:pt idx="11" formatCode="0">
                  <c:v>169.17298778555087</c:v>
                </c:pt>
                <c:pt idx="12" formatCode="0">
                  <c:v>173.25033144665102</c:v>
                </c:pt>
                <c:pt idx="13" formatCode="0">
                  <c:v>186.73409031592524</c:v>
                </c:pt>
                <c:pt idx="14" formatCode="0">
                  <c:v>208.86179924049455</c:v>
                </c:pt>
                <c:pt idx="15" formatCode="0">
                  <c:v>247.37565619287153</c:v>
                </c:pt>
                <c:pt idx="16" formatCode="0">
                  <c:v>239.99486003266674</c:v>
                </c:pt>
                <c:pt idx="17" formatCode="0">
                  <c:v>227.15868388295348</c:v>
                </c:pt>
                <c:pt idx="18" formatCode="0">
                  <c:v>222.9499261615147</c:v>
                </c:pt>
                <c:pt idx="19" formatCode="0">
                  <c:v>234.51542917200311</c:v>
                </c:pt>
                <c:pt idx="20" formatCode="0">
                  <c:v>257.20062352123477</c:v>
                </c:pt>
                <c:pt idx="21" formatCode="0">
                  <c:v>260.12473386852105</c:v>
                </c:pt>
                <c:pt idx="22" formatCode="0">
                  <c:v>282.6363700146033</c:v>
                </c:pt>
                <c:pt idx="23" formatCode="0">
                  <c:v>282.38107126921074</c:v>
                </c:pt>
                <c:pt idx="24" formatCode="0">
                  <c:v>259.36391333923024</c:v>
                </c:pt>
                <c:pt idx="25" formatCode="0">
                  <c:v>244.58103257496626</c:v>
                </c:pt>
                <c:pt idx="26" formatCode="0">
                  <c:v>258.4033774210011</c:v>
                </c:pt>
                <c:pt idx="27" formatCode="0">
                  <c:v>259.69601055469138</c:v>
                </c:pt>
                <c:pt idx="28" formatCode="0">
                  <c:v>260.8586663218087</c:v>
                </c:pt>
                <c:pt idx="29" formatCode="0">
                  <c:v>266.42874783121601</c:v>
                </c:pt>
                <c:pt idx="30" formatCode="0">
                  <c:v>276.78328106053181</c:v>
                </c:pt>
                <c:pt idx="31" formatCode="0">
                  <c:v>313.15038030437</c:v>
                </c:pt>
                <c:pt idx="32" formatCode="0">
                  <c:v>331.9747467251932</c:v>
                </c:pt>
                <c:pt idx="33" formatCode="0">
                  <c:v>331.61466775180639</c:v>
                </c:pt>
                <c:pt idx="34" formatCode="0">
                  <c:v>320.89601128992371</c:v>
                </c:pt>
                <c:pt idx="35" formatCode="0">
                  <c:v>311.35909237773524</c:v>
                </c:pt>
                <c:pt idx="36" formatCode="0">
                  <c:v>293.06915625787741</c:v>
                </c:pt>
                <c:pt idx="37" formatCode="0">
                  <c:v>293.19183678321309</c:v>
                </c:pt>
                <c:pt idx="38" formatCode="0">
                  <c:v>280.81606888233557</c:v>
                </c:pt>
                <c:pt idx="39" formatCode="0">
                  <c:v>281.25251985255824</c:v>
                </c:pt>
                <c:pt idx="40" formatCode="0">
                  <c:v>273.62483476755278</c:v>
                </c:pt>
                <c:pt idx="41" formatCode="0">
                  <c:v>283.50618388359288</c:v>
                </c:pt>
                <c:pt idx="42" formatCode="0">
                  <c:v>299.94907842052999</c:v>
                </c:pt>
                <c:pt idx="43" formatCode="0">
                  <c:v>302.87299482863097</c:v>
                </c:pt>
                <c:pt idx="44" formatCode="0">
                  <c:v>299.19800405895387</c:v>
                </c:pt>
                <c:pt idx="45" formatCode="0">
                  <c:v>301.83928691012369</c:v>
                </c:pt>
                <c:pt idx="46" formatCode="0">
                  <c:v>297.57560918143417</c:v>
                </c:pt>
                <c:pt idx="47" formatCode="0">
                  <c:v>307.42459988211306</c:v>
                </c:pt>
                <c:pt idx="48" formatCode="0">
                  <c:v>340.147712574389</c:v>
                </c:pt>
                <c:pt idx="49" formatCode="0">
                  <c:v>383.65936496408443</c:v>
                </c:pt>
                <c:pt idx="50" formatCode="0">
                  <c:v>385.4434612204825</c:v>
                </c:pt>
                <c:pt idx="51" formatCode="0">
                  <c:v>367.43928339413145</c:v>
                </c:pt>
                <c:pt idx="52" formatCode="0">
                  <c:v>367.18638235458718</c:v>
                </c:pt>
                <c:pt idx="53" formatCode="0">
                  <c:v>353.36551327961683</c:v>
                </c:pt>
                <c:pt idx="54" formatCode="0">
                  <c:v>359.0378017045449</c:v>
                </c:pt>
                <c:pt idx="55" formatCode="0">
                  <c:v>362.72655347253357</c:v>
                </c:pt>
                <c:pt idx="56" formatCode="0">
                  <c:v>364.76630740654792</c:v>
                </c:pt>
                <c:pt idx="57" formatCode="0">
                  <c:v>364.45449758068833</c:v>
                </c:pt>
                <c:pt idx="58" formatCode="0">
                  <c:v>360.86614552377307</c:v>
                </c:pt>
                <c:pt idx="59" formatCode="0">
                  <c:v>362.61466793030763</c:v>
                </c:pt>
                <c:pt idx="60" formatCode="0">
                  <c:v>535.85387199559329</c:v>
                </c:pt>
                <c:pt idx="61" formatCode="0">
                  <c:v>546.91667064716421</c:v>
                </c:pt>
                <c:pt idx="62" formatCode="0">
                  <c:v>395.87173427699429</c:v>
                </c:pt>
              </c:numCache>
            </c:numRef>
          </c:val>
          <c:smooth val="0"/>
          <c:extLst>
            <c:ext xmlns:c16="http://schemas.microsoft.com/office/drawing/2014/chart" uri="{C3380CC4-5D6E-409C-BE32-E72D297353CC}">
              <c16:uniqueId val="{00000003-A2CC-449F-A9D3-0CC58790FD0D}"/>
            </c:ext>
          </c:extLst>
        </c:ser>
        <c:dLbls>
          <c:showLegendKey val="0"/>
          <c:showVal val="0"/>
          <c:showCatName val="0"/>
          <c:showSerName val="0"/>
          <c:showPercent val="0"/>
          <c:showBubbleSize val="0"/>
        </c:dLbls>
        <c:marker val="1"/>
        <c:smooth val="0"/>
        <c:axId val="1117966680"/>
        <c:axId val="1117967072"/>
        <c:extLst>
          <c:ext xmlns:c15="http://schemas.microsoft.com/office/drawing/2012/chart" uri="{02D57815-91ED-43cb-92C2-25804820EDAC}">
            <c15:filteredLineSeries>
              <c15:ser>
                <c:idx val="0"/>
                <c:order val="0"/>
                <c:tx>
                  <c:v>RS all</c:v>
                </c:tx>
                <c:spPr>
                  <a:ln w="34925">
                    <a:solidFill>
                      <a:schemeClr val="accent6">
                        <a:lumMod val="75000"/>
                      </a:schemeClr>
                    </a:solidFill>
                    <a:prstDash val="sysDash"/>
                  </a:ln>
                </c:spPr>
                <c:marker>
                  <c:symbol val="none"/>
                </c:marker>
                <c:cat>
                  <c:numRef>
                    <c:extLst>
                      <c:ext uri="{02D57815-91ED-43cb-92C2-25804820EDAC}">
                        <c15:formulaRef>
                          <c15:sqref>'F2'!$A$35:$A$100</c15:sqref>
                        </c15:formulaRef>
                      </c:ext>
                    </c:extLst>
                    <c:numCache>
                      <c:formatCode>General</c:formatCode>
                      <c:ptCount val="6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pt idx="64">
                        <c:v>2024</c:v>
                      </c:pt>
                      <c:pt idx="65">
                        <c:v>2025</c:v>
                      </c:pt>
                    </c:numCache>
                  </c:numRef>
                </c:cat>
                <c:val>
                  <c:numRef>
                    <c:extLst>
                      <c:ext uri="{02D57815-91ED-43cb-92C2-25804820EDAC}">
                        <c15:formulaRef>
                          <c15:sqref>'F2'!$B$35:$B$100</c15:sqref>
                        </c15:formulaRef>
                      </c:ext>
                    </c:extLst>
                    <c:numCache>
                      <c:formatCode>0</c:formatCode>
                      <c:ptCount val="66"/>
                      <c:pt idx="2">
                        <c:v>100</c:v>
                      </c:pt>
                      <c:pt idx="4">
                        <c:v>96.538607959633964</c:v>
                      </c:pt>
                      <c:pt idx="6">
                        <c:v>94.102940991081567</c:v>
                      </c:pt>
                      <c:pt idx="7">
                        <c:v>107.05143831542881</c:v>
                      </c:pt>
                      <c:pt idx="8">
                        <c:v>112.10177631809233</c:v>
                      </c:pt>
                      <c:pt idx="9">
                        <c:v>111.55701408807627</c:v>
                      </c:pt>
                      <c:pt idx="10">
                        <c:v>116.54571204362433</c:v>
                      </c:pt>
                      <c:pt idx="11">
                        <c:v>123.22585560941883</c:v>
                      </c:pt>
                      <c:pt idx="12">
                        <c:v>123.24102226296122</c:v>
                      </c:pt>
                      <c:pt idx="13">
                        <c:v>118.93373305191321</c:v>
                      </c:pt>
                      <c:pt idx="14">
                        <c:v>127.98594407297898</c:v>
                      </c:pt>
                      <c:pt idx="15">
                        <c:v>145.24020758111681</c:v>
                      </c:pt>
                      <c:pt idx="16">
                        <c:v>144.53784754544097</c:v>
                      </c:pt>
                      <c:pt idx="17">
                        <c:v>137.61204779909065</c:v>
                      </c:pt>
                      <c:pt idx="18">
                        <c:v>129.99985454095261</c:v>
                      </c:pt>
                      <c:pt idx="19">
                        <c:v>134.01881093695647</c:v>
                      </c:pt>
                      <c:pt idx="20">
                        <c:v>146.5945998103202</c:v>
                      </c:pt>
                      <c:pt idx="21">
                        <c:v>145.29633253764047</c:v>
                      </c:pt>
                      <c:pt idx="22">
                        <c:v>159.50866614430294</c:v>
                      </c:pt>
                      <c:pt idx="23">
                        <c:v>158.54109294370502</c:v>
                      </c:pt>
                      <c:pt idx="24">
                        <c:v>142.28371013269393</c:v>
                      </c:pt>
                      <c:pt idx="25">
                        <c:v>140.56319408401814</c:v>
                      </c:pt>
                      <c:pt idx="26">
                        <c:v>152.10364338224744</c:v>
                      </c:pt>
                      <c:pt idx="27">
                        <c:v>147.53314259688895</c:v>
                      </c:pt>
                      <c:pt idx="28">
                        <c:v>145.4832915762924</c:v>
                      </c:pt>
                      <c:pt idx="29">
                        <c:v>148.67884859114642</c:v>
                      </c:pt>
                      <c:pt idx="30">
                        <c:v>152.62482531094162</c:v>
                      </c:pt>
                      <c:pt idx="31">
                        <c:v>169.14641771209673</c:v>
                      </c:pt>
                      <c:pt idx="32">
                        <c:v>178.760860749188</c:v>
                      </c:pt>
                      <c:pt idx="33">
                        <c:v>184.30828327385441</c:v>
                      </c:pt>
                      <c:pt idx="34">
                        <c:v>175.12015667773863</c:v>
                      </c:pt>
                      <c:pt idx="35">
                        <c:v>174.55864225968034</c:v>
                      </c:pt>
                      <c:pt idx="36">
                        <c:v>169.13205772316542</c:v>
                      </c:pt>
                      <c:pt idx="37">
                        <c:v>169.69744277250408</c:v>
                      </c:pt>
                      <c:pt idx="38">
                        <c:v>170.173570691451</c:v>
                      </c:pt>
                      <c:pt idx="39">
                        <c:v>168.933230955694</c:v>
                      </c:pt>
                      <c:pt idx="40">
                        <c:v>167.22324107723469</c:v>
                      </c:pt>
                      <c:pt idx="41">
                        <c:v>174.1074548540052</c:v>
                      </c:pt>
                      <c:pt idx="42">
                        <c:v>182.77421076437838</c:v>
                      </c:pt>
                      <c:pt idx="43">
                        <c:v>182.72375976072675</c:v>
                      </c:pt>
                      <c:pt idx="44">
                        <c:v>180.76277377963734</c:v>
                      </c:pt>
                      <c:pt idx="45">
                        <c:v>181.65637373534869</c:v>
                      </c:pt>
                      <c:pt idx="46">
                        <c:v>181.74213157195177</c:v>
                      </c:pt>
                      <c:pt idx="47">
                        <c:v>190.61675692302771</c:v>
                      </c:pt>
                      <c:pt idx="48">
                        <c:v>208.60244534632625</c:v>
                      </c:pt>
                      <c:pt idx="49">
                        <c:v>227.15042915761754</c:v>
                      </c:pt>
                      <c:pt idx="50">
                        <c:v>232.99623926905218</c:v>
                      </c:pt>
                      <c:pt idx="51">
                        <c:v>235.02226144174236</c:v>
                      </c:pt>
                      <c:pt idx="52">
                        <c:v>223.36107891058208</c:v>
                      </c:pt>
                      <c:pt idx="53">
                        <c:v>219.75747943473127</c:v>
                      </c:pt>
                      <c:pt idx="54">
                        <c:v>220.13266322192874</c:v>
                      </c:pt>
                      <c:pt idx="55">
                        <c:v>224.2283430579553</c:v>
                      </c:pt>
                      <c:pt idx="56">
                        <c:v>224.55975868103155</c:v>
                      </c:pt>
                      <c:pt idx="57">
                        <c:v>222.03692486874672</c:v>
                      </c:pt>
                      <c:pt idx="58">
                        <c:v>219.11928135398648</c:v>
                      </c:pt>
                      <c:pt idx="59">
                        <c:v>222.15485417007841</c:v>
                      </c:pt>
                      <c:pt idx="60">
                        <c:v>294.92384230611111</c:v>
                      </c:pt>
                      <c:pt idx="61">
                        <c:v>289.77538695673616</c:v>
                      </c:pt>
                      <c:pt idx="62">
                        <c:v>226.43542326442608</c:v>
                      </c:pt>
                    </c:numCache>
                  </c:numRef>
                </c:val>
                <c:smooth val="1"/>
                <c:extLst>
                  <c:ext xmlns:c16="http://schemas.microsoft.com/office/drawing/2014/chart" uri="{C3380CC4-5D6E-409C-BE32-E72D297353CC}">
                    <c16:uniqueId val="{00000001-A2CC-449F-A9D3-0CC58790FD0D}"/>
                  </c:ext>
                </c:extLst>
              </c15:ser>
            </c15:filteredLineSeries>
          </c:ext>
        </c:extLst>
      </c:lineChart>
      <c:dateAx>
        <c:axId val="1117966680"/>
        <c:scaling>
          <c:orientation val="minMax"/>
        </c:scaling>
        <c:delete val="0"/>
        <c:axPos val="b"/>
        <c:numFmt formatCode="General"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en-US"/>
          </a:p>
        </c:txPr>
        <c:crossAx val="1117967072"/>
        <c:crossesAt val="0"/>
        <c:auto val="0"/>
        <c:lblOffset val="100"/>
        <c:baseTimeUnit val="days"/>
        <c:majorUnit val="10"/>
        <c:minorUnit val="5"/>
      </c:dateAx>
      <c:valAx>
        <c:axId val="1117967072"/>
        <c:scaling>
          <c:orientation val="minMax"/>
          <c:max val="600"/>
          <c:min val="0"/>
        </c:scaling>
        <c:delete val="0"/>
        <c:axPos val="l"/>
        <c:majorGridlines>
          <c:spPr>
            <a:ln w="6350">
              <a:solidFill>
                <a:schemeClr val="bg1">
                  <a:lumMod val="75000"/>
                </a:schemeClr>
              </a:solidFill>
              <a:prstDash val="sysDot"/>
            </a:ln>
          </c:spPr>
        </c:majorGridlines>
        <c:title>
          <c:tx>
            <c:rich>
              <a:bodyPr/>
              <a:lstStyle/>
              <a:p>
                <a:pPr>
                  <a:defRPr sz="1200" b="0" i="0" u="none" strike="noStrike" baseline="0">
                    <a:solidFill>
                      <a:srgbClr val="000000"/>
                    </a:solidFill>
                    <a:latin typeface="Arial"/>
                    <a:ea typeface="Arial"/>
                    <a:cs typeface="Arial"/>
                  </a:defRPr>
                </a:pPr>
                <a:r>
                  <a:rPr lang="en-US" sz="1200" b="0" baseline="0"/>
                  <a:t>Reynolds-Smolensky redistribution index (1962=100</a:t>
                </a:r>
                <a:r>
                  <a:rPr lang="en-US" sz="1150" b="0" baseline="0"/>
                  <a:t>)</a:t>
                </a:r>
                <a:endParaRPr lang="en-US" sz="1150" b="0"/>
              </a:p>
            </c:rich>
          </c:tx>
          <c:layout>
            <c:manualLayout>
              <c:xMode val="edge"/>
              <c:yMode val="edge"/>
              <c:x val="0"/>
              <c:y val="0.10049405473849464"/>
            </c:manualLayout>
          </c:layout>
          <c:overlay val="0"/>
          <c:spPr>
            <a:noFill/>
            <a:ln w="25400">
              <a:noFill/>
            </a:ln>
          </c:spPr>
        </c:title>
        <c:numFmt formatCode="#,##0" sourceLinked="0"/>
        <c:majorTickMark val="out"/>
        <c:minorTickMark val="none"/>
        <c:tickLblPos val="nextTo"/>
        <c:spPr>
          <a:ln w="3175">
            <a:noFill/>
            <a:prstDash val="solid"/>
          </a:ln>
        </c:spPr>
        <c:txPr>
          <a:bodyPr rot="0" vert="horz"/>
          <a:lstStyle/>
          <a:p>
            <a:pPr>
              <a:defRPr sz="1300" b="0" i="0" u="none" strike="noStrike" baseline="0">
                <a:solidFill>
                  <a:srgbClr val="000000"/>
                </a:solidFill>
                <a:latin typeface="Arial"/>
                <a:ea typeface="Arial"/>
                <a:cs typeface="Arial"/>
              </a:defRPr>
            </a:pPr>
            <a:endParaRPr lang="en-US"/>
          </a:p>
        </c:txPr>
        <c:crossAx val="1117966680"/>
        <c:crossesAt val="1"/>
        <c:crossBetween val="midCat"/>
        <c:majorUnit val="100"/>
        <c:minorUnit val="0.05"/>
      </c:valAx>
      <c:spPr>
        <a:solidFill>
          <a:srgbClr val="FFFFFF"/>
        </a:solidFill>
        <a:ln w="3175">
          <a:noFill/>
          <a:prstDash val="solid"/>
        </a:ln>
      </c:spPr>
    </c:plotArea>
    <c:plotVisOnly val="1"/>
    <c:dispBlanksAs val="span"/>
    <c:showDLblsOverMax val="0"/>
  </c:chart>
  <c:spPr>
    <a:solidFill>
      <a:schemeClr val="bg1"/>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866" r="0.75000000000000866" t="1" header="0.5" footer="0.5"/>
    <c:pageSetup orientation="landscape" verticalDpi="96"/>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668941048209348"/>
          <c:y val="4.5054524498952662E-2"/>
          <c:w val="0.76111900338760796"/>
          <c:h val="0.89075831719486309"/>
        </c:manualLayout>
      </c:layout>
      <c:barChart>
        <c:barDir val="col"/>
        <c:grouping val="clustered"/>
        <c:varyColors val="0"/>
        <c:ser>
          <c:idx val="1"/>
          <c:order val="0"/>
          <c:tx>
            <c:strRef>
              <c:f>'F2'!$J$32:$J$34</c:f>
              <c:strCache>
                <c:ptCount val="3"/>
                <c:pt idx="0">
                  <c:v>NBER recession at least one quarter of calendar year</c:v>
                </c:pt>
              </c:strCache>
            </c:strRef>
          </c:tx>
          <c:spPr>
            <a:solidFill>
              <a:schemeClr val="bg1">
                <a:lumMod val="85000"/>
              </a:schemeClr>
            </a:solidFill>
            <a:ln>
              <a:solidFill>
                <a:schemeClr val="bg1">
                  <a:lumMod val="85000"/>
                </a:schemeClr>
              </a:solidFill>
            </a:ln>
          </c:spPr>
          <c:invertIfNegative val="0"/>
          <c:val>
            <c:numRef>
              <c:f>'F2'!$K$35:$K$100</c:f>
              <c:numCache>
                <c:formatCode>0</c:formatCode>
                <c:ptCount val="66"/>
                <c:pt idx="0">
                  <c:v>600</c:v>
                </c:pt>
                <c:pt idx="1">
                  <c:v>0</c:v>
                </c:pt>
                <c:pt idx="2">
                  <c:v>0</c:v>
                </c:pt>
                <c:pt idx="3">
                  <c:v>0</c:v>
                </c:pt>
                <c:pt idx="4">
                  <c:v>0</c:v>
                </c:pt>
                <c:pt idx="5">
                  <c:v>0</c:v>
                </c:pt>
                <c:pt idx="6">
                  <c:v>0</c:v>
                </c:pt>
                <c:pt idx="7">
                  <c:v>0</c:v>
                </c:pt>
                <c:pt idx="8">
                  <c:v>0</c:v>
                </c:pt>
                <c:pt idx="9">
                  <c:v>600</c:v>
                </c:pt>
                <c:pt idx="10">
                  <c:v>0</c:v>
                </c:pt>
                <c:pt idx="11">
                  <c:v>0</c:v>
                </c:pt>
                <c:pt idx="12">
                  <c:v>0</c:v>
                </c:pt>
                <c:pt idx="13">
                  <c:v>600</c:v>
                </c:pt>
                <c:pt idx="14">
                  <c:v>0</c:v>
                </c:pt>
                <c:pt idx="15">
                  <c:v>0</c:v>
                </c:pt>
                <c:pt idx="16">
                  <c:v>0</c:v>
                </c:pt>
                <c:pt idx="17">
                  <c:v>0</c:v>
                </c:pt>
                <c:pt idx="18">
                  <c:v>0</c:v>
                </c:pt>
                <c:pt idx="19">
                  <c:v>0</c:v>
                </c:pt>
                <c:pt idx="20">
                  <c:v>600</c:v>
                </c:pt>
                <c:pt idx="21">
                  <c:v>600</c:v>
                </c:pt>
                <c:pt idx="22">
                  <c:v>600</c:v>
                </c:pt>
                <c:pt idx="23">
                  <c:v>0</c:v>
                </c:pt>
                <c:pt idx="24">
                  <c:v>0</c:v>
                </c:pt>
                <c:pt idx="25">
                  <c:v>0</c:v>
                </c:pt>
                <c:pt idx="26">
                  <c:v>0</c:v>
                </c:pt>
                <c:pt idx="27">
                  <c:v>0</c:v>
                </c:pt>
                <c:pt idx="28">
                  <c:v>0</c:v>
                </c:pt>
                <c:pt idx="29">
                  <c:v>0</c:v>
                </c:pt>
                <c:pt idx="30">
                  <c:v>600</c:v>
                </c:pt>
                <c:pt idx="31">
                  <c:v>600</c:v>
                </c:pt>
                <c:pt idx="32">
                  <c:v>0</c:v>
                </c:pt>
                <c:pt idx="33">
                  <c:v>0</c:v>
                </c:pt>
                <c:pt idx="34">
                  <c:v>0</c:v>
                </c:pt>
                <c:pt idx="35">
                  <c:v>0</c:v>
                </c:pt>
                <c:pt idx="36">
                  <c:v>0</c:v>
                </c:pt>
                <c:pt idx="37">
                  <c:v>0</c:v>
                </c:pt>
                <c:pt idx="38">
                  <c:v>0</c:v>
                </c:pt>
                <c:pt idx="39">
                  <c:v>0</c:v>
                </c:pt>
                <c:pt idx="40">
                  <c:v>0</c:v>
                </c:pt>
                <c:pt idx="41">
                  <c:v>600</c:v>
                </c:pt>
                <c:pt idx="42">
                  <c:v>0</c:v>
                </c:pt>
                <c:pt idx="43">
                  <c:v>0</c:v>
                </c:pt>
                <c:pt idx="44">
                  <c:v>0</c:v>
                </c:pt>
                <c:pt idx="45">
                  <c:v>0</c:v>
                </c:pt>
                <c:pt idx="46">
                  <c:v>0</c:v>
                </c:pt>
                <c:pt idx="47">
                  <c:v>0</c:v>
                </c:pt>
                <c:pt idx="48">
                  <c:v>600</c:v>
                </c:pt>
                <c:pt idx="49">
                  <c:v>600</c:v>
                </c:pt>
                <c:pt idx="50">
                  <c:v>0</c:v>
                </c:pt>
                <c:pt idx="51">
                  <c:v>0</c:v>
                </c:pt>
                <c:pt idx="52">
                  <c:v>0</c:v>
                </c:pt>
                <c:pt idx="53">
                  <c:v>0</c:v>
                </c:pt>
                <c:pt idx="54">
                  <c:v>0</c:v>
                </c:pt>
                <c:pt idx="55">
                  <c:v>0</c:v>
                </c:pt>
                <c:pt idx="56">
                  <c:v>0</c:v>
                </c:pt>
                <c:pt idx="57">
                  <c:v>0</c:v>
                </c:pt>
                <c:pt idx="58">
                  <c:v>0</c:v>
                </c:pt>
                <c:pt idx="59">
                  <c:v>0</c:v>
                </c:pt>
                <c:pt idx="60">
                  <c:v>600</c:v>
                </c:pt>
                <c:pt idx="61">
                  <c:v>0</c:v>
                </c:pt>
                <c:pt idx="62">
                  <c:v>0</c:v>
                </c:pt>
              </c:numCache>
            </c:numRef>
          </c:val>
          <c:extLst>
            <c:ext xmlns:c16="http://schemas.microsoft.com/office/drawing/2014/chart" uri="{C3380CC4-5D6E-409C-BE32-E72D297353CC}">
              <c16:uniqueId val="{00000000-EC33-4873-BC5F-66E449240686}"/>
            </c:ext>
          </c:extLst>
        </c:ser>
        <c:dLbls>
          <c:showLegendKey val="0"/>
          <c:showVal val="0"/>
          <c:showCatName val="0"/>
          <c:showSerName val="0"/>
          <c:showPercent val="0"/>
          <c:showBubbleSize val="0"/>
        </c:dLbls>
        <c:gapWidth val="0"/>
        <c:axId val="1117966680"/>
        <c:axId val="1117967072"/>
      </c:barChart>
      <c:lineChart>
        <c:grouping val="standard"/>
        <c:varyColors val="0"/>
        <c:ser>
          <c:idx val="2"/>
          <c:order val="1"/>
          <c:tx>
            <c:v>RS taxes and transfers only</c:v>
          </c:tx>
          <c:spPr>
            <a:ln w="38100">
              <a:solidFill>
                <a:schemeClr val="accent1"/>
              </a:solidFill>
              <a:prstDash val="solid"/>
            </a:ln>
          </c:spPr>
          <c:marker>
            <c:symbol val="none"/>
          </c:marker>
          <c:cat>
            <c:numRef>
              <c:f>'F2'!$A$35:$A$100</c:f>
              <c:numCache>
                <c:formatCode>General</c:formatCode>
                <c:ptCount val="6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pt idx="64">
                  <c:v>2024</c:v>
                </c:pt>
                <c:pt idx="65">
                  <c:v>2025</c:v>
                </c:pt>
              </c:numCache>
            </c:numRef>
          </c:cat>
          <c:val>
            <c:numRef>
              <c:f>'F2'!$G$35:$G$100</c:f>
              <c:numCache>
                <c:formatCode>0.000</c:formatCode>
                <c:ptCount val="66"/>
                <c:pt idx="2">
                  <c:v>5.3169220000000017E-2</c:v>
                </c:pt>
                <c:pt idx="4">
                  <c:v>5.0718466600000012E-2</c:v>
                </c:pt>
                <c:pt idx="6">
                  <c:v>4.8307745499999999E-2</c:v>
                </c:pt>
                <c:pt idx="7">
                  <c:v>5.3672710899999976E-2</c:v>
                </c:pt>
                <c:pt idx="8">
                  <c:v>5.8866078300000013E-2</c:v>
                </c:pt>
                <c:pt idx="9">
                  <c:v>6.1725034999999984E-2</c:v>
                </c:pt>
                <c:pt idx="10">
                  <c:v>6.1276003199999984E-2</c:v>
                </c:pt>
                <c:pt idx="11">
                  <c:v>6.4295509799999984E-2</c:v>
                </c:pt>
                <c:pt idx="12">
                  <c:v>6.9011074500000047E-2</c:v>
                </c:pt>
                <c:pt idx="13">
                  <c:v>6.7133383300000016E-2</c:v>
                </c:pt>
                <c:pt idx="14">
                  <c:v>7.2161799400000004E-2</c:v>
                </c:pt>
                <c:pt idx="15">
                  <c:v>8.0239211099999985E-2</c:v>
                </c:pt>
                <c:pt idx="16">
                  <c:v>8.5021345199999987E-2</c:v>
                </c:pt>
                <c:pt idx="17">
                  <c:v>8.1344913500000005E-2</c:v>
                </c:pt>
                <c:pt idx="18">
                  <c:v>7.8262221100000029E-2</c:v>
                </c:pt>
                <c:pt idx="19">
                  <c:v>8.3452867900000005E-2</c:v>
                </c:pt>
                <c:pt idx="20">
                  <c:v>8.9717714200000021E-2</c:v>
                </c:pt>
                <c:pt idx="21">
                  <c:v>8.9129475900000033E-2</c:v>
                </c:pt>
                <c:pt idx="22">
                  <c:v>9.3852417999999993E-2</c:v>
                </c:pt>
                <c:pt idx="23">
                  <c:v>9.1348744199999998E-2</c:v>
                </c:pt>
                <c:pt idx="24">
                  <c:v>8.0934969199999984E-2</c:v>
                </c:pt>
                <c:pt idx="25">
                  <c:v>7.95013839E-2</c:v>
                </c:pt>
                <c:pt idx="26">
                  <c:v>8.7135581400000051E-2</c:v>
                </c:pt>
                <c:pt idx="27">
                  <c:v>8.8159901099999993E-2</c:v>
                </c:pt>
                <c:pt idx="28">
                  <c:v>8.8107299899999991E-2</c:v>
                </c:pt>
                <c:pt idx="29">
                  <c:v>9.119459080000003E-2</c:v>
                </c:pt>
                <c:pt idx="30">
                  <c:v>9.2703568700000016E-2</c:v>
                </c:pt>
                <c:pt idx="31">
                  <c:v>0.10379650930000001</c:v>
                </c:pt>
                <c:pt idx="32">
                  <c:v>0.11127140959999998</c:v>
                </c:pt>
                <c:pt idx="33">
                  <c:v>0.11796042900000003</c:v>
                </c:pt>
                <c:pt idx="34">
                  <c:v>0.11373485830000002</c:v>
                </c:pt>
                <c:pt idx="35">
                  <c:v>0.1138208986</c:v>
                </c:pt>
                <c:pt idx="36">
                  <c:v>0.11234715709999998</c:v>
                </c:pt>
                <c:pt idx="37">
                  <c:v>0.11557122710000001</c:v>
                </c:pt>
                <c:pt idx="38">
                  <c:v>0.11956623569999997</c:v>
                </c:pt>
                <c:pt idx="39">
                  <c:v>0.11907481470000003</c:v>
                </c:pt>
                <c:pt idx="40">
                  <c:v>0.11782896999999992</c:v>
                </c:pt>
                <c:pt idx="41">
                  <c:v>0.1167237217</c:v>
                </c:pt>
                <c:pt idx="42">
                  <c:v>0.11336126320000001</c:v>
                </c:pt>
                <c:pt idx="43">
                  <c:v>0.11074852350000003</c:v>
                </c:pt>
                <c:pt idx="44">
                  <c:v>0.11031870739999994</c:v>
                </c:pt>
                <c:pt idx="45">
                  <c:v>0.11544717790000003</c:v>
                </c:pt>
                <c:pt idx="46">
                  <c:v>0.1162444836</c:v>
                </c:pt>
                <c:pt idx="47">
                  <c:v>0.12229576850000001</c:v>
                </c:pt>
                <c:pt idx="48">
                  <c:v>0.12772584509999996</c:v>
                </c:pt>
                <c:pt idx="49">
                  <c:v>0.12745063299999998</c:v>
                </c:pt>
                <c:pt idx="50">
                  <c:v>0.13217403539999995</c:v>
                </c:pt>
                <c:pt idx="51">
                  <c:v>0.13719515380000002</c:v>
                </c:pt>
                <c:pt idx="52">
                  <c:v>0.13200866460000005</c:v>
                </c:pt>
                <c:pt idx="53">
                  <c:v>0.13625393130000002</c:v>
                </c:pt>
                <c:pt idx="54">
                  <c:v>0.13986519909999995</c:v>
                </c:pt>
                <c:pt idx="55">
                  <c:v>0.14518397030000002</c:v>
                </c:pt>
                <c:pt idx="56">
                  <c:v>0.14500661340000004</c:v>
                </c:pt>
                <c:pt idx="57">
                  <c:v>0.14281878850000002</c:v>
                </c:pt>
                <c:pt idx="58">
                  <c:v>0.14004131600000003</c:v>
                </c:pt>
                <c:pt idx="59">
                  <c:v>0.14193012020000007</c:v>
                </c:pt>
                <c:pt idx="60">
                  <c:v>0.178917832</c:v>
                </c:pt>
                <c:pt idx="61">
                  <c:v>0.18408937130000003</c:v>
                </c:pt>
                <c:pt idx="62">
                  <c:v>0.14516475559999997</c:v>
                </c:pt>
              </c:numCache>
            </c:numRef>
          </c:val>
          <c:smooth val="0"/>
          <c:extLst>
            <c:ext xmlns:c16="http://schemas.microsoft.com/office/drawing/2014/chart" uri="{C3380CC4-5D6E-409C-BE32-E72D297353CC}">
              <c16:uniqueId val="{00000002-EC33-4873-BC5F-66E449240686}"/>
            </c:ext>
          </c:extLst>
        </c:ser>
        <c:ser>
          <c:idx val="3"/>
          <c:order val="2"/>
          <c:tx>
            <c:v>RS transfers only</c:v>
          </c:tx>
          <c:spPr>
            <a:ln w="34925">
              <a:prstDash val="sysDot"/>
            </a:ln>
          </c:spPr>
          <c:marker>
            <c:symbol val="none"/>
          </c:marker>
          <c:cat>
            <c:numRef>
              <c:f>'F2'!$A$35:$A$100</c:f>
              <c:numCache>
                <c:formatCode>General</c:formatCode>
                <c:ptCount val="6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pt idx="64">
                  <c:v>2024</c:v>
                </c:pt>
                <c:pt idx="65">
                  <c:v>2025</c:v>
                </c:pt>
              </c:numCache>
            </c:numRef>
          </c:cat>
          <c:val>
            <c:numRef>
              <c:f>'F2'!$H$35:$H$100</c:f>
              <c:numCache>
                <c:formatCode>General</c:formatCode>
                <c:ptCount val="66"/>
                <c:pt idx="2" formatCode="0.000">
                  <c:v>2.0728147299999999E-2</c:v>
                </c:pt>
                <c:pt idx="4" formatCode="0.000">
                  <c:v>1.9941750699999983E-2</c:v>
                </c:pt>
                <c:pt idx="6" formatCode="0.000">
                  <c:v>2.0499771099999953E-2</c:v>
                </c:pt>
                <c:pt idx="7" formatCode="0.000">
                  <c:v>2.4025659399999955E-2</c:v>
                </c:pt>
                <c:pt idx="8" formatCode="0.000">
                  <c:v>2.5699584100000006E-2</c:v>
                </c:pt>
                <c:pt idx="9" formatCode="0.000">
                  <c:v>2.7045539100000016E-2</c:v>
                </c:pt>
                <c:pt idx="10" formatCode="0.000">
                  <c:v>3.1559033399999992E-2</c:v>
                </c:pt>
                <c:pt idx="11" formatCode="0.000">
                  <c:v>3.5066426099999992E-2</c:v>
                </c:pt>
                <c:pt idx="12" formatCode="0.000">
                  <c:v>3.5911583900000044E-2</c:v>
                </c:pt>
                <c:pt idx="13" formatCode="0.000">
                  <c:v>3.8706517300000021E-2</c:v>
                </c:pt>
                <c:pt idx="14" formatCode="0.000">
                  <c:v>4.3293181399999991E-2</c:v>
                </c:pt>
                <c:pt idx="15" formatCode="0.000">
                  <c:v>5.1276390399999983E-2</c:v>
                </c:pt>
                <c:pt idx="16" formatCode="0.000">
                  <c:v>4.9746488099999986E-2</c:v>
                </c:pt>
                <c:pt idx="17" formatCode="0.000">
                  <c:v>4.7085786599999957E-2</c:v>
                </c:pt>
                <c:pt idx="18" formatCode="0.000">
                  <c:v>4.6213389100000002E-2</c:v>
                </c:pt>
                <c:pt idx="19" formatCode="0.000">
                  <c:v>4.8610703599999971E-2</c:v>
                </c:pt>
                <c:pt idx="20" formatCode="0.000">
                  <c:v>5.3312924099999992E-2</c:v>
                </c:pt>
                <c:pt idx="21" formatCode="0.000">
                  <c:v>5.391903800000003E-2</c:v>
                </c:pt>
                <c:pt idx="22" formatCode="0.000">
                  <c:v>5.8585283099999996E-2</c:v>
                </c:pt>
                <c:pt idx="23" formatCode="0.000">
                  <c:v>5.8532364399999981E-2</c:v>
                </c:pt>
                <c:pt idx="24" formatCode="0.000">
                  <c:v>5.3761333999999994E-2</c:v>
                </c:pt>
                <c:pt idx="25" formatCode="0.000">
                  <c:v>5.0697116699999989E-2</c:v>
                </c:pt>
                <c:pt idx="26" formatCode="0.000">
                  <c:v>5.3562232700000045E-2</c:v>
                </c:pt>
                <c:pt idx="27" formatCode="0.000">
                  <c:v>5.3830171599999976E-2</c:v>
                </c:pt>
                <c:pt idx="28" formatCode="0.000">
                  <c:v>5.4071168599999997E-2</c:v>
                </c:pt>
                <c:pt idx="29" formatCode="0.000">
                  <c:v>5.5225743300000019E-2</c:v>
                </c:pt>
                <c:pt idx="30" formatCode="0.000">
                  <c:v>5.7372046200000026E-2</c:v>
                </c:pt>
                <c:pt idx="31" formatCode="0.000">
                  <c:v>6.4910272099999999E-2</c:v>
                </c:pt>
                <c:pt idx="32" formatCode="0.000">
                  <c:v>6.8812214499999969E-2</c:v>
                </c:pt>
                <c:pt idx="33" formatCode="0.000">
                  <c:v>6.8737576800000033E-2</c:v>
                </c:pt>
                <c:pt idx="34" formatCode="0.000">
                  <c:v>6.6515797900000007E-2</c:v>
                </c:pt>
                <c:pt idx="35" formatCode="0.000">
                  <c:v>6.4538971300000025E-2</c:v>
                </c:pt>
                <c:pt idx="36" formatCode="0.000">
                  <c:v>6.0747806399999993E-2</c:v>
                </c:pt>
                <c:pt idx="37" formatCode="0.000">
                  <c:v>6.0773235799999992E-2</c:v>
                </c:pt>
                <c:pt idx="38" formatCode="0.000">
                  <c:v>5.8207968399999976E-2</c:v>
                </c:pt>
                <c:pt idx="39" formatCode="0.000">
                  <c:v>5.8298436600000003E-2</c:v>
                </c:pt>
                <c:pt idx="40" formatCode="0.000">
                  <c:v>5.6717358799999951E-2</c:v>
                </c:pt>
                <c:pt idx="41" formatCode="0.000">
                  <c:v>5.876557939999999E-2</c:v>
                </c:pt>
                <c:pt idx="42" formatCode="0.000">
                  <c:v>6.2173886799999967E-2</c:v>
                </c:pt>
                <c:pt idx="43" formatCode="0.000">
                  <c:v>6.2779960500000009E-2</c:v>
                </c:pt>
                <c:pt idx="44" formatCode="0.000">
                  <c:v>6.2018202999999938E-2</c:v>
                </c:pt>
                <c:pt idx="45" formatCode="0.000">
                  <c:v>6.2565692000000062E-2</c:v>
                </c:pt>
                <c:pt idx="46" formatCode="0.000">
                  <c:v>6.1681910600000001E-2</c:v>
                </c:pt>
                <c:pt idx="47" formatCode="0.000">
                  <c:v>6.372342390000002E-2</c:v>
                </c:pt>
                <c:pt idx="48" formatCode="0.000">
                  <c:v>7.0506318899999976E-2</c:v>
                </c:pt>
                <c:pt idx="49" formatCode="0.000">
                  <c:v>7.9525478300000008E-2</c:v>
                </c:pt>
                <c:pt idx="50" formatCode="0.000">
                  <c:v>7.9895288399999986E-2</c:v>
                </c:pt>
                <c:pt idx="51" formatCode="0.000">
                  <c:v>7.6163355900000007E-2</c:v>
                </c:pt>
                <c:pt idx="52" formatCode="0.000">
                  <c:v>7.6110934200000036E-2</c:v>
                </c:pt>
                <c:pt idx="53" formatCode="0.000">
                  <c:v>7.3246124100000032E-2</c:v>
                </c:pt>
                <c:pt idx="54" formatCode="0.000">
                  <c:v>7.4421884399999971E-2</c:v>
                </c:pt>
                <c:pt idx="55" formatCode="0.000">
                  <c:v>7.5186494300000017E-2</c:v>
                </c:pt>
                <c:pt idx="56" formatCode="0.000">
                  <c:v>7.5609297500000061E-2</c:v>
                </c:pt>
                <c:pt idx="57" formatCode="0.000">
                  <c:v>7.5544665100000019E-2</c:v>
                </c:pt>
                <c:pt idx="58" formatCode="0.000">
                  <c:v>7.4800866200000038E-2</c:v>
                </c:pt>
                <c:pt idx="59" formatCode="0.000">
                  <c:v>7.5163302500000029E-2</c:v>
                </c:pt>
                <c:pt idx="60" formatCode="0.000">
                  <c:v>0.11107257990000002</c:v>
                </c:pt>
                <c:pt idx="61" formatCode="0.000">
                  <c:v>0.11336569310000005</c:v>
                </c:pt>
                <c:pt idx="62" formatCode="0.000">
                  <c:v>8.2056876199999962E-2</c:v>
                </c:pt>
              </c:numCache>
            </c:numRef>
          </c:val>
          <c:smooth val="0"/>
          <c:extLst>
            <c:ext xmlns:c16="http://schemas.microsoft.com/office/drawing/2014/chart" uri="{C3380CC4-5D6E-409C-BE32-E72D297353CC}">
              <c16:uniqueId val="{00000003-EC33-4873-BC5F-66E449240686}"/>
            </c:ext>
          </c:extLst>
        </c:ser>
        <c:dLbls>
          <c:showLegendKey val="0"/>
          <c:showVal val="0"/>
          <c:showCatName val="0"/>
          <c:showSerName val="0"/>
          <c:showPercent val="0"/>
          <c:showBubbleSize val="0"/>
        </c:dLbls>
        <c:marker val="1"/>
        <c:smooth val="0"/>
        <c:axId val="1117966680"/>
        <c:axId val="1117967072"/>
      </c:lineChart>
      <c:dateAx>
        <c:axId val="1117966680"/>
        <c:scaling>
          <c:orientation val="minMax"/>
        </c:scaling>
        <c:delete val="0"/>
        <c:axPos val="b"/>
        <c:numFmt formatCode="General"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en-US"/>
          </a:p>
        </c:txPr>
        <c:crossAx val="1117967072"/>
        <c:crossesAt val="0"/>
        <c:auto val="0"/>
        <c:lblOffset val="100"/>
        <c:baseTimeUnit val="days"/>
        <c:majorUnit val="10"/>
        <c:minorUnit val="5"/>
      </c:dateAx>
      <c:valAx>
        <c:axId val="1117967072"/>
        <c:scaling>
          <c:orientation val="minMax"/>
          <c:max val="0.2"/>
          <c:min val="0"/>
        </c:scaling>
        <c:delete val="0"/>
        <c:axPos val="l"/>
        <c:majorGridlines>
          <c:spPr>
            <a:ln w="6350">
              <a:solidFill>
                <a:schemeClr val="bg1">
                  <a:lumMod val="75000"/>
                </a:schemeClr>
              </a:solidFill>
              <a:prstDash val="sysDot"/>
            </a:ln>
          </c:spPr>
        </c:majorGridlines>
        <c:title>
          <c:tx>
            <c:rich>
              <a:bodyPr/>
              <a:lstStyle/>
              <a:p>
                <a:pPr>
                  <a:defRPr sz="1200" b="0" i="0" u="none" strike="noStrike" baseline="0">
                    <a:solidFill>
                      <a:srgbClr val="000000"/>
                    </a:solidFill>
                    <a:latin typeface="Arial"/>
                    <a:ea typeface="Arial"/>
                    <a:cs typeface="Arial"/>
                  </a:defRPr>
                </a:pPr>
                <a:r>
                  <a:rPr lang="en-US" sz="1400" b="0" baseline="0"/>
                  <a:t>Reynolds-Smolensky redistribution index</a:t>
                </a:r>
                <a:endParaRPr lang="en-US" sz="1400" b="0"/>
              </a:p>
            </c:rich>
          </c:tx>
          <c:layout>
            <c:manualLayout>
              <c:xMode val="edge"/>
              <c:yMode val="edge"/>
              <c:x val="0"/>
              <c:y val="0.11820014058709112"/>
            </c:manualLayout>
          </c:layout>
          <c:overlay val="0"/>
          <c:spPr>
            <a:noFill/>
            <a:ln w="25400">
              <a:noFill/>
            </a:ln>
          </c:spPr>
        </c:title>
        <c:numFmt formatCode="#,##0.00" sourceLinked="0"/>
        <c:majorTickMark val="out"/>
        <c:minorTickMark val="none"/>
        <c:tickLblPos val="nextTo"/>
        <c:spPr>
          <a:ln w="3175">
            <a:noFill/>
            <a:prstDash val="solid"/>
          </a:ln>
        </c:spPr>
        <c:txPr>
          <a:bodyPr rot="0" vert="horz"/>
          <a:lstStyle/>
          <a:p>
            <a:pPr>
              <a:defRPr sz="1400" b="0" i="0" u="none" strike="noStrike" baseline="0">
                <a:solidFill>
                  <a:srgbClr val="000000"/>
                </a:solidFill>
                <a:latin typeface="Arial"/>
                <a:ea typeface="Arial"/>
                <a:cs typeface="Arial"/>
              </a:defRPr>
            </a:pPr>
            <a:endParaRPr lang="en-US"/>
          </a:p>
        </c:txPr>
        <c:crossAx val="1117966680"/>
        <c:crossesAt val="1"/>
        <c:crossBetween val="midCat"/>
        <c:majorUnit val="5.000000000000001E-2"/>
        <c:minorUnit val="0.05"/>
      </c:valAx>
      <c:spPr>
        <a:solidFill>
          <a:srgbClr val="FFFFFF"/>
        </a:solidFill>
        <a:ln w="3175">
          <a:noFill/>
          <a:prstDash val="solid"/>
        </a:ln>
      </c:spPr>
    </c:plotArea>
    <c:plotVisOnly val="1"/>
    <c:dispBlanksAs val="span"/>
    <c:showDLblsOverMax val="0"/>
  </c:chart>
  <c:spPr>
    <a:solidFill>
      <a:schemeClr val="bg1"/>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866" r="0.75000000000000866" t="1" header="0.5" footer="0.5"/>
    <c:pageSetup orientation="landscape" verticalDpi="96"/>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21021266651088"/>
          <c:y val="5.216252960454467E-2"/>
          <c:w val="0.81120740014579096"/>
          <c:h val="0.88610369692179369"/>
        </c:manualLayout>
      </c:layout>
      <c:areaChart>
        <c:grouping val="standard"/>
        <c:varyColors val="0"/>
        <c:ser>
          <c:idx val="3"/>
          <c:order val="1"/>
          <c:tx>
            <c:strRef>
              <c:f>'F3'!$E$33</c:f>
              <c:strCache>
                <c:ptCount val="1"/>
                <c:pt idx="0">
                  <c:v>Pre-tax Income</c:v>
                </c:pt>
              </c:strCache>
            </c:strRef>
          </c:tx>
          <c:spPr>
            <a:solidFill>
              <a:schemeClr val="tx2">
                <a:lumMod val="50000"/>
                <a:lumOff val="50000"/>
                <a:alpha val="37000"/>
              </a:schemeClr>
            </a:solidFill>
            <a:ln w="22225">
              <a:noFill/>
              <a:prstDash val="sysDash"/>
            </a:ln>
          </c:spPr>
          <c:cat>
            <c:numRef>
              <c:f>'F3'!$A$34:$A$96</c:f>
              <c:numCache>
                <c:formatCode>General</c:formatCode>
                <c:ptCount val="63"/>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numCache>
            </c:numRef>
          </c:cat>
          <c:val>
            <c:numRef>
              <c:f>'F3'!$E$34:$E$96</c:f>
              <c:numCache>
                <c:formatCode>0.000</c:formatCode>
                <c:ptCount val="63"/>
                <c:pt idx="0">
                  <c:v>0.10818412468445437</c:v>
                </c:pt>
                <c:pt idx="1">
                  <c:v>0.11234583085908617</c:v>
                </c:pt>
                <c:pt idx="2">
                  <c:v>0.11650753703371795</c:v>
                </c:pt>
                <c:pt idx="3">
                  <c:v>0.11812616376394543</c:v>
                </c:pt>
                <c:pt idx="4">
                  <c:v>0.1197447904941729</c:v>
                </c:pt>
                <c:pt idx="5">
                  <c:v>0.1200487823743812</c:v>
                </c:pt>
                <c:pt idx="6">
                  <c:v>0.1203527742545895</c:v>
                </c:pt>
                <c:pt idx="7">
                  <c:v>0.11834645418192667</c:v>
                </c:pt>
                <c:pt idx="8">
                  <c:v>0.11628104382482947</c:v>
                </c:pt>
                <c:pt idx="9">
                  <c:v>0.10657025546021091</c:v>
                </c:pt>
                <c:pt idx="10">
                  <c:v>9.775194879089058E-2</c:v>
                </c:pt>
                <c:pt idx="11">
                  <c:v>0.10045697262213045</c:v>
                </c:pt>
                <c:pt idx="12">
                  <c:v>0.10300904266267966</c:v>
                </c:pt>
                <c:pt idx="13">
                  <c:v>0.10109602262781617</c:v>
                </c:pt>
                <c:pt idx="14">
                  <c:v>9.6763782124801384E-2</c:v>
                </c:pt>
                <c:pt idx="15">
                  <c:v>9.776403346592645E-2</c:v>
                </c:pt>
                <c:pt idx="16">
                  <c:v>9.9225086945164853E-2</c:v>
                </c:pt>
                <c:pt idx="17">
                  <c:v>9.8610490886139629E-2</c:v>
                </c:pt>
                <c:pt idx="18">
                  <c:v>9.7693401180511258E-2</c:v>
                </c:pt>
                <c:pt idx="19">
                  <c:v>9.8207815222663461E-2</c:v>
                </c:pt>
                <c:pt idx="20">
                  <c:v>9.5326657990938424E-2</c:v>
                </c:pt>
                <c:pt idx="21">
                  <c:v>9.2910226709256624E-2</c:v>
                </c:pt>
                <c:pt idx="22">
                  <c:v>9.4591248450128965E-2</c:v>
                </c:pt>
                <c:pt idx="23">
                  <c:v>9.821748475844834E-2</c:v>
                </c:pt>
                <c:pt idx="24">
                  <c:v>0.10166706245117597</c:v>
                </c:pt>
                <c:pt idx="25">
                  <c:v>0.10266172639532004</c:v>
                </c:pt>
                <c:pt idx="26">
                  <c:v>0.10232842999302626</c:v>
                </c:pt>
                <c:pt idx="27">
                  <c:v>0.1042144401343244</c:v>
                </c:pt>
                <c:pt idx="28">
                  <c:v>0.11565435529376407</c:v>
                </c:pt>
                <c:pt idx="29">
                  <c:v>0.11117132362208583</c:v>
                </c:pt>
                <c:pt idx="30">
                  <c:v>0.11046486948236581</c:v>
                </c:pt>
                <c:pt idx="31">
                  <c:v>0.10746528819536759</c:v>
                </c:pt>
                <c:pt idx="32">
                  <c:v>0.11513047856978745</c:v>
                </c:pt>
                <c:pt idx="33">
                  <c:v>0.10967026101318374</c:v>
                </c:pt>
                <c:pt idx="34">
                  <c:v>0.10920758307616289</c:v>
                </c:pt>
                <c:pt idx="35">
                  <c:v>0.11465926368655735</c:v>
                </c:pt>
                <c:pt idx="36">
                  <c:v>0.1194863348417752</c:v>
                </c:pt>
                <c:pt idx="37">
                  <c:v>0.12522621038285223</c:v>
                </c:pt>
                <c:pt idx="38">
                  <c:v>0.12800594530345832</c:v>
                </c:pt>
                <c:pt idx="39">
                  <c:v>0.13161726359433609</c:v>
                </c:pt>
                <c:pt idx="40">
                  <c:v>0.13720262880589948</c:v>
                </c:pt>
                <c:pt idx="41">
                  <c:v>0.1283522288487462</c:v>
                </c:pt>
                <c:pt idx="42">
                  <c:v>0.12224308158514526</c:v>
                </c:pt>
                <c:pt idx="43">
                  <c:v>0.1259077270119448</c:v>
                </c:pt>
                <c:pt idx="44">
                  <c:v>0.13509476884637578</c:v>
                </c:pt>
                <c:pt idx="45">
                  <c:v>0.14467313878407345</c:v>
                </c:pt>
                <c:pt idx="46">
                  <c:v>0.14895494394517564</c:v>
                </c:pt>
                <c:pt idx="47">
                  <c:v>0.14802603096931699</c:v>
                </c:pt>
                <c:pt idx="48">
                  <c:v>0.1427822978625414</c:v>
                </c:pt>
                <c:pt idx="49">
                  <c:v>0.13264087478843964</c:v>
                </c:pt>
                <c:pt idx="50">
                  <c:v>0.14196289481734833</c:v>
                </c:pt>
                <c:pt idx="51">
                  <c:v>0.13943608763341159</c:v>
                </c:pt>
                <c:pt idx="52">
                  <c:v>0.15303510821653538</c:v>
                </c:pt>
                <c:pt idx="53">
                  <c:v>0.14205658793182177</c:v>
                </c:pt>
                <c:pt idx="54">
                  <c:v>0.14725732450909837</c:v>
                </c:pt>
                <c:pt idx="55">
                  <c:v>0.14446459736384118</c:v>
                </c:pt>
                <c:pt idx="56">
                  <c:v>0.14171736542019941</c:v>
                </c:pt>
                <c:pt idx="57">
                  <c:v>0.14793208846983108</c:v>
                </c:pt>
                <c:pt idx="58">
                  <c:v>0.15003440582061905</c:v>
                </c:pt>
                <c:pt idx="59">
                  <c:v>0.14691569828105816</c:v>
                </c:pt>
                <c:pt idx="60">
                  <c:v>0.16122847625931763</c:v>
                </c:pt>
                <c:pt idx="61">
                  <c:v>0.17251188600409978</c:v>
                </c:pt>
                <c:pt idx="62">
                  <c:v>0.15879119834002234</c:v>
                </c:pt>
              </c:numCache>
            </c:numRef>
          </c:val>
          <c:extLst>
            <c:ext xmlns:c16="http://schemas.microsoft.com/office/drawing/2014/chart" uri="{C3380CC4-5D6E-409C-BE32-E72D297353CC}">
              <c16:uniqueId val="{00000004-01CE-4286-B7FB-2269C3BEDD59}"/>
            </c:ext>
          </c:extLst>
        </c:ser>
        <c:ser>
          <c:idx val="2"/>
          <c:order val="5"/>
          <c:tx>
            <c:strRef>
              <c:f>'F3'!$H$33</c:f>
              <c:strCache>
                <c:ptCount val="1"/>
                <c:pt idx="0">
                  <c:v>Pre-tax Income</c:v>
                </c:pt>
              </c:strCache>
            </c:strRef>
          </c:tx>
          <c:spPr>
            <a:blipFill>
              <a:blip xmlns:r="http://schemas.openxmlformats.org/officeDocument/2006/relationships" r:embed="rId1"/>
              <a:stretch>
                <a:fillRect/>
              </a:stretch>
            </a:blipFill>
            <a:ln w="22225">
              <a:noFill/>
              <a:prstDash val="sysDot"/>
            </a:ln>
          </c:spPr>
          <c:val>
            <c:numRef>
              <c:f>'F3'!$H$34:$H$96</c:f>
              <c:numCache>
                <c:formatCode>0.000</c:formatCode>
                <c:ptCount val="63"/>
                <c:pt idx="0">
                  <c:v>9.0190699762638438E-2</c:v>
                </c:pt>
                <c:pt idx="1">
                  <c:v>9.3660221683634942E-2</c:v>
                </c:pt>
                <c:pt idx="2">
                  <c:v>9.7129743604631461E-2</c:v>
                </c:pt>
                <c:pt idx="3">
                  <c:v>9.9442134711944019E-2</c:v>
                </c:pt>
                <c:pt idx="4">
                  <c:v>0.10175452581925658</c:v>
                </c:pt>
                <c:pt idx="5">
                  <c:v>0.1011985201313281</c:v>
                </c:pt>
                <c:pt idx="6">
                  <c:v>0.10064251444339964</c:v>
                </c:pt>
                <c:pt idx="7">
                  <c:v>9.8336905296318847E-2</c:v>
                </c:pt>
                <c:pt idx="8">
                  <c:v>9.8892642175654494E-2</c:v>
                </c:pt>
                <c:pt idx="9">
                  <c:v>8.9178323436843565E-2</c:v>
                </c:pt>
                <c:pt idx="10">
                  <c:v>8.0219703293802194E-2</c:v>
                </c:pt>
                <c:pt idx="11">
                  <c:v>8.2751679323712635E-2</c:v>
                </c:pt>
                <c:pt idx="12">
                  <c:v>8.4677469345206521E-2</c:v>
                </c:pt>
                <c:pt idx="13">
                  <c:v>8.2064126944006555E-2</c:v>
                </c:pt>
                <c:pt idx="14">
                  <c:v>8.0088514292680976E-2</c:v>
                </c:pt>
                <c:pt idx="15">
                  <c:v>8.0069717888113012E-2</c:v>
                </c:pt>
                <c:pt idx="16">
                  <c:v>8.0753948726390773E-2</c:v>
                </c:pt>
                <c:pt idx="17">
                  <c:v>8.1752938074729983E-2</c:v>
                </c:pt>
                <c:pt idx="18">
                  <c:v>8.0952805203060127E-2</c:v>
                </c:pt>
                <c:pt idx="19">
                  <c:v>8.3024952411808836E-2</c:v>
                </c:pt>
                <c:pt idx="20">
                  <c:v>8.0776650735311276E-2</c:v>
                </c:pt>
                <c:pt idx="21">
                  <c:v>7.9874002901807656E-2</c:v>
                </c:pt>
                <c:pt idx="22">
                  <c:v>8.223107387872032E-2</c:v>
                </c:pt>
                <c:pt idx="23">
                  <c:v>8.5344691253700394E-2</c:v>
                </c:pt>
                <c:pt idx="24">
                  <c:v>8.9687793307191704E-2</c:v>
                </c:pt>
                <c:pt idx="25">
                  <c:v>9.1292973660992649E-2</c:v>
                </c:pt>
                <c:pt idx="26">
                  <c:v>9.0640500758401951E-2</c:v>
                </c:pt>
                <c:pt idx="27">
                  <c:v>9.2451260171296595E-2</c:v>
                </c:pt>
                <c:pt idx="28">
                  <c:v>0.10522274689963597</c:v>
                </c:pt>
                <c:pt idx="29">
                  <c:v>0.10005359474796259</c:v>
                </c:pt>
                <c:pt idx="30">
                  <c:v>9.9526431895243947E-2</c:v>
                </c:pt>
                <c:pt idx="31">
                  <c:v>9.6096519038015277E-2</c:v>
                </c:pt>
                <c:pt idx="32">
                  <c:v>0.1035625208950741</c:v>
                </c:pt>
                <c:pt idx="33">
                  <c:v>9.7925922041663727E-2</c:v>
                </c:pt>
                <c:pt idx="34">
                  <c:v>9.7947633209355983E-2</c:v>
                </c:pt>
                <c:pt idx="35">
                  <c:v>0.10355855170899778</c:v>
                </c:pt>
                <c:pt idx="36">
                  <c:v>0.10893647672446487</c:v>
                </c:pt>
                <c:pt idx="37">
                  <c:v>0.11397893801341288</c:v>
                </c:pt>
                <c:pt idx="38">
                  <c:v>0.116311100543758</c:v>
                </c:pt>
                <c:pt idx="39">
                  <c:v>0.12032720173528</c:v>
                </c:pt>
                <c:pt idx="40">
                  <c:v>0.12546614722088686</c:v>
                </c:pt>
                <c:pt idx="41">
                  <c:v>0.11636194720269066</c:v>
                </c:pt>
                <c:pt idx="42">
                  <c:v>0.11018732619184951</c:v>
                </c:pt>
                <c:pt idx="43">
                  <c:v>0.1137936116272012</c:v>
                </c:pt>
                <c:pt idx="44">
                  <c:v>0.12266248031455884</c:v>
                </c:pt>
                <c:pt idx="45">
                  <c:v>0.13264683979449965</c:v>
                </c:pt>
                <c:pt idx="46">
                  <c:v>0.1369205883607697</c:v>
                </c:pt>
                <c:pt idx="47">
                  <c:v>0.1359227388390904</c:v>
                </c:pt>
                <c:pt idx="48">
                  <c:v>0.13032018210668025</c:v>
                </c:pt>
                <c:pt idx="49">
                  <c:v>0.1200701339060344</c:v>
                </c:pt>
                <c:pt idx="50">
                  <c:v>0.13049013433572604</c:v>
                </c:pt>
                <c:pt idx="51">
                  <c:v>0.12801732448256181</c:v>
                </c:pt>
                <c:pt idx="52">
                  <c:v>0.14063213522314186</c:v>
                </c:pt>
                <c:pt idx="53">
                  <c:v>0.12709424819485676</c:v>
                </c:pt>
                <c:pt idx="54">
                  <c:v>0.13213825861947001</c:v>
                </c:pt>
                <c:pt idx="55">
                  <c:v>0.12905331043831381</c:v>
                </c:pt>
                <c:pt idx="56">
                  <c:v>0.12504471217744784</c:v>
                </c:pt>
                <c:pt idx="57">
                  <c:v>0.13056813845330328</c:v>
                </c:pt>
                <c:pt idx="58">
                  <c:v>0.13220438594753753</c:v>
                </c:pt>
                <c:pt idx="59">
                  <c:v>0.12923169149857566</c:v>
                </c:pt>
                <c:pt idx="60">
                  <c:v>0.14484571974449476</c:v>
                </c:pt>
                <c:pt idx="61">
                  <c:v>0.15606312188676622</c:v>
                </c:pt>
                <c:pt idx="62">
                  <c:v>0.14041864923410952</c:v>
                </c:pt>
              </c:numCache>
            </c:numRef>
          </c:val>
          <c:extLst>
            <c:ext xmlns:c16="http://schemas.microsoft.com/office/drawing/2014/chart" uri="{C3380CC4-5D6E-409C-BE32-E72D297353CC}">
              <c16:uniqueId val="{00000008-01CE-4286-B7FB-2269C3BEDD59}"/>
            </c:ext>
          </c:extLst>
        </c:ser>
        <c:dLbls>
          <c:showLegendKey val="0"/>
          <c:showVal val="0"/>
          <c:showCatName val="0"/>
          <c:showSerName val="0"/>
          <c:showPercent val="0"/>
          <c:showBubbleSize val="0"/>
        </c:dLbls>
        <c:axId val="1111217504"/>
        <c:axId val="1111217896"/>
        <c:extLst>
          <c:ext xmlns:c15="http://schemas.microsoft.com/office/drawing/2012/chart" uri="{02D57815-91ED-43cb-92C2-25804820EDAC}">
            <c15:filteredAreaSeries>
              <c15:ser>
                <c:idx val="8"/>
                <c:order val="3"/>
                <c:tx>
                  <c:strRef>
                    <c:extLst>
                      <c:ext uri="{02D57815-91ED-43cb-92C2-25804820EDAC}">
                        <c15:formulaRef>
                          <c15:sqref>'F3'!$F$33</c15:sqref>
                        </c15:formulaRef>
                      </c:ext>
                    </c:extLst>
                    <c:strCache>
                      <c:ptCount val="1"/>
                      <c:pt idx="0">
                        <c:v>After-tax income</c:v>
                      </c:pt>
                    </c:strCache>
                  </c:strRef>
                </c:tx>
                <c:spPr>
                  <a:solidFill>
                    <a:srgbClr val="9E0000">
                      <a:alpha val="28000"/>
                    </a:srgbClr>
                  </a:solidFill>
                  <a:ln w="22225">
                    <a:solidFill>
                      <a:srgbClr val="9E0000">
                        <a:alpha val="74000"/>
                      </a:srgbClr>
                    </a:solidFill>
                    <a:prstDash val="sysDash"/>
                  </a:ln>
                </c:spPr>
                <c:cat>
                  <c:numRef>
                    <c:extLst>
                      <c:ext uri="{02D57815-91ED-43cb-92C2-25804820EDAC}">
                        <c15:formulaRef>
                          <c15:sqref>'F3'!$A$34:$A$96</c15:sqref>
                        </c15:formulaRef>
                      </c:ext>
                    </c:extLst>
                    <c:numCache>
                      <c:formatCode>General</c:formatCode>
                      <c:ptCount val="63"/>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numCache>
                  </c:numRef>
                </c:cat>
                <c:val>
                  <c:numRef>
                    <c:extLst>
                      <c:ext uri="{02D57815-91ED-43cb-92C2-25804820EDAC}">
                        <c15:formulaRef>
                          <c15:sqref>'F3'!$F$34:$F$99</c15:sqref>
                        </c15:formulaRef>
                      </c:ext>
                    </c:extLst>
                    <c:numCache>
                      <c:formatCode>0.000</c:formatCode>
                      <c:ptCount val="66"/>
                      <c:pt idx="0">
                        <c:v>8.7188917420405548E-2</c:v>
                      </c:pt>
                      <c:pt idx="1">
                        <c:v>8.9809387845745131E-2</c:v>
                      </c:pt>
                      <c:pt idx="2">
                        <c:v>9.24298582710847E-2</c:v>
                      </c:pt>
                      <c:pt idx="3">
                        <c:v>9.3707442860058859E-2</c:v>
                      </c:pt>
                      <c:pt idx="4">
                        <c:v>9.4985027449033019E-2</c:v>
                      </c:pt>
                      <c:pt idx="5">
                        <c:v>9.6150550472057686E-2</c:v>
                      </c:pt>
                      <c:pt idx="6">
                        <c:v>9.7316073495082353E-2</c:v>
                      </c:pt>
                      <c:pt idx="7">
                        <c:v>9.3082844358485448E-2</c:v>
                      </c:pt>
                      <c:pt idx="8">
                        <c:v>8.8891557113274081E-2</c:v>
                      </c:pt>
                      <c:pt idx="9">
                        <c:v>8.2245044548644383E-2</c:v>
                      </c:pt>
                      <c:pt idx="10">
                        <c:v>7.5144565593617652E-2</c:v>
                      </c:pt>
                      <c:pt idx="11">
                        <c:v>7.7953012982240527E-2</c:v>
                      </c:pt>
                      <c:pt idx="12">
                        <c:v>7.9882527399074851E-2</c:v>
                      </c:pt>
                      <c:pt idx="13">
                        <c:v>8.1620499469324065E-2</c:v>
                      </c:pt>
                      <c:pt idx="14">
                        <c:v>7.7715732610351876E-2</c:v>
                      </c:pt>
                      <c:pt idx="15">
                        <c:v>7.7670730204965288E-2</c:v>
                      </c:pt>
                      <c:pt idx="16">
                        <c:v>7.8635785816641698E-2</c:v>
                      </c:pt>
                      <c:pt idx="17">
                        <c:v>8.0382809610312647E-2</c:v>
                      </c:pt>
                      <c:pt idx="18">
                        <c:v>8.0423056776584539E-2</c:v>
                      </c:pt>
                      <c:pt idx="19">
                        <c:v>7.9484647744917702E-2</c:v>
                      </c:pt>
                      <c:pt idx="20">
                        <c:v>7.5094501176895048E-2</c:v>
                      </c:pt>
                      <c:pt idx="21">
                        <c:v>7.4831276357450974E-2</c:v>
                      </c:pt>
                      <c:pt idx="22">
                        <c:v>7.5323596122254879E-2</c:v>
                      </c:pt>
                      <c:pt idx="23">
                        <c:v>7.813635700175274E-2</c:v>
                      </c:pt>
                      <c:pt idx="24">
                        <c:v>8.2110017229455004E-2</c:v>
                      </c:pt>
                      <c:pt idx="25">
                        <c:v>8.1871679059722674E-2</c:v>
                      </c:pt>
                      <c:pt idx="26">
                        <c:v>7.8613220245859719E-2</c:v>
                      </c:pt>
                      <c:pt idx="27">
                        <c:v>7.9905772595241384E-2</c:v>
                      </c:pt>
                      <c:pt idx="28">
                        <c:v>9.0594306922207171E-2</c:v>
                      </c:pt>
                      <c:pt idx="29">
                        <c:v>8.6393137276300255E-2</c:v>
                      </c:pt>
                      <c:pt idx="30">
                        <c:v>8.5341087004551994E-2</c:v>
                      </c:pt>
                      <c:pt idx="31">
                        <c:v>8.1250621891803765E-2</c:v>
                      </c:pt>
                      <c:pt idx="32">
                        <c:v>8.5978682220570118E-2</c:v>
                      </c:pt>
                      <c:pt idx="33">
                        <c:v>7.7434443336090841E-2</c:v>
                      </c:pt>
                      <c:pt idx="34">
                        <c:v>7.8795779569792626E-2</c:v>
                      </c:pt>
                      <c:pt idx="35">
                        <c:v>8.2112915986691654E-2</c:v>
                      </c:pt>
                      <c:pt idx="36">
                        <c:v>8.5189079670861659E-2</c:v>
                      </c:pt>
                      <c:pt idx="37">
                        <c:v>8.8677014395622686E-2</c:v>
                      </c:pt>
                      <c:pt idx="38">
                        <c:v>8.8707059003656039E-2</c:v>
                      </c:pt>
                      <c:pt idx="39">
                        <c:v>9.1773435105314466E-2</c:v>
                      </c:pt>
                      <c:pt idx="40">
                        <c:v>9.5133560803244185E-2</c:v>
                      </c:pt>
                      <c:pt idx="41">
                        <c:v>8.9749476662684888E-2</c:v>
                      </c:pt>
                      <c:pt idx="42">
                        <c:v>8.8101846795303335E-2</c:v>
                      </c:pt>
                      <c:pt idx="43">
                        <c:v>9.256724586414998E-2</c:v>
                      </c:pt>
                      <c:pt idx="44">
                        <c:v>9.9351255937609448E-2</c:v>
                      </c:pt>
                      <c:pt idx="45">
                        <c:v>0.10450017240855185</c:v>
                      </c:pt>
                      <c:pt idx="46">
                        <c:v>0.10640414076152552</c:v>
                      </c:pt>
                      <c:pt idx="47">
                        <c:v>0.10276048533029986</c:v>
                      </c:pt>
                      <c:pt idx="48">
                        <c:v>9.8954409177058861E-2</c:v>
                      </c:pt>
                      <c:pt idx="49">
                        <c:v>9.4704873267948894E-2</c:v>
                      </c:pt>
                      <c:pt idx="50">
                        <c:v>0.10257958089275308</c:v>
                      </c:pt>
                      <c:pt idx="51">
                        <c:v>9.7969658649424807E-2</c:v>
                      </c:pt>
                      <c:pt idx="52">
                        <c:v>0.10989797894479592</c:v>
                      </c:pt>
                      <c:pt idx="53">
                        <c:v>9.7019579293297131E-2</c:v>
                      </c:pt>
                      <c:pt idx="54">
                        <c:v>0.10101596549437757</c:v>
                      </c:pt>
                      <c:pt idx="55">
                        <c:v>9.8150341670902891E-2</c:v>
                      </c:pt>
                      <c:pt idx="56">
                        <c:v>9.634594024967047E-2</c:v>
                      </c:pt>
                      <c:pt idx="57">
                        <c:v>0.10138076530533015</c:v>
                      </c:pt>
                      <c:pt idx="58">
                        <c:v>0.1041778948557017</c:v>
                      </c:pt>
                      <c:pt idx="59">
                        <c:v>0.10111227617054573</c:v>
                      </c:pt>
                      <c:pt idx="60">
                        <c:v>0.10601047855707552</c:v>
                      </c:pt>
                      <c:pt idx="61">
                        <c:v>0.11467271591835372</c:v>
                      </c:pt>
                      <c:pt idx="62">
                        <c:v>0.11067159072350953</c:v>
                      </c:pt>
                    </c:numCache>
                  </c:numRef>
                </c:val>
                <c:extLst>
                  <c:ext xmlns:c16="http://schemas.microsoft.com/office/drawing/2014/chart" uri="{C3380CC4-5D6E-409C-BE32-E72D297353CC}">
                    <c16:uniqueId val="{00000006-01CE-4286-B7FB-2269C3BEDD59}"/>
                  </c:ext>
                </c:extLst>
              </c15:ser>
            </c15:filteredAreaSeries>
            <c15:filteredAreaSeries>
              <c15:ser>
                <c:idx val="0"/>
                <c:order val="4"/>
                <c:tx>
                  <c:strRef>
                    <c:extLst xmlns:c15="http://schemas.microsoft.com/office/drawing/2012/chart">
                      <c:ext xmlns:c15="http://schemas.microsoft.com/office/drawing/2012/chart" uri="{02D57815-91ED-43cb-92C2-25804820EDAC}">
                        <c15:formulaRef>
                          <c15:sqref>'F3'!$I$33</c15:sqref>
                        </c15:formulaRef>
                      </c:ext>
                    </c:extLst>
                    <c:strCache>
                      <c:ptCount val="1"/>
                      <c:pt idx="0">
                        <c:v>After-tax income</c:v>
                      </c:pt>
                    </c:strCache>
                  </c:strRef>
                </c:tx>
                <c:spPr>
                  <a:solidFill>
                    <a:schemeClr val="bg1"/>
                  </a:solidFill>
                  <a:ln w="22225">
                    <a:solidFill>
                      <a:srgbClr val="9E0000">
                        <a:alpha val="70000"/>
                      </a:srgbClr>
                    </a:solidFill>
                    <a:prstDash val="sysDash"/>
                  </a:ln>
                </c:spPr>
                <c:val>
                  <c:numRef>
                    <c:extLst xmlns:c15="http://schemas.microsoft.com/office/drawing/2012/chart">
                      <c:ext xmlns:c15="http://schemas.microsoft.com/office/drawing/2012/chart" uri="{02D57815-91ED-43cb-92C2-25804820EDAC}">
                        <c15:formulaRef>
                          <c15:sqref>'F3'!$I$34:$I$99</c15:sqref>
                        </c15:formulaRef>
                      </c:ext>
                    </c:extLst>
                    <c:numCache>
                      <c:formatCode>0.000</c:formatCode>
                      <c:ptCount val="66"/>
                      <c:pt idx="0">
                        <c:v>6.6947414091208732E-2</c:v>
                      </c:pt>
                      <c:pt idx="1">
                        <c:v>6.895952438996461E-2</c:v>
                      </c:pt>
                      <c:pt idx="2">
                        <c:v>7.0971634688720503E-2</c:v>
                      </c:pt>
                      <c:pt idx="3">
                        <c:v>7.3034978860615579E-2</c:v>
                      </c:pt>
                      <c:pt idx="4">
                        <c:v>7.5098323032510669E-2</c:v>
                      </c:pt>
                      <c:pt idx="5">
                        <c:v>7.5337234665719177E-2</c:v>
                      </c:pt>
                      <c:pt idx="6">
                        <c:v>7.5576146298927671E-2</c:v>
                      </c:pt>
                      <c:pt idx="7">
                        <c:v>6.8432159324124414E-2</c:v>
                      </c:pt>
                      <c:pt idx="8">
                        <c:v>6.7632546051187417E-2</c:v>
                      </c:pt>
                      <c:pt idx="9">
                        <c:v>6.1750061432513846E-2</c:v>
                      </c:pt>
                      <c:pt idx="10">
                        <c:v>5.3464169591193357E-2</c:v>
                      </c:pt>
                      <c:pt idx="11">
                        <c:v>5.395383593058458E-2</c:v>
                      </c:pt>
                      <c:pt idx="12">
                        <c:v>5.6574315707223696E-2</c:v>
                      </c:pt>
                      <c:pt idx="13">
                        <c:v>5.9320514121544717E-2</c:v>
                      </c:pt>
                      <c:pt idx="14">
                        <c:v>5.6846101482052089E-2</c:v>
                      </c:pt>
                      <c:pt idx="15">
                        <c:v>5.2930101058968212E-2</c:v>
                      </c:pt>
                      <c:pt idx="16">
                        <c:v>5.4870039706159397E-2</c:v>
                      </c:pt>
                      <c:pt idx="17">
                        <c:v>5.8211851979008501E-2</c:v>
                      </c:pt>
                      <c:pt idx="18">
                        <c:v>6.009022641626275E-2</c:v>
                      </c:pt>
                      <c:pt idx="19">
                        <c:v>6.1150270879491847E-2</c:v>
                      </c:pt>
                      <c:pt idx="20">
                        <c:v>5.6595047590368736E-2</c:v>
                      </c:pt>
                      <c:pt idx="21">
                        <c:v>5.811905367275387E-2</c:v>
                      </c:pt>
                      <c:pt idx="22">
                        <c:v>5.6362873032333512E-2</c:v>
                      </c:pt>
                      <c:pt idx="23">
                        <c:v>5.8291642863381531E-2</c:v>
                      </c:pt>
                      <c:pt idx="24">
                        <c:v>6.5039456785514885E-2</c:v>
                      </c:pt>
                      <c:pt idx="25">
                        <c:v>6.4779820897613485E-2</c:v>
                      </c:pt>
                      <c:pt idx="26">
                        <c:v>6.1653944460065148E-2</c:v>
                      </c:pt>
                      <c:pt idx="27">
                        <c:v>6.5678188953769964E-2</c:v>
                      </c:pt>
                      <c:pt idx="28">
                        <c:v>7.6878391852577777E-2</c:v>
                      </c:pt>
                      <c:pt idx="29">
                        <c:v>7.2691534431209071E-2</c:v>
                      </c:pt>
                      <c:pt idx="30">
                        <c:v>7.0711895185961035E-2</c:v>
                      </c:pt>
                      <c:pt idx="31">
                        <c:v>6.4090624969280918E-2</c:v>
                      </c:pt>
                      <c:pt idx="32">
                        <c:v>6.7318750122582968E-2</c:v>
                      </c:pt>
                      <c:pt idx="33">
                        <c:v>6.0365906106813534E-2</c:v>
                      </c:pt>
                      <c:pt idx="34">
                        <c:v>6.2878885137308368E-2</c:v>
                      </c:pt>
                      <c:pt idx="35">
                        <c:v>6.7293246034403495E-2</c:v>
                      </c:pt>
                      <c:pt idx="36">
                        <c:v>7.1869900219364943E-2</c:v>
                      </c:pt>
                      <c:pt idx="37">
                        <c:v>7.7311462490203237E-2</c:v>
                      </c:pt>
                      <c:pt idx="38">
                        <c:v>7.8619064471317751E-2</c:v>
                      </c:pt>
                      <c:pt idx="39">
                        <c:v>8.2649272009220884E-2</c:v>
                      </c:pt>
                      <c:pt idx="40">
                        <c:v>8.7393719339693532E-2</c:v>
                      </c:pt>
                      <c:pt idx="41">
                        <c:v>7.6953437567776853E-2</c:v>
                      </c:pt>
                      <c:pt idx="42">
                        <c:v>6.847143016833665E-2</c:v>
                      </c:pt>
                      <c:pt idx="43">
                        <c:v>7.103472128947784E-2</c:v>
                      </c:pt>
                      <c:pt idx="44">
                        <c:v>7.7682997050891822E-2</c:v>
                      </c:pt>
                      <c:pt idx="45">
                        <c:v>8.5905835810041617E-2</c:v>
                      </c:pt>
                      <c:pt idx="46">
                        <c:v>8.8815797754067866E-2</c:v>
                      </c:pt>
                      <c:pt idx="47">
                        <c:v>8.4850829547348933E-2</c:v>
                      </c:pt>
                      <c:pt idx="48">
                        <c:v>7.4939435993824369E-2</c:v>
                      </c:pt>
                      <c:pt idx="49">
                        <c:v>5.9471555771672943E-2</c:v>
                      </c:pt>
                      <c:pt idx="50">
                        <c:v>6.5124346150030363E-2</c:v>
                      </c:pt>
                      <c:pt idx="51">
                        <c:v>6.5271901199154977E-2</c:v>
                      </c:pt>
                      <c:pt idx="52">
                        <c:v>7.7700303871792831E-2</c:v>
                      </c:pt>
                      <c:pt idx="53">
                        <c:v>6.7981338342296097E-2</c:v>
                      </c:pt>
                      <c:pt idx="54">
                        <c:v>7.2017427959807589E-2</c:v>
                      </c:pt>
                      <c:pt idx="55">
                        <c:v>6.963581962767311E-2</c:v>
                      </c:pt>
                      <c:pt idx="56">
                        <c:v>6.7175722705272944E-2</c:v>
                      </c:pt>
                      <c:pt idx="57">
                        <c:v>7.1764202780508185E-2</c:v>
                      </c:pt>
                      <c:pt idx="58">
                        <c:v>7.2591427487739835E-2</c:v>
                      </c:pt>
                      <c:pt idx="59">
                        <c:v>7.0729562408142752E-2</c:v>
                      </c:pt>
                      <c:pt idx="60">
                        <c:v>7.1058539628695516E-2</c:v>
                      </c:pt>
                      <c:pt idx="61">
                        <c:v>7.9201068863185078E-2</c:v>
                      </c:pt>
                      <c:pt idx="62">
                        <c:v>8.2631184589959217E-2</c:v>
                      </c:pt>
                    </c:numCache>
                  </c:numRef>
                </c:val>
                <c:extLst xmlns:c15="http://schemas.microsoft.com/office/drawing/2012/chart">
                  <c:ext xmlns:c16="http://schemas.microsoft.com/office/drawing/2014/chart" uri="{C3380CC4-5D6E-409C-BE32-E72D297353CC}">
                    <c16:uniqueId val="{00000007-01CE-4286-B7FB-2269C3BEDD59}"/>
                  </c:ext>
                </c:extLst>
              </c15:ser>
            </c15:filteredAreaSeries>
          </c:ext>
        </c:extLst>
      </c:areaChart>
      <c:lineChart>
        <c:grouping val="standard"/>
        <c:varyColors val="0"/>
        <c:ser>
          <c:idx val="1"/>
          <c:order val="0"/>
          <c:tx>
            <c:strRef>
              <c:f>'F3'!$B$33</c:f>
              <c:strCache>
                <c:ptCount val="1"/>
                <c:pt idx="0">
                  <c:v>Pre-tax Income</c:v>
                </c:pt>
              </c:strCache>
            </c:strRef>
          </c:tx>
          <c:spPr>
            <a:ln w="38100">
              <a:solidFill>
                <a:schemeClr val="tx2">
                  <a:lumMod val="50000"/>
                  <a:lumOff val="50000"/>
                </a:schemeClr>
              </a:solidFill>
              <a:prstDash val="solid"/>
            </a:ln>
          </c:spPr>
          <c:marker>
            <c:symbol val="none"/>
          </c:marker>
          <c:dPt>
            <c:idx val="1"/>
            <c:bubble3D val="0"/>
            <c:extLst>
              <c:ext xmlns:c16="http://schemas.microsoft.com/office/drawing/2014/chart" uri="{C3380CC4-5D6E-409C-BE32-E72D297353CC}">
                <c16:uniqueId val="{00000000-01CE-4286-B7FB-2269C3BEDD59}"/>
              </c:ext>
            </c:extLst>
          </c:dPt>
          <c:dPt>
            <c:idx val="3"/>
            <c:bubble3D val="0"/>
            <c:extLst>
              <c:ext xmlns:c16="http://schemas.microsoft.com/office/drawing/2014/chart" uri="{C3380CC4-5D6E-409C-BE32-E72D297353CC}">
                <c16:uniqueId val="{00000001-01CE-4286-B7FB-2269C3BEDD59}"/>
              </c:ext>
            </c:extLst>
          </c:dPt>
          <c:dPt>
            <c:idx val="5"/>
            <c:bubble3D val="0"/>
            <c:extLst>
              <c:ext xmlns:c16="http://schemas.microsoft.com/office/drawing/2014/chart" uri="{C3380CC4-5D6E-409C-BE32-E72D297353CC}">
                <c16:uniqueId val="{00000002-01CE-4286-B7FB-2269C3BEDD59}"/>
              </c:ext>
            </c:extLst>
          </c:dPt>
          <c:cat>
            <c:numRef>
              <c:f>'F3'!$A$34:$A$96</c:f>
              <c:numCache>
                <c:formatCode>General</c:formatCode>
                <c:ptCount val="63"/>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numCache>
            </c:numRef>
          </c:cat>
          <c:val>
            <c:numRef>
              <c:f>'F3'!$B$34:$B$96</c:f>
              <c:numCache>
                <c:formatCode>0.000</c:formatCode>
                <c:ptCount val="63"/>
                <c:pt idx="0">
                  <c:v>0.1037704729703227</c:v>
                </c:pt>
                <c:pt idx="1">
                  <c:v>0.10776239155694237</c:v>
                </c:pt>
                <c:pt idx="2">
                  <c:v>0.11175431014356203</c:v>
                </c:pt>
                <c:pt idx="3">
                  <c:v>0.11328721433001279</c:v>
                </c:pt>
                <c:pt idx="4">
                  <c:v>0.11482011851646357</c:v>
                </c:pt>
                <c:pt idx="5">
                  <c:v>0.114756118905118</c:v>
                </c:pt>
                <c:pt idx="6">
                  <c:v>0.11469211929377245</c:v>
                </c:pt>
                <c:pt idx="7">
                  <c:v>0.11267391549017615</c:v>
                </c:pt>
                <c:pt idx="8">
                  <c:v>0.11146533723253768</c:v>
                </c:pt>
                <c:pt idx="9">
                  <c:v>0.1012465688795782</c:v>
                </c:pt>
                <c:pt idx="10">
                  <c:v>9.3118770360026498E-2</c:v>
                </c:pt>
                <c:pt idx="11">
                  <c:v>9.581063342302934E-2</c:v>
                </c:pt>
                <c:pt idx="12">
                  <c:v>9.7076395068114066E-2</c:v>
                </c:pt>
                <c:pt idx="13">
                  <c:v>9.5462753975532666E-2</c:v>
                </c:pt>
                <c:pt idx="14">
                  <c:v>9.2286806219272544E-2</c:v>
                </c:pt>
                <c:pt idx="15">
                  <c:v>9.2647467001270703E-2</c:v>
                </c:pt>
                <c:pt idx="16">
                  <c:v>9.4104709605494233E-2</c:v>
                </c:pt>
                <c:pt idx="17">
                  <c:v>9.4107712422874634E-2</c:v>
                </c:pt>
                <c:pt idx="18">
                  <c:v>9.3177408974032053E-2</c:v>
                </c:pt>
                <c:pt idx="19">
                  <c:v>9.4022273724908664E-2</c:v>
                </c:pt>
                <c:pt idx="20">
                  <c:v>9.1032488478326443E-2</c:v>
                </c:pt>
                <c:pt idx="21">
                  <c:v>8.9786865184290549E-2</c:v>
                </c:pt>
                <c:pt idx="22">
                  <c:v>9.1587103687375132E-2</c:v>
                </c:pt>
                <c:pt idx="23">
                  <c:v>9.4667835259230129E-2</c:v>
                </c:pt>
                <c:pt idx="24">
                  <c:v>9.8371619949190262E-2</c:v>
                </c:pt>
                <c:pt idx="25">
                  <c:v>9.979547645224203E-2</c:v>
                </c:pt>
                <c:pt idx="26">
                  <c:v>9.8565290627953508E-2</c:v>
                </c:pt>
                <c:pt idx="27">
                  <c:v>0.10090110735902925</c:v>
                </c:pt>
                <c:pt idx="28">
                  <c:v>0.11260867966089287</c:v>
                </c:pt>
                <c:pt idx="29">
                  <c:v>0.10774538365528008</c:v>
                </c:pt>
                <c:pt idx="30">
                  <c:v>0.10731067121473412</c:v>
                </c:pt>
                <c:pt idx="31">
                  <c:v>0.10463559045860955</c:v>
                </c:pt>
                <c:pt idx="32">
                  <c:v>0.11173472813703217</c:v>
                </c:pt>
                <c:pt idx="33">
                  <c:v>0.10672208111027655</c:v>
                </c:pt>
                <c:pt idx="34">
                  <c:v>0.10627555377838044</c:v>
                </c:pt>
                <c:pt idx="35">
                  <c:v>0.11175760732268609</c:v>
                </c:pt>
                <c:pt idx="36">
                  <c:v>0.11687272245344611</c:v>
                </c:pt>
                <c:pt idx="37">
                  <c:v>0.12244851014666278</c:v>
                </c:pt>
                <c:pt idx="38">
                  <c:v>0.12460289987617196</c:v>
                </c:pt>
                <c:pt idx="39">
                  <c:v>0.12862531473661529</c:v>
                </c:pt>
                <c:pt idx="40">
                  <c:v>0.13408803209572506</c:v>
                </c:pt>
                <c:pt idx="41">
                  <c:v>0.12490495089297689</c:v>
                </c:pt>
                <c:pt idx="42">
                  <c:v>0.11870780021527641</c:v>
                </c:pt>
                <c:pt idx="43">
                  <c:v>0.12220951613676639</c:v>
                </c:pt>
                <c:pt idx="44">
                  <c:v>0.13154063934373145</c:v>
                </c:pt>
                <c:pt idx="45">
                  <c:v>0.1411524484815963</c:v>
                </c:pt>
                <c:pt idx="46">
                  <c:v>0.14575887535776794</c:v>
                </c:pt>
                <c:pt idx="47">
                  <c:v>0.14478112449134961</c:v>
                </c:pt>
                <c:pt idx="48">
                  <c:v>0.13910481221422943</c:v>
                </c:pt>
                <c:pt idx="49">
                  <c:v>0.12907250306637869</c:v>
                </c:pt>
                <c:pt idx="50">
                  <c:v>0.13924969929981437</c:v>
                </c:pt>
                <c:pt idx="51">
                  <c:v>0.13633424147219877</c:v>
                </c:pt>
                <c:pt idx="52">
                  <c:v>0.15042718213173098</c:v>
                </c:pt>
                <c:pt idx="53">
                  <c:v>0.13847533071867921</c:v>
                </c:pt>
                <c:pt idx="54">
                  <c:v>0.14406756891992403</c:v>
                </c:pt>
                <c:pt idx="55">
                  <c:v>0.13985393698558254</c:v>
                </c:pt>
                <c:pt idx="56">
                  <c:v>0.13793451865526471</c:v>
                </c:pt>
                <c:pt idx="57">
                  <c:v>0.1442970445751727</c:v>
                </c:pt>
                <c:pt idx="58">
                  <c:v>0.1463361431528401</c:v>
                </c:pt>
                <c:pt idx="59">
                  <c:v>0.14332816101906173</c:v>
                </c:pt>
                <c:pt idx="60">
                  <c:v>0.15754274588507708</c:v>
                </c:pt>
                <c:pt idx="61">
                  <c:v>0.16890532588158003</c:v>
                </c:pt>
                <c:pt idx="62">
                  <c:v>0.15506403408610703</c:v>
                </c:pt>
              </c:numCache>
            </c:numRef>
          </c:val>
          <c:smooth val="0"/>
          <c:extLst>
            <c:ext xmlns:c16="http://schemas.microsoft.com/office/drawing/2014/chart" uri="{C3380CC4-5D6E-409C-BE32-E72D297353CC}">
              <c16:uniqueId val="{00000003-01CE-4286-B7FB-2269C3BEDD59}"/>
            </c:ext>
          </c:extLst>
        </c:ser>
        <c:dLbls>
          <c:showLegendKey val="0"/>
          <c:showVal val="0"/>
          <c:showCatName val="0"/>
          <c:showSerName val="0"/>
          <c:showPercent val="0"/>
          <c:showBubbleSize val="0"/>
        </c:dLbls>
        <c:marker val="1"/>
        <c:smooth val="0"/>
        <c:axId val="1111217504"/>
        <c:axId val="1111217896"/>
        <c:extLst>
          <c:ext xmlns:c15="http://schemas.microsoft.com/office/drawing/2012/chart" uri="{02D57815-91ED-43cb-92C2-25804820EDAC}">
            <c15:filteredLineSeries>
              <c15:ser>
                <c:idx val="5"/>
                <c:order val="2"/>
                <c:tx>
                  <c:strRef>
                    <c:extLst>
                      <c:ext uri="{02D57815-91ED-43cb-92C2-25804820EDAC}">
                        <c15:formulaRef>
                          <c15:sqref>'F3'!$C$33</c15:sqref>
                        </c15:formulaRef>
                      </c:ext>
                    </c:extLst>
                    <c:strCache>
                      <c:ptCount val="1"/>
                      <c:pt idx="0">
                        <c:v>After-tax income</c:v>
                      </c:pt>
                    </c:strCache>
                  </c:strRef>
                </c:tx>
                <c:spPr>
                  <a:ln w="31750">
                    <a:solidFill>
                      <a:srgbClr val="9E0000"/>
                    </a:solidFill>
                  </a:ln>
                </c:spPr>
                <c:marker>
                  <c:symbol val="none"/>
                </c:marker>
                <c:cat>
                  <c:numRef>
                    <c:extLst>
                      <c:ext uri="{02D57815-91ED-43cb-92C2-25804820EDAC}">
                        <c15:formulaRef>
                          <c15:sqref>'F3'!$A$34:$A$96</c15:sqref>
                        </c15:formulaRef>
                      </c:ext>
                    </c:extLst>
                    <c:numCache>
                      <c:formatCode>General</c:formatCode>
                      <c:ptCount val="63"/>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numCache>
                  </c:numRef>
                </c:cat>
                <c:val>
                  <c:numRef>
                    <c:extLst>
                      <c:ext uri="{02D57815-91ED-43cb-92C2-25804820EDAC}">
                        <c15:formulaRef>
                          <c15:sqref>'F3'!$C$34:$C$99</c15:sqref>
                        </c15:formulaRef>
                      </c:ext>
                    </c:extLst>
                    <c:numCache>
                      <c:formatCode>0.000</c:formatCode>
                      <c:ptCount val="66"/>
                      <c:pt idx="0">
                        <c:v>8.1353679977703125E-2</c:v>
                      </c:pt>
                      <c:pt idx="1">
                        <c:v>8.3798771838933389E-2</c:v>
                      </c:pt>
                      <c:pt idx="2">
                        <c:v>8.6243863700163653E-2</c:v>
                      </c:pt>
                      <c:pt idx="3">
                        <c:v>8.7789026110016571E-2</c:v>
                      </c:pt>
                      <c:pt idx="4">
                        <c:v>8.933418851986949E-2</c:v>
                      </c:pt>
                      <c:pt idx="5">
                        <c:v>8.992758628405606E-2</c:v>
                      </c:pt>
                      <c:pt idx="6">
                        <c:v>9.0520984048242631E-2</c:v>
                      </c:pt>
                      <c:pt idx="7">
                        <c:v>8.4515821856131185E-2</c:v>
                      </c:pt>
                      <c:pt idx="8">
                        <c:v>8.1687489216415901E-2</c:v>
                      </c:pt>
                      <c:pt idx="9">
                        <c:v>7.5185176177216179E-2</c:v>
                      </c:pt>
                      <c:pt idx="10">
                        <c:v>6.7808362876148692E-2</c:v>
                      </c:pt>
                      <c:pt idx="11">
                        <c:v>6.9542255727563312E-2</c:v>
                      </c:pt>
                      <c:pt idx="12">
                        <c:v>7.1114286410343563E-2</c:v>
                      </c:pt>
                      <c:pt idx="13">
                        <c:v>7.3670756318210864E-2</c:v>
                      </c:pt>
                      <c:pt idx="14">
                        <c:v>7.0304889205058327E-2</c:v>
                      </c:pt>
                      <c:pt idx="15">
                        <c:v>6.9143703269960513E-2</c:v>
                      </c:pt>
                      <c:pt idx="16">
                        <c:v>7.031523787998413E-2</c:v>
                      </c:pt>
                      <c:pt idx="17">
                        <c:v>7.2548540186406843E-2</c:v>
                      </c:pt>
                      <c:pt idx="18">
                        <c:v>7.3400250252283056E-2</c:v>
                      </c:pt>
                      <c:pt idx="19">
                        <c:v>7.3499505878983531E-2</c:v>
                      </c:pt>
                      <c:pt idx="20">
                        <c:v>6.935263281665266E-2</c:v>
                      </c:pt>
                      <c:pt idx="21">
                        <c:v>6.9648598759632682E-2</c:v>
                      </c:pt>
                      <c:pt idx="22">
                        <c:v>6.8986125239727858E-2</c:v>
                      </c:pt>
                      <c:pt idx="23">
                        <c:v>7.1949684198771791E-2</c:v>
                      </c:pt>
                      <c:pt idx="24">
                        <c:v>7.7088953370487309E-2</c:v>
                      </c:pt>
                      <c:pt idx="25">
                        <c:v>7.6891610884813957E-2</c:v>
                      </c:pt>
                      <c:pt idx="26">
                        <c:v>7.3653566201339893E-2</c:v>
                      </c:pt>
                      <c:pt idx="27">
                        <c:v>7.6447342218951109E-2</c:v>
                      </c:pt>
                      <c:pt idx="28">
                        <c:v>8.7414499342183968E-2</c:v>
                      </c:pt>
                      <c:pt idx="29">
                        <c:v>8.2457669462270664E-2</c:v>
                      </c:pt>
                      <c:pt idx="30">
                        <c:v>8.2756213844376231E-2</c:v>
                      </c:pt>
                      <c:pt idx="31">
                        <c:v>7.7317888095874407E-2</c:v>
                      </c:pt>
                      <c:pt idx="32">
                        <c:v>8.118479959201598E-2</c:v>
                      </c:pt>
                      <c:pt idx="33">
                        <c:v>7.3484367116312621E-2</c:v>
                      </c:pt>
                      <c:pt idx="34">
                        <c:v>7.4134598638055091E-2</c:v>
                      </c:pt>
                      <c:pt idx="35">
                        <c:v>7.7998070340682596E-2</c:v>
                      </c:pt>
                      <c:pt idx="36">
                        <c:v>8.1597154399883437E-2</c:v>
                      </c:pt>
                      <c:pt idx="37">
                        <c:v>8.6295754804832717E-2</c:v>
                      </c:pt>
                      <c:pt idx="38">
                        <c:v>8.6838861054124528E-2</c:v>
                      </c:pt>
                      <c:pt idx="39">
                        <c:v>9.0317614886004677E-2</c:v>
                      </c:pt>
                      <c:pt idx="40">
                        <c:v>9.4506505277513378E-2</c:v>
                      </c:pt>
                      <c:pt idx="41">
                        <c:v>8.6654198062239882E-2</c:v>
                      </c:pt>
                      <c:pt idx="42">
                        <c:v>8.1883586134613634E-2</c:v>
                      </c:pt>
                      <c:pt idx="43">
                        <c:v>8.5434215849765738E-2</c:v>
                      </c:pt>
                      <c:pt idx="44">
                        <c:v>9.2435522575450541E-2</c:v>
                      </c:pt>
                      <c:pt idx="45">
                        <c:v>9.8559500154482088E-2</c:v>
                      </c:pt>
                      <c:pt idx="46">
                        <c:v>0.10126278889363673</c:v>
                      </c:pt>
                      <c:pt idx="47">
                        <c:v>9.7370373048683193E-2</c:v>
                      </c:pt>
                      <c:pt idx="48">
                        <c:v>9.0276831463767679E-2</c:v>
                      </c:pt>
                      <c:pt idx="49">
                        <c:v>8.2277457533462939E-2</c:v>
                      </c:pt>
                      <c:pt idx="50">
                        <c:v>8.9865714925165582E-2</c:v>
                      </c:pt>
                      <c:pt idx="51">
                        <c:v>8.6510019872664906E-2</c:v>
                      </c:pt>
                      <c:pt idx="52">
                        <c:v>9.8399550706911976E-2</c:v>
                      </c:pt>
                      <c:pt idx="53">
                        <c:v>8.7054486002083362E-2</c:v>
                      </c:pt>
                      <c:pt idx="54">
                        <c:v>9.1579205788474574E-2</c:v>
                      </c:pt>
                      <c:pt idx="55">
                        <c:v>8.8902371015817994E-2</c:v>
                      </c:pt>
                      <c:pt idx="56">
                        <c:v>8.7012527783742216E-2</c:v>
                      </c:pt>
                      <c:pt idx="57">
                        <c:v>9.2292625480013366E-2</c:v>
                      </c:pt>
                      <c:pt idx="58">
                        <c:v>9.4886920593472188E-2</c:v>
                      </c:pt>
                      <c:pt idx="59">
                        <c:v>9.1805117575338185E-2</c:v>
                      </c:pt>
                      <c:pt idx="60">
                        <c:v>9.148232667934815E-2</c:v>
                      </c:pt>
                      <c:pt idx="61">
                        <c:v>0.10200116942951699</c:v>
                      </c:pt>
                      <c:pt idx="62">
                        <c:v>0.10307886285285074</c:v>
                      </c:pt>
                    </c:numCache>
                  </c:numRef>
                </c:val>
                <c:smooth val="0"/>
                <c:extLst>
                  <c:ext xmlns:c16="http://schemas.microsoft.com/office/drawing/2014/chart" uri="{C3380CC4-5D6E-409C-BE32-E72D297353CC}">
                    <c16:uniqueId val="{00000005-01CE-4286-B7FB-2269C3BEDD59}"/>
                  </c:ext>
                </c:extLst>
              </c15:ser>
            </c15:filteredLineSeries>
          </c:ext>
        </c:extLst>
      </c:lineChart>
      <c:catAx>
        <c:axId val="1111217504"/>
        <c:scaling>
          <c:orientation val="minMax"/>
        </c:scaling>
        <c:delete val="0"/>
        <c:axPos val="b"/>
        <c:numFmt formatCode="General"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111217896"/>
        <c:crossesAt val="0"/>
        <c:auto val="1"/>
        <c:lblAlgn val="ctr"/>
        <c:lblOffset val="100"/>
        <c:tickLblSkip val="10"/>
        <c:tickMarkSkip val="10"/>
        <c:noMultiLvlLbl val="0"/>
      </c:catAx>
      <c:valAx>
        <c:axId val="1111217896"/>
        <c:scaling>
          <c:orientation val="minMax"/>
          <c:max val="0.2"/>
          <c:min val="0"/>
        </c:scaling>
        <c:delete val="0"/>
        <c:axPos val="l"/>
        <c:majorGridlines>
          <c:spPr>
            <a:ln w="9525">
              <a:solidFill>
                <a:schemeClr val="bg1">
                  <a:lumMod val="75000"/>
                </a:schemeClr>
              </a:solidFill>
              <a:prstDash val="sysDot"/>
            </a:ln>
          </c:spPr>
        </c:majorGridlines>
        <c:numFmt formatCode="0%" sourceLinked="0"/>
        <c:majorTickMark val="out"/>
        <c:minorTickMark val="out"/>
        <c:tickLblPos val="nextTo"/>
        <c:spPr>
          <a:ln w="3175">
            <a:solidFill>
              <a:srgbClr val="000000"/>
            </a:solidFill>
            <a:prstDash val="solid"/>
          </a:ln>
        </c:spPr>
        <c:txPr>
          <a:bodyPr rot="0" vert="horz"/>
          <a:lstStyle/>
          <a:p>
            <a:pPr>
              <a:defRPr sz="1300" b="0" i="0" u="none" strike="noStrike" baseline="0">
                <a:solidFill>
                  <a:srgbClr val="000000"/>
                </a:solidFill>
                <a:latin typeface="Arial"/>
                <a:ea typeface="Arial"/>
                <a:cs typeface="Arial"/>
              </a:defRPr>
            </a:pPr>
            <a:endParaRPr lang="en-US"/>
          </a:p>
        </c:txPr>
        <c:crossAx val="1111217504"/>
        <c:crosses val="autoZero"/>
        <c:crossBetween val="between"/>
        <c:majorUnit val="4.0000000000000008E-2"/>
        <c:minorUnit val="2.0000000000000004E-2"/>
      </c:valAx>
      <c:spPr>
        <a:solidFill>
          <a:srgbClr val="FFFFFF"/>
        </a:solidFill>
        <a:ln w="3175">
          <a:noFill/>
          <a:prstDash val="solid"/>
        </a:ln>
      </c:spPr>
    </c:plotArea>
    <c:plotVisOnly val="1"/>
    <c:dispBlanksAs val="span"/>
    <c:showDLblsOverMax val="0"/>
  </c:chart>
  <c:spPr>
    <a:solidFill>
      <a:schemeClr val="bg1"/>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866" r="0.75000000000000866" t="1" header="0.5" footer="0.5"/>
    <c:pageSetup orientation="landscape" verticalDpi="96"/>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21021266651088"/>
          <c:y val="5.216252960454467E-2"/>
          <c:w val="0.81120740014579096"/>
          <c:h val="0.88610369692179369"/>
        </c:manualLayout>
      </c:layout>
      <c:areaChart>
        <c:grouping val="standard"/>
        <c:varyColors val="0"/>
        <c:ser>
          <c:idx val="8"/>
          <c:order val="3"/>
          <c:tx>
            <c:strRef>
              <c:f>'F3'!$F$33</c:f>
              <c:strCache>
                <c:ptCount val="1"/>
                <c:pt idx="0">
                  <c:v>After-tax income</c:v>
                </c:pt>
              </c:strCache>
            </c:strRef>
          </c:tx>
          <c:spPr>
            <a:solidFill>
              <a:srgbClr val="9E0000">
                <a:alpha val="28000"/>
              </a:srgbClr>
            </a:solidFill>
            <a:ln w="22225">
              <a:noFill/>
              <a:prstDash val="sysDash"/>
            </a:ln>
          </c:spPr>
          <c:cat>
            <c:numRef>
              <c:f>'F3'!$A$34:$A$96</c:f>
              <c:numCache>
                <c:formatCode>General</c:formatCode>
                <c:ptCount val="63"/>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numCache>
            </c:numRef>
          </c:cat>
          <c:val>
            <c:numRef>
              <c:f>'F3'!$F$34:$F$96</c:f>
              <c:numCache>
                <c:formatCode>0.000</c:formatCode>
                <c:ptCount val="63"/>
                <c:pt idx="0">
                  <c:v>8.7188917420405548E-2</c:v>
                </c:pt>
                <c:pt idx="1">
                  <c:v>8.9809387845745131E-2</c:v>
                </c:pt>
                <c:pt idx="2">
                  <c:v>9.24298582710847E-2</c:v>
                </c:pt>
                <c:pt idx="3">
                  <c:v>9.3707442860058859E-2</c:v>
                </c:pt>
                <c:pt idx="4">
                  <c:v>9.4985027449033019E-2</c:v>
                </c:pt>
                <c:pt idx="5">
                  <c:v>9.6150550472057686E-2</c:v>
                </c:pt>
                <c:pt idx="6">
                  <c:v>9.7316073495082353E-2</c:v>
                </c:pt>
                <c:pt idx="7">
                  <c:v>9.3082844358485448E-2</c:v>
                </c:pt>
                <c:pt idx="8">
                  <c:v>8.8891557113274081E-2</c:v>
                </c:pt>
                <c:pt idx="9">
                  <c:v>8.2245044548644383E-2</c:v>
                </c:pt>
                <c:pt idx="10">
                  <c:v>7.5144565593617652E-2</c:v>
                </c:pt>
                <c:pt idx="11">
                  <c:v>7.7953012982240527E-2</c:v>
                </c:pt>
                <c:pt idx="12">
                  <c:v>7.9882527399074851E-2</c:v>
                </c:pt>
                <c:pt idx="13">
                  <c:v>8.1620499469324065E-2</c:v>
                </c:pt>
                <c:pt idx="14">
                  <c:v>7.7715732610351876E-2</c:v>
                </c:pt>
                <c:pt idx="15">
                  <c:v>7.7670730204965288E-2</c:v>
                </c:pt>
                <c:pt idx="16">
                  <c:v>7.8635785816641698E-2</c:v>
                </c:pt>
                <c:pt idx="17">
                  <c:v>8.0382809610312647E-2</c:v>
                </c:pt>
                <c:pt idx="18">
                  <c:v>8.0423056776584539E-2</c:v>
                </c:pt>
                <c:pt idx="19">
                  <c:v>7.9484647744917702E-2</c:v>
                </c:pt>
                <c:pt idx="20">
                  <c:v>7.5094501176895048E-2</c:v>
                </c:pt>
                <c:pt idx="21">
                  <c:v>7.4831276357450974E-2</c:v>
                </c:pt>
                <c:pt idx="22">
                  <c:v>7.5323596122254879E-2</c:v>
                </c:pt>
                <c:pt idx="23">
                  <c:v>7.813635700175274E-2</c:v>
                </c:pt>
                <c:pt idx="24">
                  <c:v>8.2110017229455004E-2</c:v>
                </c:pt>
                <c:pt idx="25">
                  <c:v>8.1871679059722674E-2</c:v>
                </c:pt>
                <c:pt idx="26">
                  <c:v>7.8613220245859719E-2</c:v>
                </c:pt>
                <c:pt idx="27">
                  <c:v>7.9905772595241384E-2</c:v>
                </c:pt>
                <c:pt idx="28">
                  <c:v>9.0594306922207171E-2</c:v>
                </c:pt>
                <c:pt idx="29">
                  <c:v>8.6393137276300255E-2</c:v>
                </c:pt>
                <c:pt idx="30">
                  <c:v>8.5341087004551994E-2</c:v>
                </c:pt>
                <c:pt idx="31">
                  <c:v>8.1250621891803765E-2</c:v>
                </c:pt>
                <c:pt idx="32">
                  <c:v>8.5978682220570118E-2</c:v>
                </c:pt>
                <c:pt idx="33">
                  <c:v>7.7434443336090841E-2</c:v>
                </c:pt>
                <c:pt idx="34">
                  <c:v>7.8795779569792626E-2</c:v>
                </c:pt>
                <c:pt idx="35">
                  <c:v>8.2112915986691654E-2</c:v>
                </c:pt>
                <c:pt idx="36">
                  <c:v>8.5189079670861659E-2</c:v>
                </c:pt>
                <c:pt idx="37">
                  <c:v>8.8677014395622686E-2</c:v>
                </c:pt>
                <c:pt idx="38">
                  <c:v>8.8707059003656039E-2</c:v>
                </c:pt>
                <c:pt idx="39">
                  <c:v>9.1773435105314466E-2</c:v>
                </c:pt>
                <c:pt idx="40">
                  <c:v>9.5133560803244185E-2</c:v>
                </c:pt>
                <c:pt idx="41">
                  <c:v>8.9749476662684888E-2</c:v>
                </c:pt>
                <c:pt idx="42">
                  <c:v>8.8101846795303335E-2</c:v>
                </c:pt>
                <c:pt idx="43">
                  <c:v>9.256724586414998E-2</c:v>
                </c:pt>
                <c:pt idx="44">
                  <c:v>9.9351255937609448E-2</c:v>
                </c:pt>
                <c:pt idx="45">
                  <c:v>0.10450017240855185</c:v>
                </c:pt>
                <c:pt idx="46">
                  <c:v>0.10640414076152552</c:v>
                </c:pt>
                <c:pt idx="47">
                  <c:v>0.10276048533029986</c:v>
                </c:pt>
                <c:pt idx="48">
                  <c:v>9.8954409177058861E-2</c:v>
                </c:pt>
                <c:pt idx="49">
                  <c:v>9.4704873267948894E-2</c:v>
                </c:pt>
                <c:pt idx="50">
                  <c:v>0.10257958089275308</c:v>
                </c:pt>
                <c:pt idx="51">
                  <c:v>9.7969658649424807E-2</c:v>
                </c:pt>
                <c:pt idx="52">
                  <c:v>0.10989797894479592</c:v>
                </c:pt>
                <c:pt idx="53">
                  <c:v>9.7019579293297131E-2</c:v>
                </c:pt>
                <c:pt idx="54">
                  <c:v>0.10101596549437757</c:v>
                </c:pt>
                <c:pt idx="55">
                  <c:v>9.8150341670902891E-2</c:v>
                </c:pt>
                <c:pt idx="56">
                  <c:v>9.634594024967047E-2</c:v>
                </c:pt>
                <c:pt idx="57">
                  <c:v>0.10138076530533015</c:v>
                </c:pt>
                <c:pt idx="58">
                  <c:v>0.1041778948557017</c:v>
                </c:pt>
                <c:pt idx="59">
                  <c:v>0.10111227617054573</c:v>
                </c:pt>
                <c:pt idx="60">
                  <c:v>0.10601047855707552</c:v>
                </c:pt>
                <c:pt idx="61">
                  <c:v>0.11467271591835372</c:v>
                </c:pt>
                <c:pt idx="62">
                  <c:v>0.11067159072350953</c:v>
                </c:pt>
              </c:numCache>
            </c:numRef>
          </c:val>
          <c:extLst>
            <c:ext xmlns:c16="http://schemas.microsoft.com/office/drawing/2014/chart" uri="{C3380CC4-5D6E-409C-BE32-E72D297353CC}">
              <c16:uniqueId val="{00000001-091E-4980-A4F8-BBBBE68242BC}"/>
            </c:ext>
          </c:extLst>
        </c:ser>
        <c:ser>
          <c:idx val="0"/>
          <c:order val="4"/>
          <c:tx>
            <c:strRef>
              <c:f>'F3'!$I$33</c:f>
              <c:strCache>
                <c:ptCount val="1"/>
                <c:pt idx="0">
                  <c:v>After-tax income</c:v>
                </c:pt>
              </c:strCache>
            </c:strRef>
          </c:tx>
          <c:spPr>
            <a:solidFill>
              <a:schemeClr val="bg1"/>
            </a:solidFill>
            <a:ln w="22225">
              <a:noFill/>
              <a:prstDash val="sysDash"/>
            </a:ln>
          </c:spPr>
          <c:val>
            <c:numRef>
              <c:f>'F3'!$I$34:$I$96</c:f>
              <c:numCache>
                <c:formatCode>0.000</c:formatCode>
                <c:ptCount val="63"/>
                <c:pt idx="0">
                  <c:v>6.6947414091208732E-2</c:v>
                </c:pt>
                <c:pt idx="1">
                  <c:v>6.895952438996461E-2</c:v>
                </c:pt>
                <c:pt idx="2">
                  <c:v>7.0971634688720503E-2</c:v>
                </c:pt>
                <c:pt idx="3">
                  <c:v>7.3034978860615579E-2</c:v>
                </c:pt>
                <c:pt idx="4">
                  <c:v>7.5098323032510669E-2</c:v>
                </c:pt>
                <c:pt idx="5">
                  <c:v>7.5337234665719177E-2</c:v>
                </c:pt>
                <c:pt idx="6">
                  <c:v>7.5576146298927671E-2</c:v>
                </c:pt>
                <c:pt idx="7">
                  <c:v>6.8432159324124414E-2</c:v>
                </c:pt>
                <c:pt idx="8">
                  <c:v>6.7632546051187417E-2</c:v>
                </c:pt>
                <c:pt idx="9">
                  <c:v>6.1750061432513846E-2</c:v>
                </c:pt>
                <c:pt idx="10">
                  <c:v>5.3464169591193357E-2</c:v>
                </c:pt>
                <c:pt idx="11">
                  <c:v>5.395383593058458E-2</c:v>
                </c:pt>
                <c:pt idx="12">
                  <c:v>5.6574315707223696E-2</c:v>
                </c:pt>
                <c:pt idx="13">
                  <c:v>5.9320514121544717E-2</c:v>
                </c:pt>
                <c:pt idx="14">
                  <c:v>5.6846101482052089E-2</c:v>
                </c:pt>
                <c:pt idx="15">
                  <c:v>5.2930101058968212E-2</c:v>
                </c:pt>
                <c:pt idx="16">
                  <c:v>5.4870039706159397E-2</c:v>
                </c:pt>
                <c:pt idx="17">
                  <c:v>5.8211851979008501E-2</c:v>
                </c:pt>
                <c:pt idx="18">
                  <c:v>6.009022641626275E-2</c:v>
                </c:pt>
                <c:pt idx="19">
                  <c:v>6.1150270879491847E-2</c:v>
                </c:pt>
                <c:pt idx="20">
                  <c:v>5.6595047590368736E-2</c:v>
                </c:pt>
                <c:pt idx="21">
                  <c:v>5.811905367275387E-2</c:v>
                </c:pt>
                <c:pt idx="22">
                  <c:v>5.6362873032333512E-2</c:v>
                </c:pt>
                <c:pt idx="23">
                  <c:v>5.8291642863381531E-2</c:v>
                </c:pt>
                <c:pt idx="24">
                  <c:v>6.5039456785514885E-2</c:v>
                </c:pt>
                <c:pt idx="25">
                  <c:v>6.4779820897613485E-2</c:v>
                </c:pt>
                <c:pt idx="26">
                  <c:v>6.1653944460065148E-2</c:v>
                </c:pt>
                <c:pt idx="27">
                  <c:v>6.5678188953769964E-2</c:v>
                </c:pt>
                <c:pt idx="28">
                  <c:v>7.6878391852577777E-2</c:v>
                </c:pt>
                <c:pt idx="29">
                  <c:v>7.2691534431209071E-2</c:v>
                </c:pt>
                <c:pt idx="30">
                  <c:v>7.0711895185961035E-2</c:v>
                </c:pt>
                <c:pt idx="31">
                  <c:v>6.4090624969280918E-2</c:v>
                </c:pt>
                <c:pt idx="32">
                  <c:v>6.7318750122582968E-2</c:v>
                </c:pt>
                <c:pt idx="33">
                  <c:v>6.0365906106813534E-2</c:v>
                </c:pt>
                <c:pt idx="34">
                  <c:v>6.2878885137308368E-2</c:v>
                </c:pt>
                <c:pt idx="35">
                  <c:v>6.7293246034403495E-2</c:v>
                </c:pt>
                <c:pt idx="36">
                  <c:v>7.1869900219364943E-2</c:v>
                </c:pt>
                <c:pt idx="37">
                  <c:v>7.7311462490203237E-2</c:v>
                </c:pt>
                <c:pt idx="38">
                  <c:v>7.8619064471317751E-2</c:v>
                </c:pt>
                <c:pt idx="39">
                  <c:v>8.2649272009220884E-2</c:v>
                </c:pt>
                <c:pt idx="40">
                  <c:v>8.7393719339693532E-2</c:v>
                </c:pt>
                <c:pt idx="41">
                  <c:v>7.6953437567776853E-2</c:v>
                </c:pt>
                <c:pt idx="42">
                  <c:v>6.847143016833665E-2</c:v>
                </c:pt>
                <c:pt idx="43">
                  <c:v>7.103472128947784E-2</c:v>
                </c:pt>
                <c:pt idx="44">
                  <c:v>7.7682997050891822E-2</c:v>
                </c:pt>
                <c:pt idx="45">
                  <c:v>8.5905835810041617E-2</c:v>
                </c:pt>
                <c:pt idx="46">
                  <c:v>8.8815797754067866E-2</c:v>
                </c:pt>
                <c:pt idx="47">
                  <c:v>8.4850829547348933E-2</c:v>
                </c:pt>
                <c:pt idx="48">
                  <c:v>7.4939435993824369E-2</c:v>
                </c:pt>
                <c:pt idx="49">
                  <c:v>5.9471555771672943E-2</c:v>
                </c:pt>
                <c:pt idx="50">
                  <c:v>6.5124346150030363E-2</c:v>
                </c:pt>
                <c:pt idx="51">
                  <c:v>6.5271901199154977E-2</c:v>
                </c:pt>
                <c:pt idx="52">
                  <c:v>7.7700303871792831E-2</c:v>
                </c:pt>
                <c:pt idx="53">
                  <c:v>6.7981338342296097E-2</c:v>
                </c:pt>
                <c:pt idx="54">
                  <c:v>7.2017427959807589E-2</c:v>
                </c:pt>
                <c:pt idx="55">
                  <c:v>6.963581962767311E-2</c:v>
                </c:pt>
                <c:pt idx="56">
                  <c:v>6.7175722705272944E-2</c:v>
                </c:pt>
                <c:pt idx="57">
                  <c:v>7.1764202780508185E-2</c:v>
                </c:pt>
                <c:pt idx="58">
                  <c:v>7.2591427487739835E-2</c:v>
                </c:pt>
                <c:pt idx="59">
                  <c:v>7.0729562408142752E-2</c:v>
                </c:pt>
                <c:pt idx="60">
                  <c:v>7.1058539628695516E-2</c:v>
                </c:pt>
                <c:pt idx="61">
                  <c:v>7.9201068863185078E-2</c:v>
                </c:pt>
                <c:pt idx="62">
                  <c:v>8.2631184589959217E-2</c:v>
                </c:pt>
              </c:numCache>
            </c:numRef>
          </c:val>
          <c:extLst>
            <c:ext xmlns:c16="http://schemas.microsoft.com/office/drawing/2014/chart" uri="{C3380CC4-5D6E-409C-BE32-E72D297353CC}">
              <c16:uniqueId val="{00000002-091E-4980-A4F8-BBBBE68242BC}"/>
            </c:ext>
          </c:extLst>
        </c:ser>
        <c:dLbls>
          <c:showLegendKey val="0"/>
          <c:showVal val="0"/>
          <c:showCatName val="0"/>
          <c:showSerName val="0"/>
          <c:showPercent val="0"/>
          <c:showBubbleSize val="0"/>
        </c:dLbls>
        <c:axId val="1111217504"/>
        <c:axId val="1111217896"/>
        <c:extLst>
          <c:ext xmlns:c15="http://schemas.microsoft.com/office/drawing/2012/chart" uri="{02D57815-91ED-43cb-92C2-25804820EDAC}">
            <c15:filteredAreaSeries>
              <c15:ser>
                <c:idx val="3"/>
                <c:order val="1"/>
                <c:tx>
                  <c:strRef>
                    <c:extLst>
                      <c:ext uri="{02D57815-91ED-43cb-92C2-25804820EDAC}">
                        <c15:formulaRef>
                          <c15:sqref>'F3'!$E$33</c15:sqref>
                        </c15:formulaRef>
                      </c:ext>
                    </c:extLst>
                    <c:strCache>
                      <c:ptCount val="1"/>
                      <c:pt idx="0">
                        <c:v>Pre-tax Income</c:v>
                      </c:pt>
                    </c:strCache>
                  </c:strRef>
                </c:tx>
                <c:spPr>
                  <a:solidFill>
                    <a:schemeClr val="tx2">
                      <a:lumMod val="50000"/>
                      <a:lumOff val="50000"/>
                      <a:alpha val="37000"/>
                    </a:schemeClr>
                  </a:solidFill>
                  <a:ln w="22225">
                    <a:solidFill>
                      <a:schemeClr val="tx2">
                        <a:lumMod val="50000"/>
                        <a:lumOff val="50000"/>
                        <a:alpha val="78000"/>
                      </a:schemeClr>
                    </a:solidFill>
                    <a:prstDash val="sysDash"/>
                  </a:ln>
                </c:spPr>
                <c:cat>
                  <c:numRef>
                    <c:extLst>
                      <c:ext uri="{02D57815-91ED-43cb-92C2-25804820EDAC}">
                        <c15:formulaRef>
                          <c15:sqref>'F3'!$A$34:$A$96</c15:sqref>
                        </c15:formulaRef>
                      </c:ext>
                    </c:extLst>
                    <c:numCache>
                      <c:formatCode>General</c:formatCode>
                      <c:ptCount val="63"/>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numCache>
                  </c:numRef>
                </c:cat>
                <c:val>
                  <c:numRef>
                    <c:extLst>
                      <c:ext uri="{02D57815-91ED-43cb-92C2-25804820EDAC}">
                        <c15:formulaRef>
                          <c15:sqref>'F3'!$E$34:$E$99</c15:sqref>
                        </c15:formulaRef>
                      </c:ext>
                    </c:extLst>
                    <c:numCache>
                      <c:formatCode>0.000</c:formatCode>
                      <c:ptCount val="66"/>
                      <c:pt idx="0">
                        <c:v>0.10818412468445437</c:v>
                      </c:pt>
                      <c:pt idx="1">
                        <c:v>0.11234583085908617</c:v>
                      </c:pt>
                      <c:pt idx="2">
                        <c:v>0.11650753703371795</c:v>
                      </c:pt>
                      <c:pt idx="3">
                        <c:v>0.11812616376394543</c:v>
                      </c:pt>
                      <c:pt idx="4">
                        <c:v>0.1197447904941729</c:v>
                      </c:pt>
                      <c:pt idx="5">
                        <c:v>0.1200487823743812</c:v>
                      </c:pt>
                      <c:pt idx="6">
                        <c:v>0.1203527742545895</c:v>
                      </c:pt>
                      <c:pt idx="7">
                        <c:v>0.11834645418192667</c:v>
                      </c:pt>
                      <c:pt idx="8">
                        <c:v>0.11628104382482947</c:v>
                      </c:pt>
                      <c:pt idx="9">
                        <c:v>0.10657025546021091</c:v>
                      </c:pt>
                      <c:pt idx="10">
                        <c:v>9.775194879089058E-2</c:v>
                      </c:pt>
                      <c:pt idx="11">
                        <c:v>0.10045697262213045</c:v>
                      </c:pt>
                      <c:pt idx="12">
                        <c:v>0.10300904266267966</c:v>
                      </c:pt>
                      <c:pt idx="13">
                        <c:v>0.10109602262781617</c:v>
                      </c:pt>
                      <c:pt idx="14">
                        <c:v>9.6763782124801384E-2</c:v>
                      </c:pt>
                      <c:pt idx="15">
                        <c:v>9.776403346592645E-2</c:v>
                      </c:pt>
                      <c:pt idx="16">
                        <c:v>9.9225086945164853E-2</c:v>
                      </c:pt>
                      <c:pt idx="17">
                        <c:v>9.8610490886139629E-2</c:v>
                      </c:pt>
                      <c:pt idx="18">
                        <c:v>9.7693401180511258E-2</c:v>
                      </c:pt>
                      <c:pt idx="19">
                        <c:v>9.8207815222663461E-2</c:v>
                      </c:pt>
                      <c:pt idx="20">
                        <c:v>9.5326657990938424E-2</c:v>
                      </c:pt>
                      <c:pt idx="21">
                        <c:v>9.2910226709256624E-2</c:v>
                      </c:pt>
                      <c:pt idx="22">
                        <c:v>9.4591248450128965E-2</c:v>
                      </c:pt>
                      <c:pt idx="23">
                        <c:v>9.821748475844834E-2</c:v>
                      </c:pt>
                      <c:pt idx="24">
                        <c:v>0.10166706245117597</c:v>
                      </c:pt>
                      <c:pt idx="25">
                        <c:v>0.10266172639532004</c:v>
                      </c:pt>
                      <c:pt idx="26">
                        <c:v>0.10232842999302626</c:v>
                      </c:pt>
                      <c:pt idx="27">
                        <c:v>0.1042144401343244</c:v>
                      </c:pt>
                      <c:pt idx="28">
                        <c:v>0.11565435529376407</c:v>
                      </c:pt>
                      <c:pt idx="29">
                        <c:v>0.11117132362208583</c:v>
                      </c:pt>
                      <c:pt idx="30">
                        <c:v>0.11046486948236581</c:v>
                      </c:pt>
                      <c:pt idx="31">
                        <c:v>0.10746528819536759</c:v>
                      </c:pt>
                      <c:pt idx="32">
                        <c:v>0.11513047856978745</c:v>
                      </c:pt>
                      <c:pt idx="33">
                        <c:v>0.10967026101318374</c:v>
                      </c:pt>
                      <c:pt idx="34">
                        <c:v>0.10920758307616289</c:v>
                      </c:pt>
                      <c:pt idx="35">
                        <c:v>0.11465926368655735</c:v>
                      </c:pt>
                      <c:pt idx="36">
                        <c:v>0.1194863348417752</c:v>
                      </c:pt>
                      <c:pt idx="37">
                        <c:v>0.12522621038285223</c:v>
                      </c:pt>
                      <c:pt idx="38">
                        <c:v>0.12800594530345832</c:v>
                      </c:pt>
                      <c:pt idx="39">
                        <c:v>0.13161726359433609</c:v>
                      </c:pt>
                      <c:pt idx="40">
                        <c:v>0.13720262880589948</c:v>
                      </c:pt>
                      <c:pt idx="41">
                        <c:v>0.1283522288487462</c:v>
                      </c:pt>
                      <c:pt idx="42">
                        <c:v>0.12224308158514526</c:v>
                      </c:pt>
                      <c:pt idx="43">
                        <c:v>0.1259077270119448</c:v>
                      </c:pt>
                      <c:pt idx="44">
                        <c:v>0.13509476884637578</c:v>
                      </c:pt>
                      <c:pt idx="45">
                        <c:v>0.14467313878407345</c:v>
                      </c:pt>
                      <c:pt idx="46">
                        <c:v>0.14895494394517564</c:v>
                      </c:pt>
                      <c:pt idx="47">
                        <c:v>0.14802603096931699</c:v>
                      </c:pt>
                      <c:pt idx="48">
                        <c:v>0.1427822978625414</c:v>
                      </c:pt>
                      <c:pt idx="49">
                        <c:v>0.13264087478843964</c:v>
                      </c:pt>
                      <c:pt idx="50">
                        <c:v>0.14196289481734833</c:v>
                      </c:pt>
                      <c:pt idx="51">
                        <c:v>0.13943608763341159</c:v>
                      </c:pt>
                      <c:pt idx="52">
                        <c:v>0.15303510821653538</c:v>
                      </c:pt>
                      <c:pt idx="53">
                        <c:v>0.14205658793182177</c:v>
                      </c:pt>
                      <c:pt idx="54">
                        <c:v>0.14725732450909837</c:v>
                      </c:pt>
                      <c:pt idx="55">
                        <c:v>0.14446459736384118</c:v>
                      </c:pt>
                      <c:pt idx="56">
                        <c:v>0.14171736542019941</c:v>
                      </c:pt>
                      <c:pt idx="57">
                        <c:v>0.14793208846983108</c:v>
                      </c:pt>
                      <c:pt idx="58">
                        <c:v>0.15003440582061905</c:v>
                      </c:pt>
                      <c:pt idx="59">
                        <c:v>0.14691569828105816</c:v>
                      </c:pt>
                      <c:pt idx="60">
                        <c:v>0.16122847625931763</c:v>
                      </c:pt>
                      <c:pt idx="61">
                        <c:v>0.17251188600409978</c:v>
                      </c:pt>
                      <c:pt idx="62">
                        <c:v>0.15879119834002234</c:v>
                      </c:pt>
                    </c:numCache>
                  </c:numRef>
                </c:val>
                <c:extLst>
                  <c:ext xmlns:c16="http://schemas.microsoft.com/office/drawing/2014/chart" uri="{C3380CC4-5D6E-409C-BE32-E72D297353CC}">
                    <c16:uniqueId val="{00000000-091E-4980-A4F8-BBBBE68242BC}"/>
                  </c:ext>
                </c:extLst>
              </c15:ser>
            </c15:filteredAreaSeries>
            <c15:filteredAreaSeries>
              <c15:ser>
                <c:idx val="2"/>
                <c:order val="5"/>
                <c:tx>
                  <c:strRef>
                    <c:extLst xmlns:c15="http://schemas.microsoft.com/office/drawing/2012/chart">
                      <c:ext xmlns:c15="http://schemas.microsoft.com/office/drawing/2012/chart" uri="{02D57815-91ED-43cb-92C2-25804820EDAC}">
                        <c15:formulaRef>
                          <c15:sqref>'F3'!$H$33</c15:sqref>
                        </c15:formulaRef>
                      </c:ext>
                    </c:extLst>
                    <c:strCache>
                      <c:ptCount val="1"/>
                      <c:pt idx="0">
                        <c:v>Pre-tax Income</c:v>
                      </c:pt>
                    </c:strCache>
                  </c:strRef>
                </c:tx>
                <c:spPr>
                  <a:solidFill>
                    <a:schemeClr val="bg1"/>
                  </a:solidFill>
                  <a:ln w="22225">
                    <a:solidFill>
                      <a:schemeClr val="tx2">
                        <a:lumMod val="50000"/>
                        <a:lumOff val="50000"/>
                      </a:schemeClr>
                    </a:solidFill>
                    <a:prstDash val="sysDash"/>
                  </a:ln>
                </c:spPr>
                <c:val>
                  <c:numRef>
                    <c:extLst xmlns:c15="http://schemas.microsoft.com/office/drawing/2012/chart">
                      <c:ext xmlns:c15="http://schemas.microsoft.com/office/drawing/2012/chart" uri="{02D57815-91ED-43cb-92C2-25804820EDAC}">
                        <c15:formulaRef>
                          <c15:sqref>'F3'!$H$34:$H$96</c15:sqref>
                        </c15:formulaRef>
                      </c:ext>
                    </c:extLst>
                    <c:numCache>
                      <c:formatCode>0.000</c:formatCode>
                      <c:ptCount val="63"/>
                      <c:pt idx="0">
                        <c:v>9.0190699762638438E-2</c:v>
                      </c:pt>
                      <c:pt idx="1">
                        <c:v>9.3660221683634942E-2</c:v>
                      </c:pt>
                      <c:pt idx="2">
                        <c:v>9.7129743604631461E-2</c:v>
                      </c:pt>
                      <c:pt idx="3">
                        <c:v>9.9442134711944019E-2</c:v>
                      </c:pt>
                      <c:pt idx="4">
                        <c:v>0.10175452581925658</c:v>
                      </c:pt>
                      <c:pt idx="5">
                        <c:v>0.1011985201313281</c:v>
                      </c:pt>
                      <c:pt idx="6">
                        <c:v>0.10064251444339964</c:v>
                      </c:pt>
                      <c:pt idx="7">
                        <c:v>9.8336905296318847E-2</c:v>
                      </c:pt>
                      <c:pt idx="8">
                        <c:v>9.8892642175654494E-2</c:v>
                      </c:pt>
                      <c:pt idx="9">
                        <c:v>8.9178323436843565E-2</c:v>
                      </c:pt>
                      <c:pt idx="10">
                        <c:v>8.0219703293802194E-2</c:v>
                      </c:pt>
                      <c:pt idx="11">
                        <c:v>8.2751679323712635E-2</c:v>
                      </c:pt>
                      <c:pt idx="12">
                        <c:v>8.4677469345206521E-2</c:v>
                      </c:pt>
                      <c:pt idx="13">
                        <c:v>8.2064126944006555E-2</c:v>
                      </c:pt>
                      <c:pt idx="14">
                        <c:v>8.0088514292680976E-2</c:v>
                      </c:pt>
                      <c:pt idx="15">
                        <c:v>8.0069717888113012E-2</c:v>
                      </c:pt>
                      <c:pt idx="16">
                        <c:v>8.0753948726390773E-2</c:v>
                      </c:pt>
                      <c:pt idx="17">
                        <c:v>8.1752938074729983E-2</c:v>
                      </c:pt>
                      <c:pt idx="18">
                        <c:v>8.0952805203060127E-2</c:v>
                      </c:pt>
                      <c:pt idx="19">
                        <c:v>8.3024952411808836E-2</c:v>
                      </c:pt>
                      <c:pt idx="20">
                        <c:v>8.0776650735311276E-2</c:v>
                      </c:pt>
                      <c:pt idx="21">
                        <c:v>7.9874002901807656E-2</c:v>
                      </c:pt>
                      <c:pt idx="22">
                        <c:v>8.223107387872032E-2</c:v>
                      </c:pt>
                      <c:pt idx="23">
                        <c:v>8.5344691253700394E-2</c:v>
                      </c:pt>
                      <c:pt idx="24">
                        <c:v>8.9687793307191704E-2</c:v>
                      </c:pt>
                      <c:pt idx="25">
                        <c:v>9.1292973660992649E-2</c:v>
                      </c:pt>
                      <c:pt idx="26">
                        <c:v>9.0640500758401951E-2</c:v>
                      </c:pt>
                      <c:pt idx="27">
                        <c:v>9.2451260171296595E-2</c:v>
                      </c:pt>
                      <c:pt idx="28">
                        <c:v>0.10522274689963597</c:v>
                      </c:pt>
                      <c:pt idx="29">
                        <c:v>0.10005359474796259</c:v>
                      </c:pt>
                      <c:pt idx="30">
                        <c:v>9.9526431895243947E-2</c:v>
                      </c:pt>
                      <c:pt idx="31">
                        <c:v>9.6096519038015277E-2</c:v>
                      </c:pt>
                      <c:pt idx="32">
                        <c:v>0.1035625208950741</c:v>
                      </c:pt>
                      <c:pt idx="33">
                        <c:v>9.7925922041663727E-2</c:v>
                      </c:pt>
                      <c:pt idx="34">
                        <c:v>9.7947633209355983E-2</c:v>
                      </c:pt>
                      <c:pt idx="35">
                        <c:v>0.10355855170899778</c:v>
                      </c:pt>
                      <c:pt idx="36">
                        <c:v>0.10893647672446487</c:v>
                      </c:pt>
                      <c:pt idx="37">
                        <c:v>0.11397893801341288</c:v>
                      </c:pt>
                      <c:pt idx="38">
                        <c:v>0.116311100543758</c:v>
                      </c:pt>
                      <c:pt idx="39">
                        <c:v>0.12032720173528</c:v>
                      </c:pt>
                      <c:pt idx="40">
                        <c:v>0.12546614722088686</c:v>
                      </c:pt>
                      <c:pt idx="41">
                        <c:v>0.11636194720269066</c:v>
                      </c:pt>
                      <c:pt idx="42">
                        <c:v>0.11018732619184951</c:v>
                      </c:pt>
                      <c:pt idx="43">
                        <c:v>0.1137936116272012</c:v>
                      </c:pt>
                      <c:pt idx="44">
                        <c:v>0.12266248031455884</c:v>
                      </c:pt>
                      <c:pt idx="45">
                        <c:v>0.13264683979449965</c:v>
                      </c:pt>
                      <c:pt idx="46">
                        <c:v>0.1369205883607697</c:v>
                      </c:pt>
                      <c:pt idx="47">
                        <c:v>0.1359227388390904</c:v>
                      </c:pt>
                      <c:pt idx="48">
                        <c:v>0.13032018210668025</c:v>
                      </c:pt>
                      <c:pt idx="49">
                        <c:v>0.1200701339060344</c:v>
                      </c:pt>
                      <c:pt idx="50">
                        <c:v>0.13049013433572604</c:v>
                      </c:pt>
                      <c:pt idx="51">
                        <c:v>0.12801732448256181</c:v>
                      </c:pt>
                      <c:pt idx="52">
                        <c:v>0.14063213522314186</c:v>
                      </c:pt>
                      <c:pt idx="53">
                        <c:v>0.12709424819485676</c:v>
                      </c:pt>
                      <c:pt idx="54">
                        <c:v>0.13213825861947001</c:v>
                      </c:pt>
                      <c:pt idx="55">
                        <c:v>0.12905331043831381</c:v>
                      </c:pt>
                      <c:pt idx="56">
                        <c:v>0.12504471217744784</c:v>
                      </c:pt>
                      <c:pt idx="57">
                        <c:v>0.13056813845330328</c:v>
                      </c:pt>
                      <c:pt idx="58">
                        <c:v>0.13220438594753753</c:v>
                      </c:pt>
                      <c:pt idx="59">
                        <c:v>0.12923169149857566</c:v>
                      </c:pt>
                      <c:pt idx="60">
                        <c:v>0.14484571974449476</c:v>
                      </c:pt>
                      <c:pt idx="61">
                        <c:v>0.15606312188676622</c:v>
                      </c:pt>
                      <c:pt idx="62">
                        <c:v>0.14041864923410952</c:v>
                      </c:pt>
                    </c:numCache>
                  </c:numRef>
                </c:val>
                <c:extLst xmlns:c15="http://schemas.microsoft.com/office/drawing/2012/chart">
                  <c:ext xmlns:c16="http://schemas.microsoft.com/office/drawing/2014/chart" uri="{C3380CC4-5D6E-409C-BE32-E72D297353CC}">
                    <c16:uniqueId val="{00000003-091E-4980-A4F8-BBBBE68242BC}"/>
                  </c:ext>
                </c:extLst>
              </c15:ser>
            </c15:filteredAreaSeries>
          </c:ext>
        </c:extLst>
      </c:areaChart>
      <c:lineChart>
        <c:grouping val="standard"/>
        <c:varyColors val="0"/>
        <c:ser>
          <c:idx val="5"/>
          <c:order val="2"/>
          <c:tx>
            <c:strRef>
              <c:f>'F3'!$C$33</c:f>
              <c:strCache>
                <c:ptCount val="1"/>
                <c:pt idx="0">
                  <c:v>After-tax income</c:v>
                </c:pt>
              </c:strCache>
            </c:strRef>
          </c:tx>
          <c:spPr>
            <a:ln w="31750">
              <a:solidFill>
                <a:srgbClr val="9E0000"/>
              </a:solidFill>
            </a:ln>
          </c:spPr>
          <c:marker>
            <c:symbol val="none"/>
          </c:marker>
          <c:cat>
            <c:numRef>
              <c:f>'F3'!$A$34:$A$96</c:f>
              <c:numCache>
                <c:formatCode>General</c:formatCode>
                <c:ptCount val="63"/>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numCache>
            </c:numRef>
          </c:cat>
          <c:val>
            <c:numRef>
              <c:f>'F3'!$C$34:$C$96</c:f>
              <c:numCache>
                <c:formatCode>0.000</c:formatCode>
                <c:ptCount val="63"/>
                <c:pt idx="0">
                  <c:v>8.1353679977703125E-2</c:v>
                </c:pt>
                <c:pt idx="1">
                  <c:v>8.3798771838933389E-2</c:v>
                </c:pt>
                <c:pt idx="2">
                  <c:v>8.6243863700163653E-2</c:v>
                </c:pt>
                <c:pt idx="3">
                  <c:v>8.7789026110016571E-2</c:v>
                </c:pt>
                <c:pt idx="4">
                  <c:v>8.933418851986949E-2</c:v>
                </c:pt>
                <c:pt idx="5">
                  <c:v>8.992758628405606E-2</c:v>
                </c:pt>
                <c:pt idx="6">
                  <c:v>9.0520984048242631E-2</c:v>
                </c:pt>
                <c:pt idx="7">
                  <c:v>8.4515821856131185E-2</c:v>
                </c:pt>
                <c:pt idx="8">
                  <c:v>8.1687489216415901E-2</c:v>
                </c:pt>
                <c:pt idx="9">
                  <c:v>7.5185176177216179E-2</c:v>
                </c:pt>
                <c:pt idx="10">
                  <c:v>6.7808362876148692E-2</c:v>
                </c:pt>
                <c:pt idx="11">
                  <c:v>6.9542255727563312E-2</c:v>
                </c:pt>
                <c:pt idx="12">
                  <c:v>7.1114286410343563E-2</c:v>
                </c:pt>
                <c:pt idx="13">
                  <c:v>7.3670756318210864E-2</c:v>
                </c:pt>
                <c:pt idx="14">
                  <c:v>7.0304889205058327E-2</c:v>
                </c:pt>
                <c:pt idx="15">
                  <c:v>6.9143703269960513E-2</c:v>
                </c:pt>
                <c:pt idx="16">
                  <c:v>7.031523787998413E-2</c:v>
                </c:pt>
                <c:pt idx="17">
                  <c:v>7.2548540186406843E-2</c:v>
                </c:pt>
                <c:pt idx="18">
                  <c:v>7.3400250252283056E-2</c:v>
                </c:pt>
                <c:pt idx="19">
                  <c:v>7.3499505878983531E-2</c:v>
                </c:pt>
                <c:pt idx="20">
                  <c:v>6.935263281665266E-2</c:v>
                </c:pt>
                <c:pt idx="21">
                  <c:v>6.9648598759632682E-2</c:v>
                </c:pt>
                <c:pt idx="22">
                  <c:v>6.8986125239727858E-2</c:v>
                </c:pt>
                <c:pt idx="23">
                  <c:v>7.1949684198771791E-2</c:v>
                </c:pt>
                <c:pt idx="24">
                  <c:v>7.7088953370487309E-2</c:v>
                </c:pt>
                <c:pt idx="25">
                  <c:v>7.6891610884813957E-2</c:v>
                </c:pt>
                <c:pt idx="26">
                  <c:v>7.3653566201339893E-2</c:v>
                </c:pt>
                <c:pt idx="27">
                  <c:v>7.6447342218951109E-2</c:v>
                </c:pt>
                <c:pt idx="28">
                  <c:v>8.7414499342183968E-2</c:v>
                </c:pt>
                <c:pt idx="29">
                  <c:v>8.2457669462270664E-2</c:v>
                </c:pt>
                <c:pt idx="30">
                  <c:v>8.2756213844376231E-2</c:v>
                </c:pt>
                <c:pt idx="31">
                  <c:v>7.7317888095874407E-2</c:v>
                </c:pt>
                <c:pt idx="32">
                  <c:v>8.118479959201598E-2</c:v>
                </c:pt>
                <c:pt idx="33">
                  <c:v>7.3484367116312621E-2</c:v>
                </c:pt>
                <c:pt idx="34">
                  <c:v>7.4134598638055091E-2</c:v>
                </c:pt>
                <c:pt idx="35">
                  <c:v>7.7998070340682596E-2</c:v>
                </c:pt>
                <c:pt idx="36">
                  <c:v>8.1597154399883437E-2</c:v>
                </c:pt>
                <c:pt idx="37">
                  <c:v>8.6295754804832717E-2</c:v>
                </c:pt>
                <c:pt idx="38">
                  <c:v>8.6838861054124528E-2</c:v>
                </c:pt>
                <c:pt idx="39">
                  <c:v>9.0317614886004677E-2</c:v>
                </c:pt>
                <c:pt idx="40">
                  <c:v>9.4506505277513378E-2</c:v>
                </c:pt>
                <c:pt idx="41">
                  <c:v>8.6654198062239882E-2</c:v>
                </c:pt>
                <c:pt idx="42">
                  <c:v>8.1883586134613634E-2</c:v>
                </c:pt>
                <c:pt idx="43">
                  <c:v>8.5434215849765738E-2</c:v>
                </c:pt>
                <c:pt idx="44">
                  <c:v>9.2435522575450541E-2</c:v>
                </c:pt>
                <c:pt idx="45">
                  <c:v>9.8559500154482088E-2</c:v>
                </c:pt>
                <c:pt idx="46">
                  <c:v>0.10126278889363673</c:v>
                </c:pt>
                <c:pt idx="47">
                  <c:v>9.7370373048683193E-2</c:v>
                </c:pt>
                <c:pt idx="48">
                  <c:v>9.0276831463767679E-2</c:v>
                </c:pt>
                <c:pt idx="49">
                  <c:v>8.2277457533462939E-2</c:v>
                </c:pt>
                <c:pt idx="50">
                  <c:v>8.9865714925165582E-2</c:v>
                </c:pt>
                <c:pt idx="51">
                  <c:v>8.6510019872664906E-2</c:v>
                </c:pt>
                <c:pt idx="52">
                  <c:v>9.8399550706911976E-2</c:v>
                </c:pt>
                <c:pt idx="53">
                  <c:v>8.7054486002083362E-2</c:v>
                </c:pt>
                <c:pt idx="54">
                  <c:v>9.1579205788474574E-2</c:v>
                </c:pt>
                <c:pt idx="55">
                  <c:v>8.8902371015817994E-2</c:v>
                </c:pt>
                <c:pt idx="56">
                  <c:v>8.7012527783742216E-2</c:v>
                </c:pt>
                <c:pt idx="57">
                  <c:v>9.2292625480013366E-2</c:v>
                </c:pt>
                <c:pt idx="58">
                  <c:v>9.4886920593472188E-2</c:v>
                </c:pt>
                <c:pt idx="59">
                  <c:v>9.1805117575338185E-2</c:v>
                </c:pt>
                <c:pt idx="60">
                  <c:v>9.148232667934815E-2</c:v>
                </c:pt>
                <c:pt idx="61">
                  <c:v>0.10200116942951699</c:v>
                </c:pt>
                <c:pt idx="62">
                  <c:v>0.10307886285285074</c:v>
                </c:pt>
              </c:numCache>
            </c:numRef>
          </c:val>
          <c:smooth val="0"/>
          <c:extLst>
            <c:ext xmlns:c16="http://schemas.microsoft.com/office/drawing/2014/chart" uri="{C3380CC4-5D6E-409C-BE32-E72D297353CC}">
              <c16:uniqueId val="{00000008-091E-4980-A4F8-BBBBE68242BC}"/>
            </c:ext>
          </c:extLst>
        </c:ser>
        <c:dLbls>
          <c:showLegendKey val="0"/>
          <c:showVal val="0"/>
          <c:showCatName val="0"/>
          <c:showSerName val="0"/>
          <c:showPercent val="0"/>
          <c:showBubbleSize val="0"/>
        </c:dLbls>
        <c:marker val="1"/>
        <c:smooth val="0"/>
        <c:axId val="1111217504"/>
        <c:axId val="1111217896"/>
        <c:extLst>
          <c:ext xmlns:c15="http://schemas.microsoft.com/office/drawing/2012/chart" uri="{02D57815-91ED-43cb-92C2-25804820EDAC}">
            <c15:filteredLineSeries>
              <c15:ser>
                <c:idx val="1"/>
                <c:order val="0"/>
                <c:tx>
                  <c:strRef>
                    <c:extLst>
                      <c:ext uri="{02D57815-91ED-43cb-92C2-25804820EDAC}">
                        <c15:formulaRef>
                          <c15:sqref>'F3'!$B$33</c15:sqref>
                        </c15:formulaRef>
                      </c:ext>
                    </c:extLst>
                    <c:strCache>
                      <c:ptCount val="1"/>
                      <c:pt idx="0">
                        <c:v>Pre-tax Income</c:v>
                      </c:pt>
                    </c:strCache>
                  </c:strRef>
                </c:tx>
                <c:spPr>
                  <a:ln w="38100">
                    <a:solidFill>
                      <a:schemeClr val="tx2">
                        <a:lumMod val="50000"/>
                        <a:lumOff val="50000"/>
                      </a:schemeClr>
                    </a:solidFill>
                    <a:prstDash val="solid"/>
                  </a:ln>
                </c:spPr>
                <c:marker>
                  <c:symbol val="none"/>
                </c:marker>
                <c:dPt>
                  <c:idx val="1"/>
                  <c:bubble3D val="0"/>
                  <c:extLst>
                    <c:ext xmlns:c16="http://schemas.microsoft.com/office/drawing/2014/chart" uri="{C3380CC4-5D6E-409C-BE32-E72D297353CC}">
                      <c16:uniqueId val="{00000004-091E-4980-A4F8-BBBBE68242BC}"/>
                    </c:ext>
                  </c:extLst>
                </c:dPt>
                <c:dPt>
                  <c:idx val="3"/>
                  <c:bubble3D val="0"/>
                  <c:extLst>
                    <c:ext xmlns:c16="http://schemas.microsoft.com/office/drawing/2014/chart" uri="{C3380CC4-5D6E-409C-BE32-E72D297353CC}">
                      <c16:uniqueId val="{00000005-091E-4980-A4F8-BBBBE68242BC}"/>
                    </c:ext>
                  </c:extLst>
                </c:dPt>
                <c:dPt>
                  <c:idx val="5"/>
                  <c:bubble3D val="0"/>
                  <c:extLst>
                    <c:ext xmlns:c16="http://schemas.microsoft.com/office/drawing/2014/chart" uri="{C3380CC4-5D6E-409C-BE32-E72D297353CC}">
                      <c16:uniqueId val="{00000006-091E-4980-A4F8-BBBBE68242BC}"/>
                    </c:ext>
                  </c:extLst>
                </c:dPt>
                <c:cat>
                  <c:numRef>
                    <c:extLst>
                      <c:ext uri="{02D57815-91ED-43cb-92C2-25804820EDAC}">
                        <c15:formulaRef>
                          <c15:sqref>'F3'!$A$34:$A$96</c15:sqref>
                        </c15:formulaRef>
                      </c:ext>
                    </c:extLst>
                    <c:numCache>
                      <c:formatCode>General</c:formatCode>
                      <c:ptCount val="63"/>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numCache>
                  </c:numRef>
                </c:cat>
                <c:val>
                  <c:numRef>
                    <c:extLst>
                      <c:ext uri="{02D57815-91ED-43cb-92C2-25804820EDAC}">
                        <c15:formulaRef>
                          <c15:sqref>'F3'!$B$34:$B$99</c15:sqref>
                        </c15:formulaRef>
                      </c:ext>
                    </c:extLst>
                    <c:numCache>
                      <c:formatCode>0.000</c:formatCode>
                      <c:ptCount val="66"/>
                      <c:pt idx="0">
                        <c:v>0.1037704729703227</c:v>
                      </c:pt>
                      <c:pt idx="1">
                        <c:v>0.10776239155694237</c:v>
                      </c:pt>
                      <c:pt idx="2">
                        <c:v>0.11175431014356203</c:v>
                      </c:pt>
                      <c:pt idx="3">
                        <c:v>0.11328721433001279</c:v>
                      </c:pt>
                      <c:pt idx="4">
                        <c:v>0.11482011851646357</c:v>
                      </c:pt>
                      <c:pt idx="5">
                        <c:v>0.114756118905118</c:v>
                      </c:pt>
                      <c:pt idx="6">
                        <c:v>0.11469211929377245</c:v>
                      </c:pt>
                      <c:pt idx="7">
                        <c:v>0.11267391549017615</c:v>
                      </c:pt>
                      <c:pt idx="8">
                        <c:v>0.11146533723253768</c:v>
                      </c:pt>
                      <c:pt idx="9">
                        <c:v>0.1012465688795782</c:v>
                      </c:pt>
                      <c:pt idx="10">
                        <c:v>9.3118770360026498E-2</c:v>
                      </c:pt>
                      <c:pt idx="11">
                        <c:v>9.581063342302934E-2</c:v>
                      </c:pt>
                      <c:pt idx="12">
                        <c:v>9.7076395068114066E-2</c:v>
                      </c:pt>
                      <c:pt idx="13">
                        <c:v>9.5462753975532666E-2</c:v>
                      </c:pt>
                      <c:pt idx="14">
                        <c:v>9.2286806219272544E-2</c:v>
                      </c:pt>
                      <c:pt idx="15">
                        <c:v>9.2647467001270703E-2</c:v>
                      </c:pt>
                      <c:pt idx="16">
                        <c:v>9.4104709605494233E-2</c:v>
                      </c:pt>
                      <c:pt idx="17">
                        <c:v>9.4107712422874634E-2</c:v>
                      </c:pt>
                      <c:pt idx="18">
                        <c:v>9.3177408974032053E-2</c:v>
                      </c:pt>
                      <c:pt idx="19">
                        <c:v>9.4022273724908664E-2</c:v>
                      </c:pt>
                      <c:pt idx="20">
                        <c:v>9.1032488478326443E-2</c:v>
                      </c:pt>
                      <c:pt idx="21">
                        <c:v>8.9786865184290549E-2</c:v>
                      </c:pt>
                      <c:pt idx="22">
                        <c:v>9.1587103687375132E-2</c:v>
                      </c:pt>
                      <c:pt idx="23">
                        <c:v>9.4667835259230129E-2</c:v>
                      </c:pt>
                      <c:pt idx="24">
                        <c:v>9.8371619949190262E-2</c:v>
                      </c:pt>
                      <c:pt idx="25">
                        <c:v>9.979547645224203E-2</c:v>
                      </c:pt>
                      <c:pt idx="26">
                        <c:v>9.8565290627953508E-2</c:v>
                      </c:pt>
                      <c:pt idx="27">
                        <c:v>0.10090110735902925</c:v>
                      </c:pt>
                      <c:pt idx="28">
                        <c:v>0.11260867966089287</c:v>
                      </c:pt>
                      <c:pt idx="29">
                        <c:v>0.10774538365528008</c:v>
                      </c:pt>
                      <c:pt idx="30">
                        <c:v>0.10731067121473412</c:v>
                      </c:pt>
                      <c:pt idx="31">
                        <c:v>0.10463559045860955</c:v>
                      </c:pt>
                      <c:pt idx="32">
                        <c:v>0.11173472813703217</c:v>
                      </c:pt>
                      <c:pt idx="33">
                        <c:v>0.10672208111027655</c:v>
                      </c:pt>
                      <c:pt idx="34">
                        <c:v>0.10627555377838044</c:v>
                      </c:pt>
                      <c:pt idx="35">
                        <c:v>0.11175760732268609</c:v>
                      </c:pt>
                      <c:pt idx="36">
                        <c:v>0.11687272245344611</c:v>
                      </c:pt>
                      <c:pt idx="37">
                        <c:v>0.12244851014666278</c:v>
                      </c:pt>
                      <c:pt idx="38">
                        <c:v>0.12460289987617196</c:v>
                      </c:pt>
                      <c:pt idx="39">
                        <c:v>0.12862531473661529</c:v>
                      </c:pt>
                      <c:pt idx="40">
                        <c:v>0.13408803209572506</c:v>
                      </c:pt>
                      <c:pt idx="41">
                        <c:v>0.12490495089297689</c:v>
                      </c:pt>
                      <c:pt idx="42">
                        <c:v>0.11870780021527641</c:v>
                      </c:pt>
                      <c:pt idx="43">
                        <c:v>0.12220951613676639</c:v>
                      </c:pt>
                      <c:pt idx="44">
                        <c:v>0.13154063934373145</c:v>
                      </c:pt>
                      <c:pt idx="45">
                        <c:v>0.1411524484815963</c:v>
                      </c:pt>
                      <c:pt idx="46">
                        <c:v>0.14575887535776794</c:v>
                      </c:pt>
                      <c:pt idx="47">
                        <c:v>0.14478112449134961</c:v>
                      </c:pt>
                      <c:pt idx="48">
                        <c:v>0.13910481221422943</c:v>
                      </c:pt>
                      <c:pt idx="49">
                        <c:v>0.12907250306637869</c:v>
                      </c:pt>
                      <c:pt idx="50">
                        <c:v>0.13924969929981437</c:v>
                      </c:pt>
                      <c:pt idx="51">
                        <c:v>0.13633424147219877</c:v>
                      </c:pt>
                      <c:pt idx="52">
                        <c:v>0.15042718213173098</c:v>
                      </c:pt>
                      <c:pt idx="53">
                        <c:v>0.13847533071867921</c:v>
                      </c:pt>
                      <c:pt idx="54">
                        <c:v>0.14406756891992403</c:v>
                      </c:pt>
                      <c:pt idx="55">
                        <c:v>0.13985393698558254</c:v>
                      </c:pt>
                      <c:pt idx="56">
                        <c:v>0.13793451865526471</c:v>
                      </c:pt>
                      <c:pt idx="57">
                        <c:v>0.1442970445751727</c:v>
                      </c:pt>
                      <c:pt idx="58">
                        <c:v>0.1463361431528401</c:v>
                      </c:pt>
                      <c:pt idx="59">
                        <c:v>0.14332816101906173</c:v>
                      </c:pt>
                      <c:pt idx="60">
                        <c:v>0.15754274588507708</c:v>
                      </c:pt>
                      <c:pt idx="61">
                        <c:v>0.16890532588158003</c:v>
                      </c:pt>
                      <c:pt idx="62">
                        <c:v>0.15506403408610703</c:v>
                      </c:pt>
                    </c:numCache>
                  </c:numRef>
                </c:val>
                <c:smooth val="0"/>
                <c:extLst>
                  <c:ext xmlns:c16="http://schemas.microsoft.com/office/drawing/2014/chart" uri="{C3380CC4-5D6E-409C-BE32-E72D297353CC}">
                    <c16:uniqueId val="{00000007-091E-4980-A4F8-BBBBE68242BC}"/>
                  </c:ext>
                </c:extLst>
              </c15:ser>
            </c15:filteredLineSeries>
          </c:ext>
        </c:extLst>
      </c:lineChart>
      <c:catAx>
        <c:axId val="1111217504"/>
        <c:scaling>
          <c:orientation val="minMax"/>
        </c:scaling>
        <c:delete val="0"/>
        <c:axPos val="b"/>
        <c:numFmt formatCode="General"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111217896"/>
        <c:crossesAt val="0"/>
        <c:auto val="1"/>
        <c:lblAlgn val="ctr"/>
        <c:lblOffset val="100"/>
        <c:tickLblSkip val="10"/>
        <c:tickMarkSkip val="10"/>
        <c:noMultiLvlLbl val="0"/>
      </c:catAx>
      <c:valAx>
        <c:axId val="1111217896"/>
        <c:scaling>
          <c:orientation val="minMax"/>
          <c:max val="0.2"/>
          <c:min val="0"/>
        </c:scaling>
        <c:delete val="0"/>
        <c:axPos val="l"/>
        <c:majorGridlines>
          <c:spPr>
            <a:ln w="9525">
              <a:solidFill>
                <a:schemeClr val="bg1">
                  <a:lumMod val="75000"/>
                </a:schemeClr>
              </a:solidFill>
              <a:prstDash val="sysDot"/>
            </a:ln>
          </c:spPr>
        </c:majorGridlines>
        <c:numFmt formatCode="0%" sourceLinked="0"/>
        <c:majorTickMark val="out"/>
        <c:minorTickMark val="out"/>
        <c:tickLblPos val="nextTo"/>
        <c:spPr>
          <a:ln w="3175">
            <a:solidFill>
              <a:srgbClr val="000000"/>
            </a:solidFill>
            <a:prstDash val="solid"/>
          </a:ln>
        </c:spPr>
        <c:txPr>
          <a:bodyPr rot="0" vert="horz"/>
          <a:lstStyle/>
          <a:p>
            <a:pPr>
              <a:defRPr sz="1300" b="0" i="0" u="none" strike="noStrike" baseline="0">
                <a:solidFill>
                  <a:srgbClr val="000000"/>
                </a:solidFill>
                <a:latin typeface="Arial"/>
                <a:ea typeface="Arial"/>
                <a:cs typeface="Arial"/>
              </a:defRPr>
            </a:pPr>
            <a:endParaRPr lang="en-US"/>
          </a:p>
        </c:txPr>
        <c:crossAx val="1111217504"/>
        <c:crosses val="autoZero"/>
        <c:crossBetween val="between"/>
        <c:majorUnit val="4.0000000000000008E-2"/>
        <c:minorUnit val="2.0000000000000004E-2"/>
      </c:valAx>
      <c:spPr>
        <a:solidFill>
          <a:srgbClr val="FFFFFF"/>
        </a:solidFill>
        <a:ln w="3175">
          <a:noFill/>
          <a:prstDash val="solid"/>
        </a:ln>
      </c:spPr>
    </c:plotArea>
    <c:plotVisOnly val="1"/>
    <c:dispBlanksAs val="span"/>
    <c:showDLblsOverMax val="0"/>
  </c:chart>
  <c:spPr>
    <a:solidFill>
      <a:schemeClr val="bg1"/>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866" r="0.75000000000000866" t="1" header="0.5" footer="0.5"/>
    <c:pageSetup orientation="landscape" verticalDpi="96"/>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21021266651088"/>
          <c:y val="5.216252960454467E-2"/>
          <c:w val="0.81120740014579096"/>
          <c:h val="0.88610369692179369"/>
        </c:manualLayout>
      </c:layout>
      <c:lineChart>
        <c:grouping val="standard"/>
        <c:varyColors val="0"/>
        <c:ser>
          <c:idx val="1"/>
          <c:order val="0"/>
          <c:tx>
            <c:strRef>
              <c:f>F4a!$B$33</c:f>
              <c:strCache>
                <c:ptCount val="1"/>
                <c:pt idx="0">
                  <c:v>Pre-tax Income</c:v>
                </c:pt>
              </c:strCache>
            </c:strRef>
          </c:tx>
          <c:spPr>
            <a:ln w="38100">
              <a:solidFill>
                <a:schemeClr val="tx2">
                  <a:lumMod val="50000"/>
                  <a:lumOff val="50000"/>
                </a:schemeClr>
              </a:solidFill>
              <a:prstDash val="solid"/>
            </a:ln>
          </c:spPr>
          <c:marker>
            <c:symbol val="none"/>
          </c:marker>
          <c:dPt>
            <c:idx val="1"/>
            <c:bubble3D val="0"/>
            <c:extLst>
              <c:ext xmlns:c16="http://schemas.microsoft.com/office/drawing/2014/chart" uri="{C3380CC4-5D6E-409C-BE32-E72D297353CC}">
                <c16:uniqueId val="{00000000-5624-401F-A083-C0FC1AEE1BF4}"/>
              </c:ext>
            </c:extLst>
          </c:dPt>
          <c:dPt>
            <c:idx val="3"/>
            <c:bubble3D val="0"/>
            <c:extLst>
              <c:ext xmlns:c16="http://schemas.microsoft.com/office/drawing/2014/chart" uri="{C3380CC4-5D6E-409C-BE32-E72D297353CC}">
                <c16:uniqueId val="{00000001-5624-401F-A083-C0FC1AEE1BF4}"/>
              </c:ext>
            </c:extLst>
          </c:dPt>
          <c:dPt>
            <c:idx val="5"/>
            <c:bubble3D val="0"/>
            <c:extLst>
              <c:ext xmlns:c16="http://schemas.microsoft.com/office/drawing/2014/chart" uri="{C3380CC4-5D6E-409C-BE32-E72D297353CC}">
                <c16:uniqueId val="{00000002-5624-401F-A083-C0FC1AEE1BF4}"/>
              </c:ext>
            </c:extLst>
          </c:dPt>
          <c:cat>
            <c:numRef>
              <c:f>F4a!$A$34:$A$96</c:f>
              <c:numCache>
                <c:formatCode>General</c:formatCode>
                <c:ptCount val="63"/>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numCache>
            </c:numRef>
          </c:cat>
          <c:val>
            <c:numRef>
              <c:f>F4a!$B$34:$B$99</c:f>
              <c:numCache>
                <c:formatCode>0.000</c:formatCode>
                <c:ptCount val="66"/>
                <c:pt idx="0">
                  <c:v>0.1037704729703227</c:v>
                </c:pt>
                <c:pt idx="2">
                  <c:v>0.11175431014356203</c:v>
                </c:pt>
                <c:pt idx="4">
                  <c:v>0.11482011851646357</c:v>
                </c:pt>
                <c:pt idx="6">
                  <c:v>0.11469211929377245</c:v>
                </c:pt>
                <c:pt idx="7">
                  <c:v>0.11267391549017615</c:v>
                </c:pt>
                <c:pt idx="8">
                  <c:v>0.11146533723253768</c:v>
                </c:pt>
                <c:pt idx="9">
                  <c:v>0.1012465688795782</c:v>
                </c:pt>
                <c:pt idx="10">
                  <c:v>9.3118770360026498E-2</c:v>
                </c:pt>
                <c:pt idx="11">
                  <c:v>9.581063342302934E-2</c:v>
                </c:pt>
                <c:pt idx="12">
                  <c:v>9.7076395068114066E-2</c:v>
                </c:pt>
                <c:pt idx="13">
                  <c:v>9.5462753975532666E-2</c:v>
                </c:pt>
                <c:pt idx="14">
                  <c:v>9.2286806219272544E-2</c:v>
                </c:pt>
                <c:pt idx="15">
                  <c:v>9.2647467001270703E-2</c:v>
                </c:pt>
                <c:pt idx="16">
                  <c:v>9.4104709605494233E-2</c:v>
                </c:pt>
                <c:pt idx="17">
                  <c:v>9.4107712422874634E-2</c:v>
                </c:pt>
                <c:pt idx="18">
                  <c:v>9.3177408974032053E-2</c:v>
                </c:pt>
                <c:pt idx="19">
                  <c:v>9.4022273724908664E-2</c:v>
                </c:pt>
                <c:pt idx="20">
                  <c:v>9.1032488478326443E-2</c:v>
                </c:pt>
                <c:pt idx="21">
                  <c:v>8.9786865184290549E-2</c:v>
                </c:pt>
                <c:pt idx="22">
                  <c:v>9.1587103687375132E-2</c:v>
                </c:pt>
                <c:pt idx="23">
                  <c:v>9.4667835259230129E-2</c:v>
                </c:pt>
                <c:pt idx="24">
                  <c:v>9.8371619949190262E-2</c:v>
                </c:pt>
                <c:pt idx="25">
                  <c:v>9.979547645224203E-2</c:v>
                </c:pt>
                <c:pt idx="26">
                  <c:v>9.8565290627953508E-2</c:v>
                </c:pt>
                <c:pt idx="27">
                  <c:v>0.10090110735902925</c:v>
                </c:pt>
                <c:pt idx="28">
                  <c:v>0.11260867966089287</c:v>
                </c:pt>
                <c:pt idx="29">
                  <c:v>0.10774538365528008</c:v>
                </c:pt>
                <c:pt idx="30">
                  <c:v>0.10731067121473412</c:v>
                </c:pt>
                <c:pt idx="31">
                  <c:v>0.10463559045860955</c:v>
                </c:pt>
                <c:pt idx="32">
                  <c:v>0.11173472813703217</c:v>
                </c:pt>
                <c:pt idx="33">
                  <c:v>0.10672208111027655</c:v>
                </c:pt>
                <c:pt idx="34">
                  <c:v>0.10627555377838044</c:v>
                </c:pt>
                <c:pt idx="35">
                  <c:v>0.11175760732268609</c:v>
                </c:pt>
                <c:pt idx="36">
                  <c:v>0.11687272245344611</c:v>
                </c:pt>
                <c:pt idx="37">
                  <c:v>0.12244851014666278</c:v>
                </c:pt>
                <c:pt idx="38">
                  <c:v>0.12460289987617196</c:v>
                </c:pt>
                <c:pt idx="39">
                  <c:v>0.12862531473661529</c:v>
                </c:pt>
                <c:pt idx="40">
                  <c:v>0.13408803209572506</c:v>
                </c:pt>
                <c:pt idx="41">
                  <c:v>0.12490495089297689</c:v>
                </c:pt>
                <c:pt idx="42">
                  <c:v>0.11870780021527641</c:v>
                </c:pt>
                <c:pt idx="43">
                  <c:v>0.12220951613676639</c:v>
                </c:pt>
                <c:pt idx="44">
                  <c:v>0.13154063934373145</c:v>
                </c:pt>
                <c:pt idx="45">
                  <c:v>0.1411524484815963</c:v>
                </c:pt>
                <c:pt idx="46">
                  <c:v>0.14575887535776794</c:v>
                </c:pt>
                <c:pt idx="47">
                  <c:v>0.14478112449134961</c:v>
                </c:pt>
                <c:pt idx="48">
                  <c:v>0.13910481221422943</c:v>
                </c:pt>
                <c:pt idx="49">
                  <c:v>0.12907250306637869</c:v>
                </c:pt>
                <c:pt idx="50">
                  <c:v>0.13924969929981437</c:v>
                </c:pt>
                <c:pt idx="51">
                  <c:v>0.13633424147219877</c:v>
                </c:pt>
                <c:pt idx="52">
                  <c:v>0.15042718213173098</c:v>
                </c:pt>
                <c:pt idx="53">
                  <c:v>0.13847533071867921</c:v>
                </c:pt>
                <c:pt idx="54">
                  <c:v>0.14406756891992403</c:v>
                </c:pt>
                <c:pt idx="55">
                  <c:v>0.13985393698558254</c:v>
                </c:pt>
                <c:pt idx="56">
                  <c:v>0.13793451865526471</c:v>
                </c:pt>
                <c:pt idx="57">
                  <c:v>0.1442970445751727</c:v>
                </c:pt>
                <c:pt idx="58">
                  <c:v>0.1463361431528401</c:v>
                </c:pt>
                <c:pt idx="59">
                  <c:v>0.14332816101906173</c:v>
                </c:pt>
                <c:pt idx="60">
                  <c:v>0.15754274588507708</c:v>
                </c:pt>
                <c:pt idx="61">
                  <c:v>0.16890532588158003</c:v>
                </c:pt>
                <c:pt idx="62">
                  <c:v>0.15506403408610703</c:v>
                </c:pt>
              </c:numCache>
            </c:numRef>
          </c:val>
          <c:smooth val="0"/>
          <c:extLst>
            <c:ext xmlns:c16="http://schemas.microsoft.com/office/drawing/2014/chart" uri="{C3380CC4-5D6E-409C-BE32-E72D297353CC}">
              <c16:uniqueId val="{00000003-5624-401F-A083-C0FC1AEE1BF4}"/>
            </c:ext>
          </c:extLst>
        </c:ser>
        <c:ser>
          <c:idx val="3"/>
          <c:order val="1"/>
          <c:tx>
            <c:strRef>
              <c:f>F4a!$F$33</c:f>
              <c:strCache>
                <c:ptCount val="1"/>
                <c:pt idx="0">
                  <c:v>Pre-tax Income</c:v>
                </c:pt>
              </c:strCache>
            </c:strRef>
          </c:tx>
          <c:spPr>
            <a:ln w="25400">
              <a:solidFill>
                <a:schemeClr val="tx1">
                  <a:lumMod val="65000"/>
                  <a:lumOff val="35000"/>
                </a:schemeClr>
              </a:solidFill>
              <a:prstDash val="sysDash"/>
            </a:ln>
          </c:spPr>
          <c:marker>
            <c:symbol val="none"/>
          </c:marker>
          <c:cat>
            <c:numRef>
              <c:f>F4a!$A$34:$A$96</c:f>
              <c:numCache>
                <c:formatCode>General</c:formatCode>
                <c:ptCount val="63"/>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numCache>
            </c:numRef>
          </c:cat>
          <c:val>
            <c:numRef>
              <c:f>F4a!$F$34:$F$99</c:f>
              <c:numCache>
                <c:formatCode>0.000</c:formatCode>
                <c:ptCount val="66"/>
                <c:pt idx="0">
                  <c:v>0.10312642343998446</c:v>
                </c:pt>
                <c:pt idx="2">
                  <c:v>0.11141746382081576</c:v>
                </c:pt>
                <c:pt idx="4">
                  <c:v>0.1153404952149556</c:v>
                </c:pt>
                <c:pt idx="6">
                  <c:v>0.11475404890168528</c:v>
                </c:pt>
                <c:pt idx="7">
                  <c:v>0.11271008021809324</c:v>
                </c:pt>
                <c:pt idx="8">
                  <c:v>0.11122507421643339</c:v>
                </c:pt>
                <c:pt idx="9">
                  <c:v>0.10086905698208237</c:v>
                </c:pt>
                <c:pt idx="10">
                  <c:v>9.2774149218298962E-2</c:v>
                </c:pt>
                <c:pt idx="11">
                  <c:v>9.5586815829986252E-2</c:v>
                </c:pt>
                <c:pt idx="12">
                  <c:v>9.6902700837127417E-2</c:v>
                </c:pt>
                <c:pt idx="13">
                  <c:v>9.5274756702436306E-2</c:v>
                </c:pt>
                <c:pt idx="14">
                  <c:v>9.1502578968887083E-2</c:v>
                </c:pt>
                <c:pt idx="15">
                  <c:v>9.2705446977149109E-2</c:v>
                </c:pt>
                <c:pt idx="16">
                  <c:v>9.3643030909225503E-2</c:v>
                </c:pt>
                <c:pt idx="17">
                  <c:v>9.3288610010785034E-2</c:v>
                </c:pt>
                <c:pt idx="18">
                  <c:v>9.282576570921168E-2</c:v>
                </c:pt>
                <c:pt idx="19">
                  <c:v>9.4070924937761549E-2</c:v>
                </c:pt>
                <c:pt idx="20">
                  <c:v>9.2002961738561317E-2</c:v>
                </c:pt>
                <c:pt idx="21">
                  <c:v>8.8426428447948471E-2</c:v>
                </c:pt>
                <c:pt idx="22">
                  <c:v>9.0614387946887795E-2</c:v>
                </c:pt>
                <c:pt idx="23">
                  <c:v>9.4112644594859865E-2</c:v>
                </c:pt>
                <c:pt idx="24">
                  <c:v>9.5901991841306072E-2</c:v>
                </c:pt>
                <c:pt idx="25">
                  <c:v>9.7255231594784455E-2</c:v>
                </c:pt>
                <c:pt idx="26">
                  <c:v>9.7148627151826886E-2</c:v>
                </c:pt>
                <c:pt idx="27">
                  <c:v>9.6692932756861874E-2</c:v>
                </c:pt>
                <c:pt idx="28">
                  <c:v>0.11249268915084298</c:v>
                </c:pt>
                <c:pt idx="29">
                  <c:v>0.10803245685896695</c:v>
                </c:pt>
                <c:pt idx="30">
                  <c:v>0.10766860304457467</c:v>
                </c:pt>
                <c:pt idx="31">
                  <c:v>0.1049527343746544</c:v>
                </c:pt>
                <c:pt idx="32">
                  <c:v>0.11182670858236057</c:v>
                </c:pt>
                <c:pt idx="33">
                  <c:v>0.10563438276548648</c:v>
                </c:pt>
                <c:pt idx="34">
                  <c:v>0.10583792699219721</c:v>
                </c:pt>
                <c:pt idx="35">
                  <c:v>0.11120233705499301</c:v>
                </c:pt>
                <c:pt idx="36">
                  <c:v>0.11578063250363062</c:v>
                </c:pt>
                <c:pt idx="37">
                  <c:v>0.12152306304405473</c:v>
                </c:pt>
                <c:pt idx="38">
                  <c:v>0.1235028643097314</c:v>
                </c:pt>
                <c:pt idx="39">
                  <c:v>0.12784542314203862</c:v>
                </c:pt>
                <c:pt idx="40">
                  <c:v>0.13289372751555226</c:v>
                </c:pt>
                <c:pt idx="41">
                  <c:v>0.12284943924708812</c:v>
                </c:pt>
                <c:pt idx="42">
                  <c:v>0.11651728187283869</c:v>
                </c:pt>
                <c:pt idx="43">
                  <c:v>0.12090609337273232</c:v>
                </c:pt>
                <c:pt idx="44">
                  <c:v>0.13042465681242077</c:v>
                </c:pt>
                <c:pt idx="45">
                  <c:v>0.14078954752135975</c:v>
                </c:pt>
                <c:pt idx="46">
                  <c:v>0.14538740941795281</c:v>
                </c:pt>
                <c:pt idx="47">
                  <c:v>0.14532352341551816</c:v>
                </c:pt>
                <c:pt idx="48">
                  <c:v>0.13655443635794021</c:v>
                </c:pt>
                <c:pt idx="49">
                  <c:v>0.12760173003234107</c:v>
                </c:pt>
                <c:pt idx="50">
                  <c:v>0.13819847941779137</c:v>
                </c:pt>
                <c:pt idx="51">
                  <c:v>0.13447749905738249</c:v>
                </c:pt>
                <c:pt idx="52">
                  <c:v>0.14880178677187605</c:v>
                </c:pt>
                <c:pt idx="53">
                  <c:v>0.13581085769098403</c:v>
                </c:pt>
                <c:pt idx="54">
                  <c:v>0.14170025784965681</c:v>
                </c:pt>
                <c:pt idx="55">
                  <c:v>0.13763444903518479</c:v>
                </c:pt>
                <c:pt idx="56">
                  <c:v>0.13419554909877796</c:v>
                </c:pt>
                <c:pt idx="57">
                  <c:v>0.14138500814474045</c:v>
                </c:pt>
                <c:pt idx="58">
                  <c:v>0.14229334164738572</c:v>
                </c:pt>
                <c:pt idx="59">
                  <c:v>0.13785770525864624</c:v>
                </c:pt>
              </c:numCache>
            </c:numRef>
          </c:val>
          <c:smooth val="0"/>
          <c:extLst>
            <c:ext xmlns:c16="http://schemas.microsoft.com/office/drawing/2014/chart" uri="{C3380CC4-5D6E-409C-BE32-E72D297353CC}">
              <c16:uniqueId val="{00000004-5624-401F-A083-C0FC1AEE1BF4}"/>
            </c:ext>
          </c:extLst>
        </c:ser>
        <c:ser>
          <c:idx val="5"/>
          <c:order val="2"/>
          <c:tx>
            <c:strRef>
              <c:f>F4a!$D$33</c:f>
              <c:strCache>
                <c:ptCount val="1"/>
                <c:pt idx="0">
                  <c:v>After-tax income</c:v>
                </c:pt>
              </c:strCache>
            </c:strRef>
          </c:tx>
          <c:spPr>
            <a:ln w="31750">
              <a:solidFill>
                <a:srgbClr val="9E0000"/>
              </a:solidFill>
            </a:ln>
          </c:spPr>
          <c:marker>
            <c:symbol val="none"/>
          </c:marker>
          <c:cat>
            <c:numRef>
              <c:f>F4a!$A$34:$A$96</c:f>
              <c:numCache>
                <c:formatCode>General</c:formatCode>
                <c:ptCount val="63"/>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numCache>
            </c:numRef>
          </c:cat>
          <c:val>
            <c:numRef>
              <c:f>F4a!$D$34:$D$99</c:f>
              <c:numCache>
                <c:formatCode>0.000</c:formatCode>
                <c:ptCount val="66"/>
                <c:pt idx="0">
                  <c:v>8.1353679977703125E-2</c:v>
                </c:pt>
                <c:pt idx="2">
                  <c:v>8.6243863700163653E-2</c:v>
                </c:pt>
                <c:pt idx="4">
                  <c:v>8.933418851986949E-2</c:v>
                </c:pt>
                <c:pt idx="6">
                  <c:v>9.0520984048242631E-2</c:v>
                </c:pt>
                <c:pt idx="7">
                  <c:v>8.4515821856131185E-2</c:v>
                </c:pt>
                <c:pt idx="8">
                  <c:v>8.1687489216415901E-2</c:v>
                </c:pt>
                <c:pt idx="9">
                  <c:v>7.5185176177216179E-2</c:v>
                </c:pt>
                <c:pt idx="10">
                  <c:v>6.7808362876148692E-2</c:v>
                </c:pt>
                <c:pt idx="11">
                  <c:v>6.9542255727563312E-2</c:v>
                </c:pt>
                <c:pt idx="12">
                  <c:v>7.1114286410343563E-2</c:v>
                </c:pt>
                <c:pt idx="13">
                  <c:v>7.3670756318210864E-2</c:v>
                </c:pt>
                <c:pt idx="14">
                  <c:v>7.0304889205058327E-2</c:v>
                </c:pt>
                <c:pt idx="15">
                  <c:v>6.9143703269960513E-2</c:v>
                </c:pt>
                <c:pt idx="16">
                  <c:v>7.031523787998413E-2</c:v>
                </c:pt>
                <c:pt idx="17">
                  <c:v>7.2548540186406843E-2</c:v>
                </c:pt>
                <c:pt idx="18">
                  <c:v>7.3400250252283056E-2</c:v>
                </c:pt>
                <c:pt idx="19">
                  <c:v>7.3499505878983531E-2</c:v>
                </c:pt>
                <c:pt idx="20">
                  <c:v>6.935263281665266E-2</c:v>
                </c:pt>
                <c:pt idx="21">
                  <c:v>6.9648598759632682E-2</c:v>
                </c:pt>
                <c:pt idx="22">
                  <c:v>6.8986125239727858E-2</c:v>
                </c:pt>
                <c:pt idx="23">
                  <c:v>7.1949684198771791E-2</c:v>
                </c:pt>
                <c:pt idx="24">
                  <c:v>7.7088953370487309E-2</c:v>
                </c:pt>
                <c:pt idx="25">
                  <c:v>7.6891610884813957E-2</c:v>
                </c:pt>
                <c:pt idx="26">
                  <c:v>7.3653566201339893E-2</c:v>
                </c:pt>
                <c:pt idx="27">
                  <c:v>7.6447342218951109E-2</c:v>
                </c:pt>
                <c:pt idx="28">
                  <c:v>8.7414499342183968E-2</c:v>
                </c:pt>
                <c:pt idx="29">
                  <c:v>8.2457669462270664E-2</c:v>
                </c:pt>
                <c:pt idx="30">
                  <c:v>8.2756213844376231E-2</c:v>
                </c:pt>
                <c:pt idx="31">
                  <c:v>7.7317888095874407E-2</c:v>
                </c:pt>
                <c:pt idx="32">
                  <c:v>8.118479959201598E-2</c:v>
                </c:pt>
                <c:pt idx="33">
                  <c:v>7.3484367116312621E-2</c:v>
                </c:pt>
                <c:pt idx="34">
                  <c:v>7.4134598638055091E-2</c:v>
                </c:pt>
                <c:pt idx="35">
                  <c:v>7.7998070340682596E-2</c:v>
                </c:pt>
                <c:pt idx="36">
                  <c:v>8.1597154399883437E-2</c:v>
                </c:pt>
                <c:pt idx="37">
                  <c:v>8.6295754804832717E-2</c:v>
                </c:pt>
                <c:pt idx="38">
                  <c:v>8.6838861054124528E-2</c:v>
                </c:pt>
                <c:pt idx="39">
                  <c:v>9.0317614886004677E-2</c:v>
                </c:pt>
                <c:pt idx="40">
                  <c:v>9.4506505277513378E-2</c:v>
                </c:pt>
                <c:pt idx="41">
                  <c:v>8.6654198062239882E-2</c:v>
                </c:pt>
                <c:pt idx="42">
                  <c:v>8.1883586134613634E-2</c:v>
                </c:pt>
                <c:pt idx="43">
                  <c:v>8.5434215849765738E-2</c:v>
                </c:pt>
                <c:pt idx="44">
                  <c:v>9.2435522575450541E-2</c:v>
                </c:pt>
                <c:pt idx="45">
                  <c:v>9.8559500154482088E-2</c:v>
                </c:pt>
                <c:pt idx="46">
                  <c:v>0.10126278889363673</c:v>
                </c:pt>
                <c:pt idx="47">
                  <c:v>9.7370373048683193E-2</c:v>
                </c:pt>
                <c:pt idx="48">
                  <c:v>9.0276831463767679E-2</c:v>
                </c:pt>
                <c:pt idx="49">
                  <c:v>8.2277457533462939E-2</c:v>
                </c:pt>
                <c:pt idx="50">
                  <c:v>8.9865714925165582E-2</c:v>
                </c:pt>
                <c:pt idx="51">
                  <c:v>8.6510019872664906E-2</c:v>
                </c:pt>
                <c:pt idx="52">
                  <c:v>9.8399550706911976E-2</c:v>
                </c:pt>
                <c:pt idx="53">
                  <c:v>8.7054486002083362E-2</c:v>
                </c:pt>
                <c:pt idx="54">
                  <c:v>9.1579205788474574E-2</c:v>
                </c:pt>
                <c:pt idx="55">
                  <c:v>8.8902371015817994E-2</c:v>
                </c:pt>
                <c:pt idx="56">
                  <c:v>8.7012527783742216E-2</c:v>
                </c:pt>
                <c:pt idx="57">
                  <c:v>9.2292625480013366E-2</c:v>
                </c:pt>
                <c:pt idx="58">
                  <c:v>9.4886920593472188E-2</c:v>
                </c:pt>
                <c:pt idx="59">
                  <c:v>9.1805117575338185E-2</c:v>
                </c:pt>
                <c:pt idx="60">
                  <c:v>9.148232667934815E-2</c:v>
                </c:pt>
                <c:pt idx="61">
                  <c:v>0.10200116942951699</c:v>
                </c:pt>
                <c:pt idx="62">
                  <c:v>0.10307886285285074</c:v>
                </c:pt>
              </c:numCache>
            </c:numRef>
          </c:val>
          <c:smooth val="0"/>
          <c:extLst>
            <c:ext xmlns:c16="http://schemas.microsoft.com/office/drawing/2014/chart" uri="{C3380CC4-5D6E-409C-BE32-E72D297353CC}">
              <c16:uniqueId val="{00000005-5624-401F-A083-C0FC1AEE1BF4}"/>
            </c:ext>
          </c:extLst>
        </c:ser>
        <c:ser>
          <c:idx val="8"/>
          <c:order val="3"/>
          <c:tx>
            <c:strRef>
              <c:f>F4a!$H$33</c:f>
              <c:strCache>
                <c:ptCount val="1"/>
                <c:pt idx="0">
                  <c:v>After-tax income</c:v>
                </c:pt>
              </c:strCache>
            </c:strRef>
          </c:tx>
          <c:spPr>
            <a:ln w="22225">
              <a:solidFill>
                <a:schemeClr val="bg1">
                  <a:lumMod val="50000"/>
                </a:schemeClr>
              </a:solidFill>
              <a:prstDash val="sysDash"/>
            </a:ln>
          </c:spPr>
          <c:marker>
            <c:symbol val="none"/>
          </c:marker>
          <c:cat>
            <c:numRef>
              <c:f>F4a!$A$34:$A$96</c:f>
              <c:numCache>
                <c:formatCode>General</c:formatCode>
                <c:ptCount val="63"/>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numCache>
            </c:numRef>
          </c:cat>
          <c:val>
            <c:numRef>
              <c:f>F4a!$H$34:$H$99</c:f>
              <c:numCache>
                <c:formatCode>0.000</c:formatCode>
                <c:ptCount val="66"/>
                <c:pt idx="0">
                  <c:v>8.112473906913123E-2</c:v>
                </c:pt>
                <c:pt idx="2">
                  <c:v>8.6433747143398867E-2</c:v>
                </c:pt>
                <c:pt idx="4">
                  <c:v>8.9329864698868444E-2</c:v>
                </c:pt>
                <c:pt idx="6">
                  <c:v>9.0817013249089307E-2</c:v>
                </c:pt>
                <c:pt idx="7">
                  <c:v>8.4951888504291473E-2</c:v>
                </c:pt>
                <c:pt idx="8">
                  <c:v>8.2120399902010796E-2</c:v>
                </c:pt>
                <c:pt idx="9">
                  <c:v>7.5819384000167411E-2</c:v>
                </c:pt>
                <c:pt idx="10">
                  <c:v>6.7926967445109898E-2</c:v>
                </c:pt>
                <c:pt idx="11">
                  <c:v>7.0228140947637741E-2</c:v>
                </c:pt>
                <c:pt idx="12">
                  <c:v>7.1554508239583023E-2</c:v>
                </c:pt>
                <c:pt idx="13">
                  <c:v>7.4026436485476244E-2</c:v>
                </c:pt>
                <c:pt idx="14">
                  <c:v>7.0060190815263157E-2</c:v>
                </c:pt>
                <c:pt idx="15">
                  <c:v>6.9491031733805622E-2</c:v>
                </c:pt>
                <c:pt idx="16">
                  <c:v>7.0610459301339357E-2</c:v>
                </c:pt>
                <c:pt idx="17">
                  <c:v>7.2389511489337879E-2</c:v>
                </c:pt>
                <c:pt idx="18">
                  <c:v>7.3580881118841049E-2</c:v>
                </c:pt>
                <c:pt idx="19">
                  <c:v>7.3669326322619175E-2</c:v>
                </c:pt>
                <c:pt idx="20">
                  <c:v>6.9783930450813964E-2</c:v>
                </c:pt>
                <c:pt idx="21">
                  <c:v>6.9204624185961877E-2</c:v>
                </c:pt>
                <c:pt idx="22">
                  <c:v>6.8658971291965035E-2</c:v>
                </c:pt>
                <c:pt idx="23">
                  <c:v>7.1368813669287934E-2</c:v>
                </c:pt>
                <c:pt idx="24">
                  <c:v>7.5165170020170674E-2</c:v>
                </c:pt>
                <c:pt idx="25">
                  <c:v>7.5611776599280658E-2</c:v>
                </c:pt>
                <c:pt idx="26">
                  <c:v>7.2506405955297809E-2</c:v>
                </c:pt>
                <c:pt idx="27">
                  <c:v>7.2744034204307306E-2</c:v>
                </c:pt>
                <c:pt idx="28">
                  <c:v>8.7827444012893094E-2</c:v>
                </c:pt>
                <c:pt idx="29">
                  <c:v>8.3828766193906515E-2</c:v>
                </c:pt>
                <c:pt idx="30">
                  <c:v>8.2655323302563741E-2</c:v>
                </c:pt>
                <c:pt idx="31">
                  <c:v>7.8047851001603039E-2</c:v>
                </c:pt>
                <c:pt idx="32">
                  <c:v>8.1709820593008062E-2</c:v>
                </c:pt>
                <c:pt idx="33">
                  <c:v>7.3320915547812504E-2</c:v>
                </c:pt>
                <c:pt idx="34">
                  <c:v>7.5361104843952323E-2</c:v>
                </c:pt>
                <c:pt idx="35">
                  <c:v>7.8795517985559629E-2</c:v>
                </c:pt>
                <c:pt idx="36">
                  <c:v>8.0153001181659425E-2</c:v>
                </c:pt>
                <c:pt idx="37">
                  <c:v>8.605461998867743E-2</c:v>
                </c:pt>
                <c:pt idx="38">
                  <c:v>8.6715055382642195E-2</c:v>
                </c:pt>
                <c:pt idx="39">
                  <c:v>9.0266571464991521E-2</c:v>
                </c:pt>
                <c:pt idx="40">
                  <c:v>9.4086470759794788E-2</c:v>
                </c:pt>
                <c:pt idx="41">
                  <c:v>8.6243101260112948E-2</c:v>
                </c:pt>
                <c:pt idx="42">
                  <c:v>8.204246437205609E-2</c:v>
                </c:pt>
                <c:pt idx="43">
                  <c:v>8.772478656895355E-2</c:v>
                </c:pt>
                <c:pt idx="44">
                  <c:v>9.2561906374858449E-2</c:v>
                </c:pt>
                <c:pt idx="45">
                  <c:v>9.8652868369079869E-2</c:v>
                </c:pt>
                <c:pt idx="46">
                  <c:v>0.10147380015973345</c:v>
                </c:pt>
                <c:pt idx="47">
                  <c:v>9.8456034630230352E-2</c:v>
                </c:pt>
                <c:pt idx="48">
                  <c:v>8.9200997579589353E-2</c:v>
                </c:pt>
                <c:pt idx="49">
                  <c:v>8.1744371164088475E-2</c:v>
                </c:pt>
                <c:pt idx="50">
                  <c:v>8.9361326484124801E-2</c:v>
                </c:pt>
                <c:pt idx="51">
                  <c:v>8.6166947298741386E-2</c:v>
                </c:pt>
                <c:pt idx="52">
                  <c:v>9.8696735330480886E-2</c:v>
                </c:pt>
                <c:pt idx="53">
                  <c:v>8.6281759277472697E-2</c:v>
                </c:pt>
                <c:pt idx="54">
                  <c:v>9.1018407623863096E-2</c:v>
                </c:pt>
                <c:pt idx="55">
                  <c:v>8.8076925707625153E-2</c:v>
                </c:pt>
                <c:pt idx="56">
                  <c:v>8.4921084405299385E-2</c:v>
                </c:pt>
                <c:pt idx="57">
                  <c:v>9.0910337052887355E-2</c:v>
                </c:pt>
                <c:pt idx="58">
                  <c:v>9.219328179621547E-2</c:v>
                </c:pt>
                <c:pt idx="59">
                  <c:v>8.8028759161501019E-2</c:v>
                </c:pt>
              </c:numCache>
            </c:numRef>
          </c:val>
          <c:smooth val="0"/>
          <c:extLst>
            <c:ext xmlns:c16="http://schemas.microsoft.com/office/drawing/2014/chart" uri="{C3380CC4-5D6E-409C-BE32-E72D297353CC}">
              <c16:uniqueId val="{00000006-5624-401F-A083-C0FC1AEE1BF4}"/>
            </c:ext>
          </c:extLst>
        </c:ser>
        <c:dLbls>
          <c:showLegendKey val="0"/>
          <c:showVal val="0"/>
          <c:showCatName val="0"/>
          <c:showSerName val="0"/>
          <c:showPercent val="0"/>
          <c:showBubbleSize val="0"/>
        </c:dLbls>
        <c:smooth val="0"/>
        <c:axId val="1111217504"/>
        <c:axId val="1111217896"/>
        <c:extLst/>
      </c:lineChart>
      <c:catAx>
        <c:axId val="1111217504"/>
        <c:scaling>
          <c:orientation val="minMax"/>
        </c:scaling>
        <c:delete val="0"/>
        <c:axPos val="b"/>
        <c:numFmt formatCode="General"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111217896"/>
        <c:crossesAt val="0"/>
        <c:auto val="1"/>
        <c:lblAlgn val="ctr"/>
        <c:lblOffset val="100"/>
        <c:tickLblSkip val="10"/>
        <c:tickMarkSkip val="10"/>
        <c:noMultiLvlLbl val="0"/>
      </c:catAx>
      <c:valAx>
        <c:axId val="1111217896"/>
        <c:scaling>
          <c:orientation val="minMax"/>
          <c:max val="0.2"/>
          <c:min val="0"/>
        </c:scaling>
        <c:delete val="0"/>
        <c:axPos val="l"/>
        <c:majorGridlines>
          <c:spPr>
            <a:ln w="9525">
              <a:solidFill>
                <a:schemeClr val="bg1">
                  <a:lumMod val="75000"/>
                </a:schemeClr>
              </a:solidFill>
              <a:prstDash val="sysDot"/>
            </a:ln>
          </c:spPr>
        </c:majorGridlines>
        <c:numFmt formatCode="0%" sourceLinked="0"/>
        <c:majorTickMark val="out"/>
        <c:minorTickMark val="out"/>
        <c:tickLblPos val="nextTo"/>
        <c:spPr>
          <a:ln w="3175">
            <a:solidFill>
              <a:srgbClr val="000000"/>
            </a:solidFill>
            <a:prstDash val="solid"/>
          </a:ln>
        </c:spPr>
        <c:txPr>
          <a:bodyPr rot="0" vert="horz"/>
          <a:lstStyle/>
          <a:p>
            <a:pPr>
              <a:defRPr sz="1300" b="0" i="0" u="none" strike="noStrike" baseline="0">
                <a:solidFill>
                  <a:srgbClr val="000000"/>
                </a:solidFill>
                <a:latin typeface="Arial"/>
                <a:ea typeface="Arial"/>
                <a:cs typeface="Arial"/>
              </a:defRPr>
            </a:pPr>
            <a:endParaRPr lang="en-US"/>
          </a:p>
        </c:txPr>
        <c:crossAx val="1111217504"/>
        <c:crosses val="autoZero"/>
        <c:crossBetween val="midCat"/>
        <c:majorUnit val="4.0000000000000008E-2"/>
        <c:minorUnit val="2.0000000000000004E-2"/>
      </c:valAx>
      <c:spPr>
        <a:solidFill>
          <a:srgbClr val="FFFFFF"/>
        </a:solidFill>
        <a:ln w="3175">
          <a:noFill/>
          <a:prstDash val="solid"/>
        </a:ln>
      </c:spPr>
    </c:plotArea>
    <c:plotVisOnly val="1"/>
    <c:dispBlanksAs val="span"/>
    <c:showDLblsOverMax val="0"/>
  </c:chart>
  <c:spPr>
    <a:solidFill>
      <a:schemeClr val="bg1"/>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866" r="0.75000000000000866" t="1" header="0.5" footer="0.5"/>
    <c:pageSetup orientation="landscape" verticalDpi="96"/>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89692405137574"/>
          <c:y val="1.8568512269299675E-2"/>
          <c:w val="0.60577334865052523"/>
          <c:h val="0.92738386868308131"/>
        </c:manualLayout>
      </c:layout>
      <c:lineChart>
        <c:grouping val="standard"/>
        <c:varyColors val="0"/>
        <c:ser>
          <c:idx val="0"/>
          <c:order val="0"/>
          <c:tx>
            <c:strRef>
              <c:f>F4b!$G$32</c:f>
              <c:strCache>
                <c:ptCount val="1"/>
                <c:pt idx="0">
                  <c:v>Piketty-Saez-Zucman (2018 revised), BSZ 2020-22</c:v>
                </c:pt>
              </c:strCache>
            </c:strRef>
          </c:tx>
          <c:spPr>
            <a:ln w="22225">
              <a:solidFill>
                <a:schemeClr val="tx1">
                  <a:lumMod val="50000"/>
                  <a:lumOff val="50000"/>
                </a:schemeClr>
              </a:solidFill>
              <a:prstDash val="sysDash"/>
            </a:ln>
          </c:spPr>
          <c:marker>
            <c:symbol val="none"/>
          </c:marker>
          <c:dPt>
            <c:idx val="54"/>
            <c:bubble3D val="0"/>
            <c:spPr>
              <a:ln w="22225">
                <a:solidFill>
                  <a:schemeClr val="tx1">
                    <a:lumMod val="50000"/>
                    <a:lumOff val="50000"/>
                  </a:schemeClr>
                </a:solidFill>
                <a:prstDash val="sysDash"/>
              </a:ln>
            </c:spPr>
            <c:extLst>
              <c:ext xmlns:c16="http://schemas.microsoft.com/office/drawing/2014/chart" uri="{C3380CC4-5D6E-409C-BE32-E72D297353CC}">
                <c16:uniqueId val="{00000001-4E7E-4216-8FB1-E8A9CE35CD58}"/>
              </c:ext>
            </c:extLst>
          </c:dPt>
          <c:cat>
            <c:numRef>
              <c:f>F4b!$A$34:$A$99</c:f>
              <c:numCache>
                <c:formatCode>General</c:formatCode>
                <c:ptCount val="6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pt idx="64">
                  <c:v>2024</c:v>
                </c:pt>
                <c:pt idx="65">
                  <c:v>2025</c:v>
                </c:pt>
              </c:numCache>
            </c:numRef>
          </c:cat>
          <c:val>
            <c:numRef>
              <c:f>F4b!$G$34:$G$99</c:f>
              <c:numCache>
                <c:formatCode>0.000</c:formatCode>
                <c:ptCount val="66"/>
                <c:pt idx="0">
                  <c:v>0.12549298812090207</c:v>
                </c:pt>
                <c:pt idx="1">
                  <c:v>0.12460041178975494</c:v>
                </c:pt>
                <c:pt idx="2">
                  <c:v>0.12851753830909729</c:v>
                </c:pt>
                <c:pt idx="3">
                  <c:v>0.12987769395112991</c:v>
                </c:pt>
                <c:pt idx="4">
                  <c:v>0.13123784959316254</c:v>
                </c:pt>
                <c:pt idx="5">
                  <c:v>0.13039902597665787</c:v>
                </c:pt>
                <c:pt idx="6">
                  <c:v>0.1295602023601532</c:v>
                </c:pt>
                <c:pt idx="7">
                  <c:v>0.1259024403989315</c:v>
                </c:pt>
                <c:pt idx="8">
                  <c:v>0.12367113400250673</c:v>
                </c:pt>
                <c:pt idx="9">
                  <c:v>0.11569346976466477</c:v>
                </c:pt>
                <c:pt idx="10">
                  <c:v>0.11005600291537121</c:v>
                </c:pt>
                <c:pt idx="11">
                  <c:v>0.11053068873297889</c:v>
                </c:pt>
                <c:pt idx="12">
                  <c:v>0.11022839120778372</c:v>
                </c:pt>
                <c:pt idx="13">
                  <c:v>0.10795717915334535</c:v>
                </c:pt>
                <c:pt idx="14">
                  <c:v>0.10497182478616196</c:v>
                </c:pt>
                <c:pt idx="15">
                  <c:v>0.10433476758527149</c:v>
                </c:pt>
                <c:pt idx="16">
                  <c:v>0.10429263013732282</c:v>
                </c:pt>
                <c:pt idx="17">
                  <c:v>0.10493852545353732</c:v>
                </c:pt>
                <c:pt idx="18">
                  <c:v>0.10517325152837476</c:v>
                </c:pt>
                <c:pt idx="19">
                  <c:v>0.10854057222604752</c:v>
                </c:pt>
                <c:pt idx="20">
                  <c:v>0.10433274507522583</c:v>
                </c:pt>
                <c:pt idx="21">
                  <c:v>0.10662860423326492</c:v>
                </c:pt>
                <c:pt idx="22">
                  <c:v>0.10991345345973969</c:v>
                </c:pt>
                <c:pt idx="23">
                  <c:v>0.11480977386236191</c:v>
                </c:pt>
                <c:pt idx="24">
                  <c:v>0.12154140323400497</c:v>
                </c:pt>
                <c:pt idx="25">
                  <c:v>0.12345606833696365</c:v>
                </c:pt>
                <c:pt idx="26">
                  <c:v>0.11970000714063644</c:v>
                </c:pt>
                <c:pt idx="27">
                  <c:v>0.13233911991119385</c:v>
                </c:pt>
                <c:pt idx="28">
                  <c:v>0.15223731100559235</c:v>
                </c:pt>
                <c:pt idx="29">
                  <c:v>0.1469816118478775</c:v>
                </c:pt>
                <c:pt idx="30">
                  <c:v>0.14710064232349396</c:v>
                </c:pt>
                <c:pt idx="31">
                  <c:v>0.13648337125778198</c:v>
                </c:pt>
                <c:pt idx="32">
                  <c:v>0.14680194854736328</c:v>
                </c:pt>
                <c:pt idx="33">
                  <c:v>0.14140902459621429</c:v>
                </c:pt>
                <c:pt idx="34">
                  <c:v>0.14049772918224335</c:v>
                </c:pt>
                <c:pt idx="35">
                  <c:v>0.14519089460372925</c:v>
                </c:pt>
                <c:pt idx="36">
                  <c:v>0.1524396538734436</c:v>
                </c:pt>
                <c:pt idx="37">
                  <c:v>0.15984882414340973</c:v>
                </c:pt>
                <c:pt idx="38">
                  <c:v>0.16328857839107513</c:v>
                </c:pt>
                <c:pt idx="39">
                  <c:v>0.16761612892150879</c:v>
                </c:pt>
                <c:pt idx="40">
                  <c:v>0.17346110939979553</c:v>
                </c:pt>
                <c:pt idx="41">
                  <c:v>0.16608379781246185</c:v>
                </c:pt>
                <c:pt idx="42">
                  <c:v>0.16102613508701324</c:v>
                </c:pt>
                <c:pt idx="43">
                  <c:v>0.16332682967185974</c:v>
                </c:pt>
                <c:pt idx="44">
                  <c:v>0.17063263058662415</c:v>
                </c:pt>
                <c:pt idx="45">
                  <c:v>0.18077278137207031</c:v>
                </c:pt>
                <c:pt idx="46">
                  <c:v>0.185418501496315</c:v>
                </c:pt>
                <c:pt idx="47">
                  <c:v>0.18382576107978821</c:v>
                </c:pt>
                <c:pt idx="48">
                  <c:v>0.17935754358768463</c:v>
                </c:pt>
                <c:pt idx="49">
                  <c:v>0.16755276918411255</c:v>
                </c:pt>
                <c:pt idx="50">
                  <c:v>0.17931967973709106</c:v>
                </c:pt>
                <c:pt idx="51">
                  <c:v>0.18176597356796265</c:v>
                </c:pt>
                <c:pt idx="52">
                  <c:v>0.19496984779834747</c:v>
                </c:pt>
                <c:pt idx="53">
                  <c:v>0.18485242128372192</c:v>
                </c:pt>
                <c:pt idx="54">
                  <c:v>0.18980042636394501</c:v>
                </c:pt>
                <c:pt idx="55">
                  <c:v>0.18911042809486389</c:v>
                </c:pt>
                <c:pt idx="56">
                  <c:v>0.18671123683452606</c:v>
                </c:pt>
                <c:pt idx="57">
                  <c:v>0.19064128398895264</c:v>
                </c:pt>
                <c:pt idx="58">
                  <c:v>0.19258831441402435</c:v>
                </c:pt>
                <c:pt idx="59">
                  <c:v>0.19077830016613007</c:v>
                </c:pt>
                <c:pt idx="60">
                  <c:v>0.182</c:v>
                </c:pt>
                <c:pt idx="61" formatCode="General">
                  <c:v>0.19900000000000001</c:v>
                </c:pt>
                <c:pt idx="62" formatCode="General">
                  <c:v>0.20699999999999999</c:v>
                </c:pt>
              </c:numCache>
            </c:numRef>
          </c:val>
          <c:smooth val="0"/>
          <c:extLst>
            <c:ext xmlns:c16="http://schemas.microsoft.com/office/drawing/2014/chart" uri="{C3380CC4-5D6E-409C-BE32-E72D297353CC}">
              <c16:uniqueId val="{00000002-4E7E-4216-8FB1-E8A9CE35CD58}"/>
            </c:ext>
          </c:extLst>
        </c:ser>
        <c:ser>
          <c:idx val="1"/>
          <c:order val="1"/>
          <c:tx>
            <c:strRef>
              <c:f>F4b!$B$33</c:f>
              <c:strCache>
                <c:ptCount val="1"/>
                <c:pt idx="0">
                  <c:v>Pre-tax Income</c:v>
                </c:pt>
              </c:strCache>
            </c:strRef>
          </c:tx>
          <c:spPr>
            <a:ln w="47625">
              <a:solidFill>
                <a:schemeClr val="tx2">
                  <a:lumMod val="50000"/>
                  <a:lumOff val="50000"/>
                </a:schemeClr>
              </a:solidFill>
              <a:prstDash val="solid"/>
            </a:ln>
          </c:spPr>
          <c:marker>
            <c:symbol val="none"/>
          </c:marker>
          <c:dPt>
            <c:idx val="1"/>
            <c:bubble3D val="0"/>
            <c:extLst>
              <c:ext xmlns:c16="http://schemas.microsoft.com/office/drawing/2014/chart" uri="{C3380CC4-5D6E-409C-BE32-E72D297353CC}">
                <c16:uniqueId val="{00000003-4E7E-4216-8FB1-E8A9CE35CD58}"/>
              </c:ext>
            </c:extLst>
          </c:dPt>
          <c:dPt>
            <c:idx val="3"/>
            <c:bubble3D val="0"/>
            <c:extLst>
              <c:ext xmlns:c16="http://schemas.microsoft.com/office/drawing/2014/chart" uri="{C3380CC4-5D6E-409C-BE32-E72D297353CC}">
                <c16:uniqueId val="{00000004-4E7E-4216-8FB1-E8A9CE35CD58}"/>
              </c:ext>
            </c:extLst>
          </c:dPt>
          <c:dPt>
            <c:idx val="5"/>
            <c:bubble3D val="0"/>
            <c:extLst>
              <c:ext xmlns:c16="http://schemas.microsoft.com/office/drawing/2014/chart" uri="{C3380CC4-5D6E-409C-BE32-E72D297353CC}">
                <c16:uniqueId val="{00000005-4E7E-4216-8FB1-E8A9CE35CD58}"/>
              </c:ext>
            </c:extLst>
          </c:dPt>
          <c:cat>
            <c:numRef>
              <c:f>F4b!$A$34:$A$99</c:f>
              <c:numCache>
                <c:formatCode>General</c:formatCode>
                <c:ptCount val="6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pt idx="64">
                  <c:v>2024</c:v>
                </c:pt>
                <c:pt idx="65">
                  <c:v>2025</c:v>
                </c:pt>
              </c:numCache>
            </c:numRef>
          </c:cat>
          <c:val>
            <c:numRef>
              <c:f>F4b!$B$34:$B$99</c:f>
              <c:numCache>
                <c:formatCode>0.000</c:formatCode>
                <c:ptCount val="66"/>
                <c:pt idx="0">
                  <c:v>0.1037704729703227</c:v>
                </c:pt>
                <c:pt idx="2">
                  <c:v>0.11175431014356203</c:v>
                </c:pt>
                <c:pt idx="4">
                  <c:v>0.11482011851646357</c:v>
                </c:pt>
                <c:pt idx="6">
                  <c:v>0.11469211929377245</c:v>
                </c:pt>
                <c:pt idx="7">
                  <c:v>0.11267391549017615</c:v>
                </c:pt>
                <c:pt idx="8">
                  <c:v>0.11146533723253768</c:v>
                </c:pt>
                <c:pt idx="9">
                  <c:v>0.1012465688795782</c:v>
                </c:pt>
                <c:pt idx="10">
                  <c:v>9.3118770360026498E-2</c:v>
                </c:pt>
                <c:pt idx="11">
                  <c:v>9.581063342302934E-2</c:v>
                </c:pt>
                <c:pt idx="12">
                  <c:v>9.7076395068114066E-2</c:v>
                </c:pt>
                <c:pt idx="13">
                  <c:v>9.5462753975532666E-2</c:v>
                </c:pt>
                <c:pt idx="14">
                  <c:v>9.2286806219272544E-2</c:v>
                </c:pt>
                <c:pt idx="15">
                  <c:v>9.2647467001270703E-2</c:v>
                </c:pt>
                <c:pt idx="16">
                  <c:v>9.4104709605494233E-2</c:v>
                </c:pt>
                <c:pt idx="17">
                  <c:v>9.4107712422874634E-2</c:v>
                </c:pt>
                <c:pt idx="18">
                  <c:v>9.3177408974032053E-2</c:v>
                </c:pt>
                <c:pt idx="19">
                  <c:v>9.4022273724908664E-2</c:v>
                </c:pt>
                <c:pt idx="20">
                  <c:v>9.1032488478326443E-2</c:v>
                </c:pt>
                <c:pt idx="21">
                  <c:v>8.9786865184290549E-2</c:v>
                </c:pt>
                <c:pt idx="22">
                  <c:v>9.1587103687375132E-2</c:v>
                </c:pt>
                <c:pt idx="23">
                  <c:v>9.4667835259230129E-2</c:v>
                </c:pt>
                <c:pt idx="24">
                  <c:v>9.8371619949190262E-2</c:v>
                </c:pt>
                <c:pt idx="25">
                  <c:v>9.979547645224203E-2</c:v>
                </c:pt>
                <c:pt idx="26">
                  <c:v>9.8565290627953508E-2</c:v>
                </c:pt>
                <c:pt idx="27">
                  <c:v>0.10090110735902925</c:v>
                </c:pt>
                <c:pt idx="28">
                  <c:v>0.11260867966089287</c:v>
                </c:pt>
                <c:pt idx="29">
                  <c:v>0.10774538365528008</c:v>
                </c:pt>
                <c:pt idx="30">
                  <c:v>0.10731067121473412</c:v>
                </c:pt>
                <c:pt idx="31">
                  <c:v>0.10463559045860955</c:v>
                </c:pt>
                <c:pt idx="32">
                  <c:v>0.11173472813703217</c:v>
                </c:pt>
                <c:pt idx="33">
                  <c:v>0.10672208111027655</c:v>
                </c:pt>
                <c:pt idx="34">
                  <c:v>0.10627555377838044</c:v>
                </c:pt>
                <c:pt idx="35">
                  <c:v>0.11175760732268609</c:v>
                </c:pt>
                <c:pt idx="36">
                  <c:v>0.11687272245344611</c:v>
                </c:pt>
                <c:pt idx="37">
                  <c:v>0.12244851014666278</c:v>
                </c:pt>
                <c:pt idx="38">
                  <c:v>0.12460289987617196</c:v>
                </c:pt>
                <c:pt idx="39">
                  <c:v>0.12862531473661529</c:v>
                </c:pt>
                <c:pt idx="40">
                  <c:v>0.13408803209572506</c:v>
                </c:pt>
                <c:pt idx="41">
                  <c:v>0.12490495089297689</c:v>
                </c:pt>
                <c:pt idx="42">
                  <c:v>0.11870780021527641</c:v>
                </c:pt>
                <c:pt idx="43">
                  <c:v>0.12220951613676639</c:v>
                </c:pt>
                <c:pt idx="44">
                  <c:v>0.13154063934373145</c:v>
                </c:pt>
                <c:pt idx="45">
                  <c:v>0.1411524484815963</c:v>
                </c:pt>
                <c:pt idx="46">
                  <c:v>0.14575887535776794</c:v>
                </c:pt>
                <c:pt idx="47">
                  <c:v>0.14478112449134961</c:v>
                </c:pt>
                <c:pt idx="48">
                  <c:v>0.13910481221422943</c:v>
                </c:pt>
                <c:pt idx="49">
                  <c:v>0.12907250306637869</c:v>
                </c:pt>
                <c:pt idx="50">
                  <c:v>0.13924969929981437</c:v>
                </c:pt>
                <c:pt idx="51">
                  <c:v>0.13633424147219877</c:v>
                </c:pt>
                <c:pt idx="52">
                  <c:v>0.15042718213173098</c:v>
                </c:pt>
                <c:pt idx="53">
                  <c:v>0.13847533071867921</c:v>
                </c:pt>
                <c:pt idx="54">
                  <c:v>0.14406756891992403</c:v>
                </c:pt>
                <c:pt idx="55">
                  <c:v>0.13985393698558254</c:v>
                </c:pt>
                <c:pt idx="56">
                  <c:v>0.13793451865526471</c:v>
                </c:pt>
                <c:pt idx="57">
                  <c:v>0.1442970445751727</c:v>
                </c:pt>
                <c:pt idx="58">
                  <c:v>0.1463361431528401</c:v>
                </c:pt>
                <c:pt idx="59">
                  <c:v>0.14332816101906173</c:v>
                </c:pt>
                <c:pt idx="60">
                  <c:v>0.15754274588507708</c:v>
                </c:pt>
                <c:pt idx="61">
                  <c:v>0.16890532588158003</c:v>
                </c:pt>
                <c:pt idx="62">
                  <c:v>0.15506403408610703</c:v>
                </c:pt>
              </c:numCache>
            </c:numRef>
          </c:val>
          <c:smooth val="0"/>
          <c:extLst>
            <c:ext xmlns:c16="http://schemas.microsoft.com/office/drawing/2014/chart" uri="{C3380CC4-5D6E-409C-BE32-E72D297353CC}">
              <c16:uniqueId val="{00000006-4E7E-4216-8FB1-E8A9CE35CD58}"/>
            </c:ext>
          </c:extLst>
        </c:ser>
        <c:ser>
          <c:idx val="3"/>
          <c:order val="2"/>
          <c:tx>
            <c:strRef>
              <c:f>F4b!$J$33</c:f>
              <c:strCache>
                <c:ptCount val="1"/>
                <c:pt idx="0">
                  <c:v>Burkhauser et al. (BFJL 2012)</c:v>
                </c:pt>
              </c:strCache>
            </c:strRef>
          </c:tx>
          <c:spPr>
            <a:ln w="31750">
              <a:solidFill>
                <a:schemeClr val="tx1">
                  <a:lumMod val="50000"/>
                  <a:lumOff val="50000"/>
                </a:schemeClr>
              </a:solidFill>
            </a:ln>
          </c:spPr>
          <c:marker>
            <c:symbol val="none"/>
          </c:marker>
          <c:cat>
            <c:numRef>
              <c:f>F4b!$A$34:$A$99</c:f>
              <c:numCache>
                <c:formatCode>General</c:formatCode>
                <c:ptCount val="6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pt idx="64">
                  <c:v>2024</c:v>
                </c:pt>
                <c:pt idx="65">
                  <c:v>2025</c:v>
                </c:pt>
              </c:numCache>
            </c:numRef>
          </c:cat>
          <c:val>
            <c:numRef>
              <c:f>F4b!$J$34:$J$93</c:f>
              <c:numCache>
                <c:formatCode>General</c:formatCode>
                <c:ptCount val="60"/>
                <c:pt idx="7" formatCode="0.000">
                  <c:v>9.9000000000000005E-2</c:v>
                </c:pt>
                <c:pt idx="8" formatCode="0.000">
                  <c:v>9.6999999999999989E-2</c:v>
                </c:pt>
                <c:pt idx="9" formatCode="0.000">
                  <c:v>9.8000000000000004E-2</c:v>
                </c:pt>
                <c:pt idx="10" formatCode="0.000">
                  <c:v>9.6999999999999989E-2</c:v>
                </c:pt>
                <c:pt idx="11" formatCode="0.000">
                  <c:v>9.9000000000000005E-2</c:v>
                </c:pt>
                <c:pt idx="12" formatCode="0.000">
                  <c:v>0.1</c:v>
                </c:pt>
                <c:pt idx="13" formatCode="0.000">
                  <c:v>9.5000000000000001E-2</c:v>
                </c:pt>
                <c:pt idx="14" formatCode="0.000">
                  <c:v>9.6999999999999989E-2</c:v>
                </c:pt>
                <c:pt idx="15" formatCode="0.000">
                  <c:v>9.9000000000000005E-2</c:v>
                </c:pt>
                <c:pt idx="16" formatCode="0.000">
                  <c:v>0.10099999999999999</c:v>
                </c:pt>
                <c:pt idx="17" formatCode="0.000">
                  <c:v>0.10300000000000001</c:v>
                </c:pt>
                <c:pt idx="18" formatCode="0.000">
                  <c:v>0.10199999999999999</c:v>
                </c:pt>
                <c:pt idx="19" formatCode="0.000">
                  <c:v>0.10300000000000001</c:v>
                </c:pt>
                <c:pt idx="20" formatCode="0.000">
                  <c:v>0.1</c:v>
                </c:pt>
                <c:pt idx="21" formatCode="0.000">
                  <c:v>0.10300000000000001</c:v>
                </c:pt>
                <c:pt idx="22" formatCode="0.000">
                  <c:v>0.105</c:v>
                </c:pt>
                <c:pt idx="23" formatCode="0.000">
                  <c:v>0.10800000000000001</c:v>
                </c:pt>
                <c:pt idx="24" formatCode="0.000">
                  <c:v>0.11</c:v>
                </c:pt>
                <c:pt idx="25" formatCode="0.000">
                  <c:v>0.10400000000000001</c:v>
                </c:pt>
                <c:pt idx="26" formatCode="0.000">
                  <c:v>0.11199999999999999</c:v>
                </c:pt>
                <c:pt idx="27" formatCode="0.000">
                  <c:v>0.114</c:v>
                </c:pt>
                <c:pt idx="28" formatCode="0.000">
                  <c:v>0.11699999999999999</c:v>
                </c:pt>
                <c:pt idx="29" formatCode="0.000">
                  <c:v>0.13</c:v>
                </c:pt>
                <c:pt idx="30" formatCode="0.000">
                  <c:v>0.12300000000000001</c:v>
                </c:pt>
                <c:pt idx="31" formatCode="0.000">
                  <c:v>0.11800000000000001</c:v>
                </c:pt>
                <c:pt idx="32" formatCode="0.000">
                  <c:v>0.12</c:v>
                </c:pt>
                <c:pt idx="33" formatCode="0.000">
                  <c:v>0.11599999999999999</c:v>
                </c:pt>
                <c:pt idx="34" formatCode="0.000">
                  <c:v>0.111</c:v>
                </c:pt>
                <c:pt idx="35" formatCode="0.000">
                  <c:v>0.113</c:v>
                </c:pt>
                <c:pt idx="36" formatCode="0.000">
                  <c:v>0.11800000000000001</c:v>
                </c:pt>
                <c:pt idx="37" formatCode="0.000">
                  <c:v>0.11900000000000001</c:v>
                </c:pt>
                <c:pt idx="38" formatCode="0.000">
                  <c:v>0.11900000000000001</c:v>
                </c:pt>
                <c:pt idx="39" formatCode="0.000">
                  <c:v>0.11699999999999999</c:v>
                </c:pt>
                <c:pt idx="40" formatCode="0.000">
                  <c:v>0.126</c:v>
                </c:pt>
                <c:pt idx="41" formatCode="0.000">
                  <c:v>0.126</c:v>
                </c:pt>
                <c:pt idx="42" formatCode="0.000">
                  <c:v>0.11800000000000001</c:v>
                </c:pt>
                <c:pt idx="43" formatCode="0.000">
                  <c:v>0.11199999999999999</c:v>
                </c:pt>
                <c:pt idx="44" formatCode="0.000">
                  <c:v>0.12</c:v>
                </c:pt>
                <c:pt idx="45" formatCode="0.000">
                  <c:v>0.12300000000000001</c:v>
                </c:pt>
                <c:pt idx="46" formatCode="0.000">
                  <c:v>0.13800000000000001</c:v>
                </c:pt>
              </c:numCache>
            </c:numRef>
          </c:val>
          <c:smooth val="0"/>
          <c:extLst>
            <c:ext xmlns:c16="http://schemas.microsoft.com/office/drawing/2014/chart" uri="{C3380CC4-5D6E-409C-BE32-E72D297353CC}">
              <c16:uniqueId val="{00000007-4E7E-4216-8FB1-E8A9CE35CD58}"/>
            </c:ext>
          </c:extLst>
        </c:ser>
        <c:ser>
          <c:idx val="5"/>
          <c:order val="3"/>
          <c:tx>
            <c:strRef>
              <c:f>F4b!$K$33</c:f>
              <c:strCache>
                <c:ptCount val="1"/>
                <c:pt idx="0">
                  <c:v>BEA personal income (2024)</c:v>
                </c:pt>
              </c:strCache>
            </c:strRef>
          </c:tx>
          <c:spPr>
            <a:ln w="22225">
              <a:solidFill>
                <a:schemeClr val="bg1">
                  <a:lumMod val="65000"/>
                </a:schemeClr>
              </a:solidFill>
              <a:prstDash val="solid"/>
            </a:ln>
          </c:spPr>
          <c:marker>
            <c:symbol val="none"/>
          </c:marker>
          <c:cat>
            <c:numRef>
              <c:f>F4b!$A$34:$A$99</c:f>
              <c:numCache>
                <c:formatCode>General</c:formatCode>
                <c:ptCount val="6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pt idx="64">
                  <c:v>2024</c:v>
                </c:pt>
                <c:pt idx="65">
                  <c:v>2025</c:v>
                </c:pt>
              </c:numCache>
            </c:numRef>
          </c:cat>
          <c:val>
            <c:numRef>
              <c:f>F4b!$K$34:$K$99</c:f>
              <c:numCache>
                <c:formatCode>General</c:formatCode>
                <c:ptCount val="66"/>
                <c:pt idx="40" formatCode="0.000">
                  <c:v>0.159</c:v>
                </c:pt>
                <c:pt idx="41" formatCode="0.000">
                  <c:v>0.15</c:v>
                </c:pt>
                <c:pt idx="42" formatCode="0.000">
                  <c:v>0.13900000000000001</c:v>
                </c:pt>
                <c:pt idx="43" formatCode="0.000">
                  <c:v>0.14000000000000001</c:v>
                </c:pt>
                <c:pt idx="44" formatCode="0.000">
                  <c:v>0.151</c:v>
                </c:pt>
                <c:pt idx="45" formatCode="0.000">
                  <c:v>0.156</c:v>
                </c:pt>
                <c:pt idx="46" formatCode="0.000">
                  <c:v>0.16400000000000001</c:v>
                </c:pt>
                <c:pt idx="47" formatCode="0.000">
                  <c:v>0.159</c:v>
                </c:pt>
                <c:pt idx="48" formatCode="0.000">
                  <c:v>0.14499999999999999</c:v>
                </c:pt>
                <c:pt idx="49" formatCode="0.000">
                  <c:v>0.13500000000000001</c:v>
                </c:pt>
                <c:pt idx="50" formatCode="0.000">
                  <c:v>0.14799999999999999</c:v>
                </c:pt>
                <c:pt idx="51" formatCode="0.000">
                  <c:v>0.152</c:v>
                </c:pt>
                <c:pt idx="52" formatCode="0.000">
                  <c:v>0.16500000000000001</c:v>
                </c:pt>
                <c:pt idx="53" formatCode="0.000">
                  <c:v>0.159</c:v>
                </c:pt>
                <c:pt idx="54" formatCode="0.000">
                  <c:v>0.161</c:v>
                </c:pt>
                <c:pt idx="55" formatCode="0.000">
                  <c:v>0.158</c:v>
                </c:pt>
                <c:pt idx="56" formatCode="0.000">
                  <c:v>0.154</c:v>
                </c:pt>
                <c:pt idx="57" formatCode="0.000">
                  <c:v>0.159</c:v>
                </c:pt>
                <c:pt idx="58" formatCode="0.000">
                  <c:v>0.16</c:v>
                </c:pt>
                <c:pt idx="59" formatCode="0.000">
                  <c:v>0.154</c:v>
                </c:pt>
                <c:pt idx="60" formatCode="0.000">
                  <c:v>0.14699999999999999</c:v>
                </c:pt>
                <c:pt idx="61" formatCode="0.000">
                  <c:v>0.156</c:v>
                </c:pt>
                <c:pt idx="62" formatCode="0.000">
                  <c:v>0.17</c:v>
                </c:pt>
                <c:pt idx="63">
                  <c:v>0.16600000000000001</c:v>
                </c:pt>
              </c:numCache>
            </c:numRef>
          </c:val>
          <c:smooth val="0"/>
          <c:extLst>
            <c:ext xmlns:c16="http://schemas.microsoft.com/office/drawing/2014/chart" uri="{C3380CC4-5D6E-409C-BE32-E72D297353CC}">
              <c16:uniqueId val="{00000008-4E7E-4216-8FB1-E8A9CE35CD58}"/>
            </c:ext>
          </c:extLst>
        </c:ser>
        <c:ser>
          <c:idx val="8"/>
          <c:order val="4"/>
          <c:tx>
            <c:strRef>
              <c:f>F4b!$M$33</c:f>
              <c:strCache>
                <c:ptCount val="1"/>
                <c:pt idx="0">
                  <c:v>CBO before taxes and transfers, no cap gains</c:v>
                </c:pt>
              </c:strCache>
            </c:strRef>
          </c:tx>
          <c:spPr>
            <a:ln w="31750">
              <a:solidFill>
                <a:schemeClr val="bg1">
                  <a:lumMod val="50000"/>
                </a:schemeClr>
              </a:solidFill>
              <a:prstDash val="sysDash"/>
            </a:ln>
          </c:spPr>
          <c:marker>
            <c:symbol val="none"/>
          </c:marker>
          <c:cat>
            <c:numRef>
              <c:f>F4b!$A$34:$A$99</c:f>
              <c:numCache>
                <c:formatCode>General</c:formatCode>
                <c:ptCount val="6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pt idx="64">
                  <c:v>2024</c:v>
                </c:pt>
                <c:pt idx="65">
                  <c:v>2025</c:v>
                </c:pt>
              </c:numCache>
            </c:numRef>
          </c:cat>
          <c:val>
            <c:numRef>
              <c:f>F4b!$M$34:$M$99</c:f>
              <c:numCache>
                <c:formatCode>General</c:formatCode>
                <c:ptCount val="66"/>
                <c:pt idx="19" formatCode="0.000">
                  <c:v>7.400000000000001E-2</c:v>
                </c:pt>
                <c:pt idx="20" formatCode="0.000">
                  <c:v>7.400000000000001E-2</c:v>
                </c:pt>
                <c:pt idx="21" formatCode="0.000">
                  <c:v>7.400000000000001E-2</c:v>
                </c:pt>
                <c:pt idx="22" formatCode="0.000">
                  <c:v>7.5999999999999998E-2</c:v>
                </c:pt>
                <c:pt idx="23" formatCode="0.000">
                  <c:v>7.9000000000000001E-2</c:v>
                </c:pt>
                <c:pt idx="24" formatCode="0.000">
                  <c:v>8.199999999999999E-2</c:v>
                </c:pt>
                <c:pt idx="25" formatCode="0.000">
                  <c:v>8.5000000000000006E-2</c:v>
                </c:pt>
                <c:pt idx="26" formatCode="0.000">
                  <c:v>8.5000000000000006E-2</c:v>
                </c:pt>
                <c:pt idx="27" formatCode="0.000">
                  <c:v>9.3000000000000013E-2</c:v>
                </c:pt>
                <c:pt idx="28" formatCode="0.000">
                  <c:v>0.111</c:v>
                </c:pt>
                <c:pt idx="29" formatCode="0.000">
                  <c:v>0.106</c:v>
                </c:pt>
                <c:pt idx="30" formatCode="0.000">
                  <c:v>0.107</c:v>
                </c:pt>
                <c:pt idx="31" formatCode="0.000">
                  <c:v>0.10099999999999999</c:v>
                </c:pt>
                <c:pt idx="32" formatCode="0.000">
                  <c:v>0.11</c:v>
                </c:pt>
                <c:pt idx="33" formatCode="0.000">
                  <c:v>0.10400000000000001</c:v>
                </c:pt>
                <c:pt idx="34" formatCode="0.000">
                  <c:v>0.105</c:v>
                </c:pt>
                <c:pt idx="35" formatCode="0.000">
                  <c:v>0.10800000000000001</c:v>
                </c:pt>
                <c:pt idx="36" formatCode="0.000">
                  <c:v>0.114</c:v>
                </c:pt>
                <c:pt idx="37" formatCode="0.000">
                  <c:v>0.11900000000000001</c:v>
                </c:pt>
                <c:pt idx="38" formatCode="0.000">
                  <c:v>0.122</c:v>
                </c:pt>
                <c:pt idx="39" formatCode="0.000">
                  <c:v>0.128</c:v>
                </c:pt>
                <c:pt idx="40" formatCode="0.000">
                  <c:v>0.13600000000000001</c:v>
                </c:pt>
                <c:pt idx="41" formatCode="0.000">
                  <c:v>0.12300000000000001</c:v>
                </c:pt>
                <c:pt idx="42" formatCode="0.000">
                  <c:v>0.11599999999999999</c:v>
                </c:pt>
                <c:pt idx="43" formatCode="0.000">
                  <c:v>0.12</c:v>
                </c:pt>
                <c:pt idx="44" formatCode="0.000">
                  <c:v>0.13</c:v>
                </c:pt>
                <c:pt idx="45" formatCode="0.000">
                  <c:v>0.14099999999999999</c:v>
                </c:pt>
                <c:pt idx="46" formatCode="0.000">
                  <c:v>0.14400000000000002</c:v>
                </c:pt>
                <c:pt idx="47" formatCode="0.000">
                  <c:v>0.14599999999999999</c:v>
                </c:pt>
                <c:pt idx="48" formatCode="0.000">
                  <c:v>0.13699999999999998</c:v>
                </c:pt>
                <c:pt idx="49" formatCode="0.000">
                  <c:v>0.12300000000000001</c:v>
                </c:pt>
                <c:pt idx="50" formatCode="0.000">
                  <c:v>0.13100000000000001</c:v>
                </c:pt>
                <c:pt idx="51" formatCode="0.000">
                  <c:v>0.13</c:v>
                </c:pt>
                <c:pt idx="52" formatCode="0.000">
                  <c:v>0.14499999999999999</c:v>
                </c:pt>
                <c:pt idx="53" formatCode="0.000">
                  <c:v>0.13200000000000001</c:v>
                </c:pt>
                <c:pt idx="54" formatCode="0.000">
                  <c:v>0.13699999999999998</c:v>
                </c:pt>
                <c:pt idx="55" formatCode="0.000">
                  <c:v>0.13699999999999998</c:v>
                </c:pt>
                <c:pt idx="56" formatCode="0.000">
                  <c:v>0.13200000000000001</c:v>
                </c:pt>
                <c:pt idx="57" formatCode="0.000">
                  <c:v>0.13500000000000001</c:v>
                </c:pt>
                <c:pt idx="58" formatCode="0.000">
                  <c:v>0.13400000000000001</c:v>
                </c:pt>
                <c:pt idx="59" formatCode="0.000">
                  <c:v>0.13</c:v>
                </c:pt>
                <c:pt idx="60" formatCode="0.000">
                  <c:v>0.13600000000000001</c:v>
                </c:pt>
                <c:pt idx="61" formatCode="0.000">
                  <c:v>0.153</c:v>
                </c:pt>
              </c:numCache>
            </c:numRef>
          </c:val>
          <c:smooth val="0"/>
          <c:extLst>
            <c:ext xmlns:c16="http://schemas.microsoft.com/office/drawing/2014/chart" uri="{C3380CC4-5D6E-409C-BE32-E72D297353CC}">
              <c16:uniqueId val="{00000009-4E7E-4216-8FB1-E8A9CE35CD58}"/>
            </c:ext>
          </c:extLst>
        </c:ser>
        <c:ser>
          <c:idx val="2"/>
          <c:order val="5"/>
          <c:tx>
            <c:strRef>
              <c:f>F4b!$L$33</c:f>
              <c:strCache>
                <c:ptCount val="1"/>
                <c:pt idx="0">
                  <c:v>BEA personal income (2023)</c:v>
                </c:pt>
              </c:strCache>
            </c:strRef>
          </c:tx>
          <c:spPr>
            <a:ln w="25400">
              <a:solidFill>
                <a:schemeClr val="bg1">
                  <a:lumMod val="65000"/>
                  <a:alpha val="96000"/>
                </a:schemeClr>
              </a:solidFill>
              <a:prstDash val="solid"/>
            </a:ln>
          </c:spPr>
          <c:marker>
            <c:symbol val="none"/>
          </c:marker>
          <c:val>
            <c:numRef>
              <c:f>F4b!$L$34:$L$97</c:f>
              <c:numCache>
                <c:formatCode>General</c:formatCode>
                <c:ptCount val="64"/>
                <c:pt idx="40" formatCode="0.000">
                  <c:v>0.12520000000000001</c:v>
                </c:pt>
                <c:pt idx="41" formatCode="0.000">
                  <c:v>0.12809999999999999</c:v>
                </c:pt>
                <c:pt idx="42" formatCode="0.000">
                  <c:v>0.1225</c:v>
                </c:pt>
                <c:pt idx="43" formatCode="0.000">
                  <c:v>0.11799999999999999</c:v>
                </c:pt>
                <c:pt idx="44" formatCode="0.000">
                  <c:v>0.12820000000000001</c:v>
                </c:pt>
                <c:pt idx="45" formatCode="0.000">
                  <c:v>0.12959999999999999</c:v>
                </c:pt>
                <c:pt idx="46" formatCode="0.000">
                  <c:v>0.1381</c:v>
                </c:pt>
                <c:pt idx="47" formatCode="0.000">
                  <c:v>0.13009999999999999</c:v>
                </c:pt>
                <c:pt idx="48" formatCode="0.000">
                  <c:v>0.1273</c:v>
                </c:pt>
                <c:pt idx="49" formatCode="0.000">
                  <c:v>0.1207</c:v>
                </c:pt>
                <c:pt idx="50" formatCode="0.000">
                  <c:v>0.121</c:v>
                </c:pt>
                <c:pt idx="51" formatCode="0.000">
                  <c:v>0.1321</c:v>
                </c:pt>
                <c:pt idx="52" formatCode="0.000">
                  <c:v>0.14080000000000001</c:v>
                </c:pt>
                <c:pt idx="53" formatCode="0.000">
                  <c:v>0.13589999999999999</c:v>
                </c:pt>
                <c:pt idx="54" formatCode="0.000">
                  <c:v>0.13730000000000001</c:v>
                </c:pt>
                <c:pt idx="55" formatCode="0.000">
                  <c:v>0.13469999999999999</c:v>
                </c:pt>
                <c:pt idx="56" formatCode="0.000">
                  <c:v>0.1318</c:v>
                </c:pt>
                <c:pt idx="57" formatCode="0.000">
                  <c:v>0.13220000000000001</c:v>
                </c:pt>
                <c:pt idx="58" formatCode="0.000">
                  <c:v>0.1358</c:v>
                </c:pt>
                <c:pt idx="59" formatCode="0.000">
                  <c:v>0.12790000000000001</c:v>
                </c:pt>
                <c:pt idx="60" formatCode="0.000">
                  <c:v>0.12470000000000001</c:v>
                </c:pt>
              </c:numCache>
            </c:numRef>
          </c:val>
          <c:smooth val="0"/>
          <c:extLst>
            <c:ext xmlns:c16="http://schemas.microsoft.com/office/drawing/2014/chart" uri="{C3380CC4-5D6E-409C-BE32-E72D297353CC}">
              <c16:uniqueId val="{0000000A-4E7E-4216-8FB1-E8A9CE35CD58}"/>
            </c:ext>
          </c:extLst>
        </c:ser>
        <c:dLbls>
          <c:showLegendKey val="0"/>
          <c:showVal val="0"/>
          <c:showCatName val="0"/>
          <c:showSerName val="0"/>
          <c:showPercent val="0"/>
          <c:showBubbleSize val="0"/>
        </c:dLbls>
        <c:smooth val="0"/>
        <c:axId val="1111217504"/>
        <c:axId val="1111217896"/>
        <c:extLst/>
      </c:lineChart>
      <c:catAx>
        <c:axId val="1111217504"/>
        <c:scaling>
          <c:orientation val="minMax"/>
        </c:scaling>
        <c:delete val="0"/>
        <c:axPos val="b"/>
        <c:numFmt formatCode="General"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111217896"/>
        <c:crossesAt val="0"/>
        <c:auto val="1"/>
        <c:lblAlgn val="ctr"/>
        <c:lblOffset val="100"/>
        <c:tickLblSkip val="10"/>
        <c:tickMarkSkip val="10"/>
        <c:noMultiLvlLbl val="0"/>
      </c:catAx>
      <c:valAx>
        <c:axId val="1111217896"/>
        <c:scaling>
          <c:orientation val="minMax"/>
          <c:max val="0.21000000000000002"/>
          <c:min val="0"/>
        </c:scaling>
        <c:delete val="0"/>
        <c:axPos val="l"/>
        <c:majorGridlines>
          <c:spPr>
            <a:ln w="9525">
              <a:solidFill>
                <a:schemeClr val="bg1">
                  <a:lumMod val="75000"/>
                </a:schemeClr>
              </a:solidFill>
              <a:prstDash val="sysDot"/>
            </a:ln>
          </c:spPr>
        </c:majorGridlines>
        <c:title>
          <c:tx>
            <c:rich>
              <a:bodyPr/>
              <a:lstStyle/>
              <a:p>
                <a:pPr>
                  <a:defRPr sz="1200" b="0" i="0" u="none" strike="noStrike" baseline="0">
                    <a:solidFill>
                      <a:srgbClr val="000000"/>
                    </a:solidFill>
                    <a:latin typeface="Arial"/>
                    <a:ea typeface="Arial"/>
                    <a:cs typeface="Arial"/>
                  </a:defRPr>
                </a:pPr>
                <a:r>
                  <a:rPr lang="en-US" sz="1400" b="0"/>
                  <a:t>Top 1% Pre-tax Income Share</a:t>
                </a:r>
              </a:p>
            </c:rich>
          </c:tx>
          <c:layout>
            <c:manualLayout>
              <c:xMode val="edge"/>
              <c:yMode val="edge"/>
              <c:x val="1.7513666587229734E-2"/>
              <c:y val="0.20020353990809639"/>
            </c:manualLayout>
          </c:layout>
          <c:overlay val="0"/>
          <c:spPr>
            <a:noFill/>
            <a:ln w="25400">
              <a:noFill/>
            </a:ln>
          </c:spPr>
        </c:title>
        <c:numFmt formatCode="0%" sourceLinked="0"/>
        <c:majorTickMark val="out"/>
        <c:minorTickMark val="out"/>
        <c:tickLblPos val="nextTo"/>
        <c:spPr>
          <a:ln w="3175">
            <a:solidFill>
              <a:srgbClr val="000000"/>
            </a:solidFill>
            <a:prstDash val="solid"/>
          </a:ln>
        </c:spPr>
        <c:txPr>
          <a:bodyPr rot="0" vert="horz"/>
          <a:lstStyle/>
          <a:p>
            <a:pPr>
              <a:defRPr sz="1300" b="0" i="0" u="none" strike="noStrike" baseline="0">
                <a:solidFill>
                  <a:srgbClr val="000000"/>
                </a:solidFill>
                <a:latin typeface="Arial"/>
                <a:ea typeface="Arial"/>
                <a:cs typeface="Arial"/>
              </a:defRPr>
            </a:pPr>
            <a:endParaRPr lang="en-US"/>
          </a:p>
        </c:txPr>
        <c:crossAx val="1111217504"/>
        <c:crosses val="autoZero"/>
        <c:crossBetween val="midCat"/>
        <c:majorUnit val="4.0000000000000008E-2"/>
        <c:minorUnit val="2.0000000000000004E-2"/>
      </c:valAx>
      <c:spPr>
        <a:solidFill>
          <a:srgbClr val="FFFFFF"/>
        </a:solidFill>
        <a:ln w="3175">
          <a:noFill/>
          <a:prstDash val="solid"/>
        </a:ln>
      </c:spPr>
    </c:plotArea>
    <c:plotVisOnly val="1"/>
    <c:dispBlanksAs val="span"/>
    <c:showDLblsOverMax val="0"/>
  </c:chart>
  <c:spPr>
    <a:solidFill>
      <a:schemeClr val="bg1"/>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866" r="0.75000000000000866" t="1" header="0.5" footer="0.5"/>
    <c:pageSetup orientation="landscape" verticalDpi="96"/>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668941048209348"/>
          <c:y val="4.5054524498952662E-2"/>
          <c:w val="0.76111900338760796"/>
          <c:h val="0.89075831719486309"/>
        </c:manualLayout>
      </c:layout>
      <c:barChart>
        <c:barDir val="col"/>
        <c:grouping val="clustered"/>
        <c:varyColors val="0"/>
        <c:ser>
          <c:idx val="1"/>
          <c:order val="0"/>
          <c:tx>
            <c:strRef>
              <c:f>'FA1'!$J$32:$J$34</c:f>
              <c:strCache>
                <c:ptCount val="3"/>
                <c:pt idx="0">
                  <c:v>NBER recession at least one quarter of calendar year</c:v>
                </c:pt>
              </c:strCache>
            </c:strRef>
          </c:tx>
          <c:spPr>
            <a:solidFill>
              <a:schemeClr val="bg1">
                <a:lumMod val="85000"/>
              </a:schemeClr>
            </a:solidFill>
            <a:ln>
              <a:solidFill>
                <a:schemeClr val="bg1">
                  <a:lumMod val="85000"/>
                </a:schemeClr>
              </a:solidFill>
            </a:ln>
          </c:spPr>
          <c:invertIfNegative val="0"/>
          <c:val>
            <c:numRef>
              <c:f>'FA1'!$K$35:$K$100</c:f>
              <c:numCache>
                <c:formatCode>0</c:formatCode>
                <c:ptCount val="66"/>
                <c:pt idx="0">
                  <c:v>600</c:v>
                </c:pt>
                <c:pt idx="1">
                  <c:v>0</c:v>
                </c:pt>
                <c:pt idx="2">
                  <c:v>0</c:v>
                </c:pt>
                <c:pt idx="3">
                  <c:v>0</c:v>
                </c:pt>
                <c:pt idx="4">
                  <c:v>0</c:v>
                </c:pt>
                <c:pt idx="5">
                  <c:v>0</c:v>
                </c:pt>
                <c:pt idx="6">
                  <c:v>0</c:v>
                </c:pt>
                <c:pt idx="7">
                  <c:v>0</c:v>
                </c:pt>
                <c:pt idx="8">
                  <c:v>0</c:v>
                </c:pt>
                <c:pt idx="9">
                  <c:v>600</c:v>
                </c:pt>
                <c:pt idx="10">
                  <c:v>0</c:v>
                </c:pt>
                <c:pt idx="11">
                  <c:v>0</c:v>
                </c:pt>
                <c:pt idx="12">
                  <c:v>0</c:v>
                </c:pt>
                <c:pt idx="13">
                  <c:v>600</c:v>
                </c:pt>
                <c:pt idx="14">
                  <c:v>0</c:v>
                </c:pt>
                <c:pt idx="15">
                  <c:v>0</c:v>
                </c:pt>
                <c:pt idx="16">
                  <c:v>0</c:v>
                </c:pt>
                <c:pt idx="17">
                  <c:v>0</c:v>
                </c:pt>
                <c:pt idx="18">
                  <c:v>0</c:v>
                </c:pt>
                <c:pt idx="19">
                  <c:v>0</c:v>
                </c:pt>
                <c:pt idx="20">
                  <c:v>600</c:v>
                </c:pt>
                <c:pt idx="21">
                  <c:v>600</c:v>
                </c:pt>
                <c:pt idx="22">
                  <c:v>600</c:v>
                </c:pt>
                <c:pt idx="23">
                  <c:v>0</c:v>
                </c:pt>
                <c:pt idx="24">
                  <c:v>0</c:v>
                </c:pt>
                <c:pt idx="25">
                  <c:v>0</c:v>
                </c:pt>
                <c:pt idx="26">
                  <c:v>0</c:v>
                </c:pt>
                <c:pt idx="27">
                  <c:v>0</c:v>
                </c:pt>
                <c:pt idx="28">
                  <c:v>0</c:v>
                </c:pt>
                <c:pt idx="29">
                  <c:v>0</c:v>
                </c:pt>
                <c:pt idx="30">
                  <c:v>600</c:v>
                </c:pt>
                <c:pt idx="31">
                  <c:v>600</c:v>
                </c:pt>
                <c:pt idx="32">
                  <c:v>0</c:v>
                </c:pt>
                <c:pt idx="33">
                  <c:v>0</c:v>
                </c:pt>
                <c:pt idx="34">
                  <c:v>0</c:v>
                </c:pt>
                <c:pt idx="35">
                  <c:v>0</c:v>
                </c:pt>
                <c:pt idx="36">
                  <c:v>0</c:v>
                </c:pt>
                <c:pt idx="37">
                  <c:v>0</c:v>
                </c:pt>
                <c:pt idx="38">
                  <c:v>0</c:v>
                </c:pt>
                <c:pt idx="39">
                  <c:v>0</c:v>
                </c:pt>
                <c:pt idx="40">
                  <c:v>0</c:v>
                </c:pt>
                <c:pt idx="41">
                  <c:v>600</c:v>
                </c:pt>
                <c:pt idx="42">
                  <c:v>0</c:v>
                </c:pt>
                <c:pt idx="43">
                  <c:v>0</c:v>
                </c:pt>
                <c:pt idx="44">
                  <c:v>0</c:v>
                </c:pt>
                <c:pt idx="45">
                  <c:v>0</c:v>
                </c:pt>
                <c:pt idx="46">
                  <c:v>0</c:v>
                </c:pt>
                <c:pt idx="47">
                  <c:v>0</c:v>
                </c:pt>
                <c:pt idx="48">
                  <c:v>600</c:v>
                </c:pt>
                <c:pt idx="49">
                  <c:v>600</c:v>
                </c:pt>
                <c:pt idx="50">
                  <c:v>0</c:v>
                </c:pt>
                <c:pt idx="51">
                  <c:v>0</c:v>
                </c:pt>
                <c:pt idx="52">
                  <c:v>0</c:v>
                </c:pt>
                <c:pt idx="53">
                  <c:v>0</c:v>
                </c:pt>
                <c:pt idx="54">
                  <c:v>0</c:v>
                </c:pt>
                <c:pt idx="55">
                  <c:v>0</c:v>
                </c:pt>
                <c:pt idx="56">
                  <c:v>0</c:v>
                </c:pt>
                <c:pt idx="57">
                  <c:v>0</c:v>
                </c:pt>
                <c:pt idx="58">
                  <c:v>0</c:v>
                </c:pt>
                <c:pt idx="59">
                  <c:v>0</c:v>
                </c:pt>
                <c:pt idx="60">
                  <c:v>600</c:v>
                </c:pt>
                <c:pt idx="61">
                  <c:v>0</c:v>
                </c:pt>
                <c:pt idx="62">
                  <c:v>0</c:v>
                </c:pt>
              </c:numCache>
            </c:numRef>
          </c:val>
          <c:extLst>
            <c:ext xmlns:c16="http://schemas.microsoft.com/office/drawing/2014/chart" uri="{C3380CC4-5D6E-409C-BE32-E72D297353CC}">
              <c16:uniqueId val="{00000000-88CF-4F50-BD8E-E967A35DB1A6}"/>
            </c:ext>
          </c:extLst>
        </c:ser>
        <c:dLbls>
          <c:showLegendKey val="0"/>
          <c:showVal val="0"/>
          <c:showCatName val="0"/>
          <c:showSerName val="0"/>
          <c:showPercent val="0"/>
          <c:showBubbleSize val="0"/>
        </c:dLbls>
        <c:gapWidth val="0"/>
        <c:axId val="1117966680"/>
        <c:axId val="1117967072"/>
      </c:barChart>
      <c:lineChart>
        <c:grouping val="standard"/>
        <c:varyColors val="0"/>
        <c:ser>
          <c:idx val="2"/>
          <c:order val="1"/>
          <c:tx>
            <c:v>RS taxes and transfers only</c:v>
          </c:tx>
          <c:spPr>
            <a:ln w="38100">
              <a:solidFill>
                <a:schemeClr val="accent1"/>
              </a:solidFill>
              <a:prstDash val="solid"/>
            </a:ln>
          </c:spPr>
          <c:marker>
            <c:symbol val="none"/>
          </c:marker>
          <c:cat>
            <c:numRef>
              <c:f>'FA1'!$A$35:$A$100</c:f>
              <c:numCache>
                <c:formatCode>General</c:formatCode>
                <c:ptCount val="6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pt idx="64">
                  <c:v>2024</c:v>
                </c:pt>
                <c:pt idx="65">
                  <c:v>2025</c:v>
                </c:pt>
              </c:numCache>
            </c:numRef>
          </c:cat>
          <c:val>
            <c:numRef>
              <c:f>'FA1'!$G$35:$G$100</c:f>
              <c:numCache>
                <c:formatCode>0.000</c:formatCode>
                <c:ptCount val="66"/>
                <c:pt idx="2">
                  <c:v>6.0551012538780924E-2</c:v>
                </c:pt>
                <c:pt idx="4">
                  <c:v>5.8380370363011025E-2</c:v>
                </c:pt>
                <c:pt idx="6">
                  <c:v>5.6144336071156431E-2</c:v>
                </c:pt>
                <c:pt idx="7">
                  <c:v>6.1767070823407266E-2</c:v>
                </c:pt>
                <c:pt idx="8">
                  <c:v>6.6333069604297634E-2</c:v>
                </c:pt>
                <c:pt idx="9">
                  <c:v>6.8547614078852348E-2</c:v>
                </c:pt>
                <c:pt idx="10">
                  <c:v>6.943346478510648E-2</c:v>
                </c:pt>
                <c:pt idx="11">
                  <c:v>7.3154741956386715E-2</c:v>
                </c:pt>
                <c:pt idx="12">
                  <c:v>7.6659791426209267E-2</c:v>
                </c:pt>
                <c:pt idx="13">
                  <c:v>7.3682781636307482E-2</c:v>
                </c:pt>
                <c:pt idx="14">
                  <c:v>7.7853563576354645E-2</c:v>
                </c:pt>
                <c:pt idx="15">
                  <c:v>8.7730923311028164E-2</c:v>
                </c:pt>
                <c:pt idx="16">
                  <c:v>9.1247963027714762E-2</c:v>
                </c:pt>
                <c:pt idx="17">
                  <c:v>8.8058925861859982E-2</c:v>
                </c:pt>
                <c:pt idx="18">
                  <c:v>8.4672010545525977E-2</c:v>
                </c:pt>
                <c:pt idx="19">
                  <c:v>8.8918258566991426E-2</c:v>
                </c:pt>
                <c:pt idx="20">
                  <c:v>9.4083577081619296E-2</c:v>
                </c:pt>
                <c:pt idx="21">
                  <c:v>9.056743056862615E-2</c:v>
                </c:pt>
                <c:pt idx="22">
                  <c:v>9.265337728720624E-2</c:v>
                </c:pt>
                <c:pt idx="23">
                  <c:v>9.0313303844595794E-2</c:v>
                </c:pt>
                <c:pt idx="24">
                  <c:v>7.8877622167055961E-2</c:v>
                </c:pt>
                <c:pt idx="25">
                  <c:v>7.7372022416966502E-2</c:v>
                </c:pt>
                <c:pt idx="26">
                  <c:v>7.8102136132656597E-2</c:v>
                </c:pt>
                <c:pt idx="27">
                  <c:v>8.5229471049387939E-2</c:v>
                </c:pt>
                <c:pt idx="28">
                  <c:v>8.5171281949442346E-2</c:v>
                </c:pt>
                <c:pt idx="29">
                  <c:v>8.8408523522957694E-2</c:v>
                </c:pt>
                <c:pt idx="30">
                  <c:v>8.8318699949013535E-2</c:v>
                </c:pt>
                <c:pt idx="31">
                  <c:v>9.8435137508204207E-2</c:v>
                </c:pt>
                <c:pt idx="32">
                  <c:v>0.10654133121715859</c:v>
                </c:pt>
                <c:pt idx="33">
                  <c:v>0.11115118627640186</c:v>
                </c:pt>
                <c:pt idx="34">
                  <c:v>0.10739384367479943</c:v>
                </c:pt>
                <c:pt idx="35">
                  <c:v>0.10746635348186828</c:v>
                </c:pt>
                <c:pt idx="36">
                  <c:v>0.10579636345937615</c:v>
                </c:pt>
                <c:pt idx="37">
                  <c:v>0.10580383996421006</c:v>
                </c:pt>
                <c:pt idx="38">
                  <c:v>0.10695797731750645</c:v>
                </c:pt>
                <c:pt idx="39">
                  <c:v>0.10634318756638095</c:v>
                </c:pt>
                <c:pt idx="40">
                  <c:v>0.10333978252310771</c:v>
                </c:pt>
                <c:pt idx="41">
                  <c:v>0.10673025144205894</c:v>
                </c:pt>
                <c:pt idx="42">
                  <c:v>0.10664942012226675</c:v>
                </c:pt>
                <c:pt idx="43">
                  <c:v>0.10524183273082599</c:v>
                </c:pt>
                <c:pt idx="44">
                  <c:v>0.10467738049919717</c:v>
                </c:pt>
                <c:pt idx="45">
                  <c:v>0.10812237477512099</c:v>
                </c:pt>
                <c:pt idx="46">
                  <c:v>0.10761378776805941</c:v>
                </c:pt>
                <c:pt idx="47">
                  <c:v>0.10905904194805771</c:v>
                </c:pt>
                <c:pt idx="48">
                  <c:v>0.11912395025137812</c:v>
                </c:pt>
                <c:pt idx="49">
                  <c:v>0.12028969122911803</c:v>
                </c:pt>
                <c:pt idx="50">
                  <c:v>0.12474011784070171</c:v>
                </c:pt>
                <c:pt idx="51">
                  <c:v>0.12863567239999996</c:v>
                </c:pt>
                <c:pt idx="52">
                  <c:v>0.12421972879999998</c:v>
                </c:pt>
                <c:pt idx="53">
                  <c:v>0.12562298309999997</c:v>
                </c:pt>
                <c:pt idx="54">
                  <c:v>0.12780710449999999</c:v>
                </c:pt>
                <c:pt idx="55">
                  <c:v>0.13040379120000006</c:v>
                </c:pt>
                <c:pt idx="56">
                  <c:v>0.13323425839999997</c:v>
                </c:pt>
                <c:pt idx="57">
                  <c:v>0.12947309350000002</c:v>
                </c:pt>
                <c:pt idx="58">
                  <c:v>0.12786966620000001</c:v>
                </c:pt>
                <c:pt idx="59">
                  <c:v>0.12949761950000005</c:v>
                </c:pt>
                <c:pt idx="60">
                  <c:v>0.16454327660000007</c:v>
                </c:pt>
                <c:pt idx="61">
                  <c:v>0.16555631660000003</c:v>
                </c:pt>
                <c:pt idx="62">
                  <c:v>0.13643988159999992</c:v>
                </c:pt>
              </c:numCache>
            </c:numRef>
          </c:val>
          <c:smooth val="0"/>
          <c:extLst>
            <c:ext xmlns:c16="http://schemas.microsoft.com/office/drawing/2014/chart" uri="{C3380CC4-5D6E-409C-BE32-E72D297353CC}">
              <c16:uniqueId val="{00000001-88CF-4F50-BD8E-E967A35DB1A6}"/>
            </c:ext>
          </c:extLst>
        </c:ser>
        <c:ser>
          <c:idx val="3"/>
          <c:order val="2"/>
          <c:tx>
            <c:v>RS transfers only</c:v>
          </c:tx>
          <c:spPr>
            <a:ln w="34925">
              <a:prstDash val="sysDot"/>
            </a:ln>
          </c:spPr>
          <c:marker>
            <c:symbol val="none"/>
          </c:marker>
          <c:cat>
            <c:numRef>
              <c:f>'FA1'!$A$35:$A$100</c:f>
              <c:numCache>
                <c:formatCode>General</c:formatCode>
                <c:ptCount val="6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pt idx="64">
                  <c:v>2024</c:v>
                </c:pt>
                <c:pt idx="65">
                  <c:v>2025</c:v>
                </c:pt>
              </c:numCache>
            </c:numRef>
          </c:cat>
          <c:val>
            <c:numRef>
              <c:f>'FA1'!$H$35:$H$100</c:f>
              <c:numCache>
                <c:formatCode>General</c:formatCode>
                <c:ptCount val="66"/>
                <c:pt idx="2" formatCode="0.000">
                  <c:v>2.8333397920580872E-2</c:v>
                </c:pt>
                <c:pt idx="4" formatCode="0.000">
                  <c:v>2.7883940119081241E-2</c:v>
                </c:pt>
                <c:pt idx="6" formatCode="0.000">
                  <c:v>2.8293398849200457E-2</c:v>
                </c:pt>
                <c:pt idx="7" formatCode="0.000">
                  <c:v>3.2517256040591747E-2</c:v>
                </c:pt>
                <c:pt idx="8" formatCode="0.000">
                  <c:v>3.3932786711375229E-2</c:v>
                </c:pt>
                <c:pt idx="9" formatCode="0.000">
                  <c:v>3.5270950247650035E-2</c:v>
                </c:pt>
                <c:pt idx="10" formatCode="0.000">
                  <c:v>4.0786727695376612E-2</c:v>
                </c:pt>
                <c:pt idx="11" formatCode="0.000">
                  <c:v>4.4992262148298323E-2</c:v>
                </c:pt>
                <c:pt idx="12" formatCode="0.000">
                  <c:v>4.4574165374797303E-2</c:v>
                </c:pt>
                <c:pt idx="13" formatCode="0.000">
                  <c:v>4.7158501016383525E-2</c:v>
                </c:pt>
                <c:pt idx="14" formatCode="0.000">
                  <c:v>5.1863778986444231E-2</c:v>
                </c:pt>
                <c:pt idx="15" formatCode="0.000">
                  <c:v>6.0889744527230505E-2</c:v>
                </c:pt>
                <c:pt idx="16" formatCode="0.000">
                  <c:v>5.8636422574636526E-2</c:v>
                </c:pt>
                <c:pt idx="17" formatCode="0.000">
                  <c:v>5.6531750866270158E-2</c:v>
                </c:pt>
                <c:pt idx="18" formatCode="0.000">
                  <c:v>5.5357177931000479E-2</c:v>
                </c:pt>
                <c:pt idx="19" formatCode="0.000">
                  <c:v>5.7116961950669065E-2</c:v>
                </c:pt>
                <c:pt idx="20" formatCode="0.000">
                  <c:v>6.1346015136223286E-2</c:v>
                </c:pt>
                <c:pt idx="21" formatCode="0.000">
                  <c:v>6.0203418826858979E-2</c:v>
                </c:pt>
                <c:pt idx="22" formatCode="0.000">
                  <c:v>6.3386567489942536E-2</c:v>
                </c:pt>
                <c:pt idx="23" formatCode="0.000">
                  <c:v>6.3113847369095311E-2</c:v>
                </c:pt>
                <c:pt idx="24" formatCode="0.000">
                  <c:v>5.7361950071936008E-2</c:v>
                </c:pt>
                <c:pt idx="25" formatCode="0.000">
                  <c:v>5.4172414864297025E-2</c:v>
                </c:pt>
                <c:pt idx="26" formatCode="0.000">
                  <c:v>5.423218115902273E-2</c:v>
                </c:pt>
                <c:pt idx="27" formatCode="0.000">
                  <c:v>5.7619040802819654E-2</c:v>
                </c:pt>
                <c:pt idx="28" formatCode="0.000">
                  <c:v>5.7294327183626592E-2</c:v>
                </c:pt>
                <c:pt idx="29" formatCode="0.000">
                  <c:v>5.846863953047432E-2</c:v>
                </c:pt>
                <c:pt idx="30" formatCode="0.000">
                  <c:v>5.966294530662708E-2</c:v>
                </c:pt>
                <c:pt idx="31" formatCode="0.000">
                  <c:v>6.6375459660775959E-2</c:v>
                </c:pt>
                <c:pt idx="32" formatCode="0.000">
                  <c:v>7.1012649052136112E-2</c:v>
                </c:pt>
                <c:pt idx="33" formatCode="0.000">
                  <c:v>7.0464916949276812E-2</c:v>
                </c:pt>
                <c:pt idx="34" formatCode="0.000">
                  <c:v>6.8666537925309967E-2</c:v>
                </c:pt>
                <c:pt idx="35" formatCode="0.000">
                  <c:v>6.6536471997096669E-2</c:v>
                </c:pt>
                <c:pt idx="36" formatCode="0.000">
                  <c:v>6.3269865699112415E-2</c:v>
                </c:pt>
                <c:pt idx="37" formatCode="0.000">
                  <c:v>6.1927738424856216E-2</c:v>
                </c:pt>
                <c:pt idx="38" formatCode="0.000">
                  <c:v>5.9226419180049561E-2</c:v>
                </c:pt>
                <c:pt idx="39" formatCode="0.000">
                  <c:v>5.9531442690058611E-2</c:v>
                </c:pt>
                <c:pt idx="40" formatCode="0.000">
                  <c:v>5.818778152752202E-2</c:v>
                </c:pt>
                <c:pt idx="41" formatCode="0.000">
                  <c:v>6.0635745234321803E-2</c:v>
                </c:pt>
                <c:pt idx="42" formatCode="0.000">
                  <c:v>6.4124186683329754E-2</c:v>
                </c:pt>
                <c:pt idx="43" formatCode="0.000">
                  <c:v>6.4985145800164901E-2</c:v>
                </c:pt>
                <c:pt idx="44" formatCode="0.000">
                  <c:v>6.4564867425360717E-2</c:v>
                </c:pt>
                <c:pt idx="45" formatCode="0.000">
                  <c:v>6.4472871730686165E-2</c:v>
                </c:pt>
                <c:pt idx="46" formatCode="0.000">
                  <c:v>6.3235566674848087E-2</c:v>
                </c:pt>
                <c:pt idx="47" formatCode="0.000">
                  <c:v>6.35462618956808E-2</c:v>
                </c:pt>
                <c:pt idx="48" formatCode="0.000">
                  <c:v>7.2815144914784469E-2</c:v>
                </c:pt>
                <c:pt idx="49" formatCode="0.000">
                  <c:v>7.9971242274041288E-2</c:v>
                </c:pt>
                <c:pt idx="50" formatCode="0.000">
                  <c:v>8.0339489490143023E-2</c:v>
                </c:pt>
                <c:pt idx="51" formatCode="0.000">
                  <c:v>7.6413410469481025E-2</c:v>
                </c:pt>
                <c:pt idx="52" formatCode="0.000">
                  <c:v>7.6681130630899985E-2</c:v>
                </c:pt>
                <c:pt idx="53" formatCode="0.000">
                  <c:v>7.3924415409147848E-2</c:v>
                </c:pt>
                <c:pt idx="54" formatCode="0.000">
                  <c:v>7.4619272862048391E-2</c:v>
                </c:pt>
                <c:pt idx="55" formatCode="0.000">
                  <c:v>7.5404955058883782E-2</c:v>
                </c:pt>
                <c:pt idx="56" formatCode="0.000">
                  <c:v>7.684941682048485E-2</c:v>
                </c:pt>
                <c:pt idx="57" formatCode="0.000">
                  <c:v>7.6269994079228409E-2</c:v>
                </c:pt>
                <c:pt idx="58" formatCode="0.000">
                  <c:v>7.5954932380167262E-2</c:v>
                </c:pt>
                <c:pt idx="59" formatCode="0.000">
                  <c:v>7.5813007354830764E-2</c:v>
                </c:pt>
                <c:pt idx="60" formatCode="0.000">
                  <c:v>0.11306721645727114</c:v>
                </c:pt>
                <c:pt idx="61" formatCode="0.000">
                  <c:v>0.1154403587674131</c:v>
                </c:pt>
                <c:pt idx="62" formatCode="0.000">
                  <c:v>8.6193552172750043E-2</c:v>
                </c:pt>
              </c:numCache>
            </c:numRef>
          </c:val>
          <c:smooth val="0"/>
          <c:extLst>
            <c:ext xmlns:c16="http://schemas.microsoft.com/office/drawing/2014/chart" uri="{C3380CC4-5D6E-409C-BE32-E72D297353CC}">
              <c16:uniqueId val="{00000002-88CF-4F50-BD8E-E967A35DB1A6}"/>
            </c:ext>
          </c:extLst>
        </c:ser>
        <c:dLbls>
          <c:showLegendKey val="0"/>
          <c:showVal val="0"/>
          <c:showCatName val="0"/>
          <c:showSerName val="0"/>
          <c:showPercent val="0"/>
          <c:showBubbleSize val="0"/>
        </c:dLbls>
        <c:marker val="1"/>
        <c:smooth val="0"/>
        <c:axId val="1117966680"/>
        <c:axId val="1117967072"/>
      </c:lineChart>
      <c:dateAx>
        <c:axId val="1117966680"/>
        <c:scaling>
          <c:orientation val="minMax"/>
        </c:scaling>
        <c:delete val="0"/>
        <c:axPos val="b"/>
        <c:numFmt formatCode="General"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en-US"/>
          </a:p>
        </c:txPr>
        <c:crossAx val="1117967072"/>
        <c:crossesAt val="0"/>
        <c:auto val="0"/>
        <c:lblOffset val="100"/>
        <c:baseTimeUnit val="days"/>
        <c:majorUnit val="10"/>
        <c:minorUnit val="5"/>
      </c:dateAx>
      <c:valAx>
        <c:axId val="1117967072"/>
        <c:scaling>
          <c:orientation val="minMax"/>
          <c:max val="0.2"/>
          <c:min val="0"/>
        </c:scaling>
        <c:delete val="0"/>
        <c:axPos val="l"/>
        <c:majorGridlines>
          <c:spPr>
            <a:ln w="6350">
              <a:solidFill>
                <a:schemeClr val="bg1">
                  <a:lumMod val="75000"/>
                </a:schemeClr>
              </a:solidFill>
              <a:prstDash val="sysDot"/>
            </a:ln>
          </c:spPr>
        </c:majorGridlines>
        <c:title>
          <c:tx>
            <c:rich>
              <a:bodyPr/>
              <a:lstStyle/>
              <a:p>
                <a:pPr>
                  <a:defRPr sz="1200" b="0" i="0" u="none" strike="noStrike" baseline="0">
                    <a:solidFill>
                      <a:srgbClr val="000000"/>
                    </a:solidFill>
                    <a:latin typeface="Arial"/>
                    <a:ea typeface="Arial"/>
                    <a:cs typeface="Arial"/>
                  </a:defRPr>
                </a:pPr>
                <a:r>
                  <a:rPr lang="en-US" sz="1400" b="0" baseline="0"/>
                  <a:t>Redistribution: Decrease in Gini cofficients</a:t>
                </a:r>
                <a:endParaRPr lang="en-US" sz="1400" b="0"/>
              </a:p>
            </c:rich>
          </c:tx>
          <c:layout>
            <c:manualLayout>
              <c:xMode val="edge"/>
              <c:yMode val="edge"/>
              <c:x val="0"/>
              <c:y val="8.2651240363420059E-2"/>
            </c:manualLayout>
          </c:layout>
          <c:overlay val="0"/>
          <c:spPr>
            <a:noFill/>
            <a:ln w="25400">
              <a:noFill/>
            </a:ln>
          </c:spPr>
        </c:title>
        <c:numFmt formatCode="#,##0.00" sourceLinked="0"/>
        <c:majorTickMark val="out"/>
        <c:minorTickMark val="none"/>
        <c:tickLblPos val="nextTo"/>
        <c:spPr>
          <a:ln w="3175">
            <a:noFill/>
            <a:prstDash val="solid"/>
          </a:ln>
        </c:spPr>
        <c:txPr>
          <a:bodyPr rot="0" vert="horz"/>
          <a:lstStyle/>
          <a:p>
            <a:pPr>
              <a:defRPr sz="1400" b="0" i="0" u="none" strike="noStrike" baseline="0">
                <a:solidFill>
                  <a:srgbClr val="000000"/>
                </a:solidFill>
                <a:latin typeface="Arial"/>
                <a:ea typeface="Arial"/>
                <a:cs typeface="Arial"/>
              </a:defRPr>
            </a:pPr>
            <a:endParaRPr lang="en-US"/>
          </a:p>
        </c:txPr>
        <c:crossAx val="1117966680"/>
        <c:crossesAt val="1"/>
        <c:crossBetween val="midCat"/>
        <c:majorUnit val="5.000000000000001E-2"/>
        <c:minorUnit val="0.05"/>
      </c:valAx>
      <c:spPr>
        <a:solidFill>
          <a:srgbClr val="FFFFFF"/>
        </a:solidFill>
        <a:ln w="3175">
          <a:noFill/>
          <a:prstDash val="solid"/>
        </a:ln>
      </c:spPr>
    </c:plotArea>
    <c:plotVisOnly val="1"/>
    <c:dispBlanksAs val="span"/>
    <c:showDLblsOverMax val="0"/>
  </c:chart>
  <c:spPr>
    <a:solidFill>
      <a:schemeClr val="bg1"/>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866" r="0.75000000000000866" t="1" header="0.5" footer="0.5"/>
    <c:pageSetup orientation="landscape" verticalDpi="96"/>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143170</xdr:colOff>
      <xdr:row>2</xdr:row>
      <xdr:rowOff>144000</xdr:rowOff>
    </xdr:from>
    <xdr:to>
      <xdr:col>6</xdr:col>
      <xdr:colOff>783290</xdr:colOff>
      <xdr:row>26</xdr:row>
      <xdr:rowOff>43843</xdr:rowOff>
    </xdr:to>
    <xdr:graphicFrame macro="">
      <xdr:nvGraphicFramePr>
        <xdr:cNvPr id="2" name="Chart 1">
          <a:extLst>
            <a:ext uri="{FF2B5EF4-FFF2-40B4-BE49-F238E27FC236}">
              <a16:creationId xmlns:a16="http://schemas.microsoft.com/office/drawing/2014/main" id="{60BF0598-A193-4EA3-A23A-CEC9731E8E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750794</xdr:colOff>
      <xdr:row>2</xdr:row>
      <xdr:rowOff>44824</xdr:rowOff>
    </xdr:from>
    <xdr:to>
      <xdr:col>14</xdr:col>
      <xdr:colOff>386790</xdr:colOff>
      <xdr:row>26</xdr:row>
      <xdr:rowOff>64995</xdr:rowOff>
    </xdr:to>
    <xdr:graphicFrame macro="">
      <xdr:nvGraphicFramePr>
        <xdr:cNvPr id="3" name="Chart 2">
          <a:extLst>
            <a:ext uri="{FF2B5EF4-FFF2-40B4-BE49-F238E27FC236}">
              <a16:creationId xmlns:a16="http://schemas.microsoft.com/office/drawing/2014/main" id="{DE293335-906B-47D4-9ACC-7108F65B7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143171</xdr:colOff>
      <xdr:row>1</xdr:row>
      <xdr:rowOff>132794</xdr:rowOff>
    </xdr:from>
    <xdr:to>
      <xdr:col>6</xdr:col>
      <xdr:colOff>458321</xdr:colOff>
      <xdr:row>25</xdr:row>
      <xdr:rowOff>32637</xdr:rowOff>
    </xdr:to>
    <xdr:graphicFrame macro="">
      <xdr:nvGraphicFramePr>
        <xdr:cNvPr id="2" name="Chart 1">
          <a:extLst>
            <a:ext uri="{FF2B5EF4-FFF2-40B4-BE49-F238E27FC236}">
              <a16:creationId xmlns:a16="http://schemas.microsoft.com/office/drawing/2014/main" id="{98C207A5-300E-4252-936E-3F8C99C79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0.58951</cdr:x>
      <cdr:y>0.58509</cdr:y>
    </cdr:from>
    <cdr:to>
      <cdr:x>0.97526</cdr:x>
      <cdr:y>0.66962</cdr:y>
    </cdr:to>
    <cdr:sp macro="" textlink="">
      <cdr:nvSpPr>
        <cdr:cNvPr id="3" name="TextBox 1"/>
        <cdr:cNvSpPr txBox="1"/>
      </cdr:nvSpPr>
      <cdr:spPr>
        <a:xfrm xmlns:a="http://schemas.openxmlformats.org/drawingml/2006/main">
          <a:off x="2927242" y="2459079"/>
          <a:ext cx="1915516" cy="35527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300"/>
            </a:lnSpc>
          </a:pPr>
          <a:r>
            <a:rPr lang="en-US" sz="1600" b="1">
              <a:solidFill>
                <a:srgbClr val="9E0000"/>
              </a:solidFill>
              <a:latin typeface="Arial" panose="020B0604020202020204" pitchFamily="34" charset="0"/>
              <a:cs typeface="Arial" panose="020B0604020202020204" pitchFamily="34" charset="0"/>
            </a:rPr>
            <a:t>After-tax income</a:t>
          </a:r>
        </a:p>
      </cdr:txBody>
    </cdr:sp>
  </cdr:relSizeAnchor>
  <cdr:relSizeAnchor xmlns:cdr="http://schemas.openxmlformats.org/drawingml/2006/chartDrawing">
    <cdr:from>
      <cdr:x>0.52857</cdr:x>
      <cdr:y>0.15037</cdr:y>
    </cdr:from>
    <cdr:to>
      <cdr:x>0.93063</cdr:x>
      <cdr:y>0.2137</cdr:y>
    </cdr:to>
    <cdr:sp macro="" textlink="">
      <cdr:nvSpPr>
        <cdr:cNvPr id="4" name="TextBox 1"/>
        <cdr:cNvSpPr txBox="1"/>
      </cdr:nvSpPr>
      <cdr:spPr>
        <a:xfrm xmlns:a="http://schemas.openxmlformats.org/drawingml/2006/main">
          <a:off x="2624683" y="631980"/>
          <a:ext cx="1996426" cy="26616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150"/>
            </a:lnSpc>
          </a:pPr>
          <a:r>
            <a:rPr lang="en-US" sz="1600" b="1">
              <a:solidFill>
                <a:srgbClr val="2A77C4"/>
              </a:solidFill>
              <a:latin typeface="Arial" panose="020B0604020202020204" pitchFamily="34" charset="0"/>
              <a:cs typeface="Arial" panose="020B0604020202020204" pitchFamily="34" charset="0"/>
            </a:rPr>
            <a:t>Pre-tax income</a:t>
          </a:r>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171558</xdr:colOff>
      <xdr:row>1</xdr:row>
      <xdr:rowOff>135782</xdr:rowOff>
    </xdr:from>
    <xdr:to>
      <xdr:col>7</xdr:col>
      <xdr:colOff>948402</xdr:colOff>
      <xdr:row>25</xdr:row>
      <xdr:rowOff>35625</xdr:rowOff>
    </xdr:to>
    <xdr:graphicFrame macro="">
      <xdr:nvGraphicFramePr>
        <xdr:cNvPr id="2" name="Chart 1">
          <a:extLst>
            <a:ext uri="{FF2B5EF4-FFF2-40B4-BE49-F238E27FC236}">
              <a16:creationId xmlns:a16="http://schemas.microsoft.com/office/drawing/2014/main" id="{26E8BD12-4D0B-42F3-BB85-4F178642E8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0.56999</cdr:x>
      <cdr:y>0.4649</cdr:y>
    </cdr:from>
    <cdr:to>
      <cdr:x>0.75146</cdr:x>
      <cdr:y>0.53262</cdr:y>
    </cdr:to>
    <cdr:sp macro="" textlink="">
      <cdr:nvSpPr>
        <cdr:cNvPr id="3" name="TextBox 1"/>
        <cdr:cNvSpPr txBox="1"/>
      </cdr:nvSpPr>
      <cdr:spPr>
        <a:xfrm xmlns:a="http://schemas.openxmlformats.org/drawingml/2006/main">
          <a:off x="3917428" y="1972686"/>
          <a:ext cx="1247215" cy="2873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300"/>
            </a:lnSpc>
          </a:pPr>
          <a:r>
            <a:rPr lang="en-US" sz="1400" b="1">
              <a:solidFill>
                <a:schemeClr val="bg2">
                  <a:lumMod val="25000"/>
                </a:schemeClr>
              </a:solidFill>
              <a:latin typeface="Arial" panose="020B0604020202020204" pitchFamily="34" charset="0"/>
              <a:cs typeface="Arial" panose="020B0604020202020204" pitchFamily="34" charset="0"/>
            </a:rPr>
            <a:t>Census </a:t>
          </a:r>
        </a:p>
      </cdr:txBody>
    </cdr:sp>
  </cdr:relSizeAnchor>
  <cdr:relSizeAnchor xmlns:cdr="http://schemas.openxmlformats.org/drawingml/2006/chartDrawing">
    <cdr:from>
      <cdr:x>0.70189</cdr:x>
      <cdr:y>0.24911</cdr:y>
    </cdr:from>
    <cdr:to>
      <cdr:x>0.92543</cdr:x>
      <cdr:y>0.31494</cdr:y>
    </cdr:to>
    <cdr:sp macro="" textlink="">
      <cdr:nvSpPr>
        <cdr:cNvPr id="4" name="TextBox 1"/>
        <cdr:cNvSpPr txBox="1"/>
      </cdr:nvSpPr>
      <cdr:spPr>
        <a:xfrm xmlns:a="http://schemas.openxmlformats.org/drawingml/2006/main">
          <a:off x="4823967" y="1057034"/>
          <a:ext cx="1536383" cy="2793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150"/>
            </a:lnSpc>
          </a:pPr>
          <a:r>
            <a:rPr lang="en-US" sz="1500" b="1">
              <a:solidFill>
                <a:srgbClr val="3B88D5"/>
              </a:solidFill>
              <a:latin typeface="Arial" panose="020B0604020202020204" pitchFamily="34" charset="0"/>
              <a:cs typeface="Arial" panose="020B0604020202020204" pitchFamily="34" charset="0"/>
            </a:rPr>
            <a:t>Auten-Splinter</a:t>
          </a:r>
        </a:p>
      </cdr:txBody>
    </cdr:sp>
  </cdr:relSizeAnchor>
  <cdr:relSizeAnchor xmlns:cdr="http://schemas.openxmlformats.org/drawingml/2006/chartDrawing">
    <cdr:from>
      <cdr:x>0.63943</cdr:x>
      <cdr:y>0.01551</cdr:y>
    </cdr:from>
    <cdr:to>
      <cdr:x>0.83883</cdr:x>
      <cdr:y>0.09385</cdr:y>
    </cdr:to>
    <cdr:sp macro="" textlink="">
      <cdr:nvSpPr>
        <cdr:cNvPr id="7" name="TextBox 1"/>
        <cdr:cNvSpPr txBox="1"/>
      </cdr:nvSpPr>
      <cdr:spPr>
        <a:xfrm xmlns:a="http://schemas.openxmlformats.org/drawingml/2006/main">
          <a:off x="4394709" y="65802"/>
          <a:ext cx="1370446" cy="3324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500"/>
            </a:lnSpc>
          </a:pPr>
          <a:r>
            <a:rPr lang="en-US" sz="1500" b="0">
              <a:solidFill>
                <a:schemeClr val="tx1">
                  <a:lumMod val="50000"/>
                  <a:lumOff val="50000"/>
                </a:schemeClr>
              </a:solidFill>
              <a:latin typeface="Arial" panose="020B0604020202020204" pitchFamily="34" charset="0"/>
              <a:cs typeface="Arial" panose="020B0604020202020204" pitchFamily="34" charset="0"/>
            </a:rPr>
            <a:t>PSZ  </a:t>
          </a:r>
          <a:r>
            <a:rPr lang="en-US" sz="1500" b="0">
              <a:solidFill>
                <a:srgbClr val="C00000"/>
              </a:solidFill>
              <a:latin typeface="Arial" panose="020B0604020202020204" pitchFamily="34" charset="0"/>
              <a:cs typeface="Arial" panose="020B0604020202020204" pitchFamily="34" charset="0"/>
            </a:rPr>
            <a:t> </a:t>
          </a:r>
          <a:r>
            <a:rPr lang="en-US" sz="1600" b="1">
              <a:solidFill>
                <a:srgbClr val="C00000"/>
              </a:solidFill>
              <a:latin typeface="Arial" panose="020B0604020202020204" pitchFamily="34" charset="0"/>
              <a:cs typeface="Arial" panose="020B0604020202020204" pitchFamily="34" charset="0"/>
            </a:rPr>
            <a:t>            </a:t>
          </a:r>
          <a:endParaRPr lang="en-US" sz="1400" b="1">
            <a:solidFill>
              <a:srgbClr val="C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0.7023</cdr:x>
      <cdr:y>0.19922</cdr:y>
    </cdr:from>
    <cdr:to>
      <cdr:x>0.92405</cdr:x>
      <cdr:y>0.28073</cdr:y>
    </cdr:to>
    <cdr:sp macro="" textlink="">
      <cdr:nvSpPr>
        <cdr:cNvPr id="5" name="TextBox 1">
          <a:extLst xmlns:a="http://schemas.openxmlformats.org/drawingml/2006/main">
            <a:ext uri="{FF2B5EF4-FFF2-40B4-BE49-F238E27FC236}">
              <a16:creationId xmlns:a16="http://schemas.microsoft.com/office/drawing/2014/main" id="{A4E2D365-8CF6-55C6-43AD-61F60890D360}"/>
            </a:ext>
          </a:extLst>
        </cdr:cNvPr>
        <cdr:cNvSpPr txBox="1"/>
      </cdr:nvSpPr>
      <cdr:spPr>
        <a:xfrm xmlns:a="http://schemas.openxmlformats.org/drawingml/2006/main">
          <a:off x="4826826" y="845339"/>
          <a:ext cx="1524000" cy="3458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200"/>
            </a:lnSpc>
          </a:pPr>
          <a:r>
            <a:rPr lang="en-US" sz="1250" b="1">
              <a:solidFill>
                <a:schemeClr val="bg1">
                  <a:lumMod val="50000"/>
                </a:schemeClr>
              </a:solidFill>
              <a:latin typeface="Arial" panose="020B0604020202020204" pitchFamily="34" charset="0"/>
              <a:cs typeface="Arial" panose="020B0604020202020204" pitchFamily="34" charset="0"/>
            </a:rPr>
            <a:t>BEA </a:t>
          </a:r>
          <a:r>
            <a:rPr lang="en-US" sz="1200" b="1">
              <a:solidFill>
                <a:schemeClr val="bg1">
                  <a:lumMod val="50000"/>
                </a:schemeClr>
              </a:solidFill>
              <a:latin typeface="Arial" panose="020B0604020202020204" pitchFamily="34" charset="0"/>
              <a:cs typeface="Arial" panose="020B0604020202020204" pitchFamily="34" charset="0"/>
            </a:rPr>
            <a:t>post-update</a:t>
          </a:r>
          <a:endParaRPr lang="en-US" sz="1250" b="1">
            <a:solidFill>
              <a:schemeClr val="bg1">
                <a:lumMod val="50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0.67288</cdr:x>
      <cdr:y>0.30885</cdr:y>
    </cdr:from>
    <cdr:to>
      <cdr:x>0.95245</cdr:x>
      <cdr:y>0.34856</cdr:y>
    </cdr:to>
    <cdr:sp macro="" textlink="">
      <cdr:nvSpPr>
        <cdr:cNvPr id="9" name="TextBox 1">
          <a:extLst xmlns:a="http://schemas.openxmlformats.org/drawingml/2006/main">
            <a:ext uri="{FF2B5EF4-FFF2-40B4-BE49-F238E27FC236}">
              <a16:creationId xmlns:a16="http://schemas.microsoft.com/office/drawing/2014/main" id="{0F88DD8E-25D1-4312-DC4C-EDE50D609224}"/>
            </a:ext>
          </a:extLst>
        </cdr:cNvPr>
        <cdr:cNvSpPr txBox="1"/>
      </cdr:nvSpPr>
      <cdr:spPr>
        <a:xfrm xmlns:a="http://schemas.openxmlformats.org/drawingml/2006/main">
          <a:off x="4624607" y="1310512"/>
          <a:ext cx="1921441" cy="1684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900"/>
            </a:lnSpc>
          </a:pPr>
          <a:r>
            <a:rPr lang="en-US" sz="1400" b="1">
              <a:solidFill>
                <a:schemeClr val="tx1">
                  <a:lumMod val="65000"/>
                  <a:lumOff val="35000"/>
                </a:schemeClr>
              </a:solidFill>
              <a:latin typeface="Arial" panose="020B0604020202020204" pitchFamily="34" charset="0"/>
              <a:cs typeface="Arial" panose="020B0604020202020204" pitchFamily="34" charset="0"/>
            </a:rPr>
            <a:t>CBO</a:t>
          </a:r>
          <a:r>
            <a:rPr lang="en-US" sz="1400" b="1" baseline="0">
              <a:solidFill>
                <a:schemeClr val="tx1">
                  <a:lumMod val="65000"/>
                  <a:lumOff val="35000"/>
                </a:schemeClr>
              </a:solidFill>
              <a:latin typeface="Arial" panose="020B0604020202020204" pitchFamily="34" charset="0"/>
              <a:cs typeface="Arial" panose="020B0604020202020204" pitchFamily="34" charset="0"/>
            </a:rPr>
            <a:t> </a:t>
          </a:r>
          <a:r>
            <a:rPr lang="en-US" sz="1100" b="1">
              <a:solidFill>
                <a:schemeClr val="tx1">
                  <a:lumMod val="65000"/>
                  <a:lumOff val="35000"/>
                </a:schemeClr>
              </a:solidFill>
              <a:latin typeface="Arial" panose="020B0604020202020204" pitchFamily="34" charset="0"/>
              <a:cs typeface="Arial" panose="020B0604020202020204" pitchFamily="34" charset="0"/>
            </a:rPr>
            <a:t>no cap gains</a:t>
          </a:r>
          <a:endParaRPr lang="en-US" sz="14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0.52942</cdr:x>
      <cdr:y>0.4391</cdr:y>
    </cdr:from>
    <cdr:to>
      <cdr:x>0.6077</cdr:x>
      <cdr:y>0.4865</cdr:y>
    </cdr:to>
    <cdr:cxnSp macro="">
      <cdr:nvCxnSpPr>
        <cdr:cNvPr id="8" name="Straight Connector 7">
          <a:extLst xmlns:a="http://schemas.openxmlformats.org/drawingml/2006/main">
            <a:ext uri="{FF2B5EF4-FFF2-40B4-BE49-F238E27FC236}">
              <a16:creationId xmlns:a16="http://schemas.microsoft.com/office/drawing/2014/main" id="{224560CB-7E51-E0D6-BB55-03594A75120F}"/>
            </a:ext>
          </a:extLst>
        </cdr:cNvPr>
        <cdr:cNvCxnSpPr/>
      </cdr:nvCxnSpPr>
      <cdr:spPr>
        <a:xfrm xmlns:a="http://schemas.openxmlformats.org/drawingml/2006/main">
          <a:off x="3638597" y="1863190"/>
          <a:ext cx="538006" cy="201130"/>
        </a:xfrm>
        <a:prstGeom xmlns:a="http://schemas.openxmlformats.org/drawingml/2006/main" prst="line">
          <a:avLst/>
        </a:prstGeom>
        <a:ln xmlns:a="http://schemas.openxmlformats.org/drawingml/2006/main" w="15875">
          <a:solidFill>
            <a:schemeClr val="bg2">
              <a:lumMod val="2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0.69188</cdr:x>
      <cdr:y>0.31788</cdr:y>
    </cdr:from>
    <cdr:to>
      <cdr:x>0.71801</cdr:x>
      <cdr:y>0.32193</cdr:y>
    </cdr:to>
    <cdr:cxnSp macro="">
      <cdr:nvCxnSpPr>
        <cdr:cNvPr id="2" name="Straight Connector 1">
          <a:extLst xmlns:a="http://schemas.openxmlformats.org/drawingml/2006/main">
            <a:ext uri="{FF2B5EF4-FFF2-40B4-BE49-F238E27FC236}">
              <a16:creationId xmlns:a16="http://schemas.microsoft.com/office/drawing/2014/main" id="{1025FBA0-244C-62F2-D2C7-3247A67D2DFB}"/>
            </a:ext>
          </a:extLst>
        </cdr:cNvPr>
        <cdr:cNvCxnSpPr/>
      </cdr:nvCxnSpPr>
      <cdr:spPr>
        <a:xfrm xmlns:a="http://schemas.openxmlformats.org/drawingml/2006/main">
          <a:off x="4755167" y="1348824"/>
          <a:ext cx="179588" cy="17185"/>
        </a:xfrm>
        <a:prstGeom xmlns:a="http://schemas.openxmlformats.org/drawingml/2006/main" prst="line">
          <a:avLst/>
        </a:prstGeom>
        <a:ln xmlns:a="http://schemas.openxmlformats.org/drawingml/2006/main" w="15875">
          <a:solidFill>
            <a:schemeClr val="tx1">
              <a:lumMod val="50000"/>
              <a:lumOff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0.7023</cdr:x>
      <cdr:y>0.35555</cdr:y>
    </cdr:from>
    <cdr:to>
      <cdr:x>0.90392</cdr:x>
      <cdr:y>0.43706</cdr:y>
    </cdr:to>
    <cdr:sp macro="" textlink="">
      <cdr:nvSpPr>
        <cdr:cNvPr id="12" name="TextBox 1">
          <a:extLst xmlns:a="http://schemas.openxmlformats.org/drawingml/2006/main">
            <a:ext uri="{FF2B5EF4-FFF2-40B4-BE49-F238E27FC236}">
              <a16:creationId xmlns:a16="http://schemas.microsoft.com/office/drawing/2014/main" id="{F3B75370-7BAF-358B-6AA4-AF3503707AFD}"/>
            </a:ext>
          </a:extLst>
        </cdr:cNvPr>
        <cdr:cNvSpPr txBox="1"/>
      </cdr:nvSpPr>
      <cdr:spPr>
        <a:xfrm xmlns:a="http://schemas.openxmlformats.org/drawingml/2006/main">
          <a:off x="4826825" y="1508669"/>
          <a:ext cx="1385643" cy="3458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200"/>
            </a:lnSpc>
          </a:pPr>
          <a:r>
            <a:rPr lang="en-US" sz="1250" b="1">
              <a:solidFill>
                <a:schemeClr val="bg1">
                  <a:lumMod val="50000"/>
                </a:schemeClr>
              </a:solidFill>
              <a:latin typeface="Arial" panose="020B0604020202020204" pitchFamily="34" charset="0"/>
              <a:cs typeface="Arial" panose="020B0604020202020204" pitchFamily="34" charset="0"/>
            </a:rPr>
            <a:t>BEA</a:t>
          </a:r>
          <a:r>
            <a:rPr lang="en-US" sz="1200" b="1" baseline="0">
              <a:solidFill>
                <a:schemeClr val="bg1">
                  <a:lumMod val="50000"/>
                </a:schemeClr>
              </a:solidFill>
              <a:latin typeface="Arial" panose="020B0604020202020204" pitchFamily="34" charset="0"/>
              <a:cs typeface="Arial" panose="020B0604020202020204" pitchFamily="34" charset="0"/>
            </a:rPr>
            <a:t> pre-update</a:t>
          </a:r>
          <a:endParaRPr lang="en-US" sz="1200" b="1">
            <a:solidFill>
              <a:schemeClr val="bg1">
                <a:lumMod val="50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0.67955</cdr:x>
      <cdr:y>0.38011</cdr:y>
    </cdr:from>
    <cdr:to>
      <cdr:x>0.71478</cdr:x>
      <cdr:y>0.38103</cdr:y>
    </cdr:to>
    <cdr:cxnSp macro="">
      <cdr:nvCxnSpPr>
        <cdr:cNvPr id="6" name="Straight Connector 5">
          <a:extLst xmlns:a="http://schemas.openxmlformats.org/drawingml/2006/main">
            <a:ext uri="{FF2B5EF4-FFF2-40B4-BE49-F238E27FC236}">
              <a16:creationId xmlns:a16="http://schemas.microsoft.com/office/drawing/2014/main" id="{FCC1711D-4922-3927-2682-2F1160252C44}"/>
            </a:ext>
          </a:extLst>
        </cdr:cNvPr>
        <cdr:cNvCxnSpPr/>
      </cdr:nvCxnSpPr>
      <cdr:spPr>
        <a:xfrm xmlns:a="http://schemas.openxmlformats.org/drawingml/2006/main">
          <a:off x="4670425" y="1612900"/>
          <a:ext cx="242126" cy="3918"/>
        </a:xfrm>
        <a:prstGeom xmlns:a="http://schemas.openxmlformats.org/drawingml/2006/main" prst="line">
          <a:avLst/>
        </a:prstGeom>
        <a:ln xmlns:a="http://schemas.openxmlformats.org/drawingml/2006/main" w="15875">
          <a:solidFill>
            <a:schemeClr val="bg1">
              <a:lumMod val="6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4.xml><?xml version="1.0" encoding="utf-8"?>
<xdr:wsDr xmlns:xdr="http://schemas.openxmlformats.org/drawingml/2006/spreadsheetDrawing" xmlns:a="http://schemas.openxmlformats.org/drawingml/2006/main">
  <xdr:twoCellAnchor>
    <xdr:from>
      <xdr:col>0</xdr:col>
      <xdr:colOff>176896</xdr:colOff>
      <xdr:row>1</xdr:row>
      <xdr:rowOff>163286</xdr:rowOff>
    </xdr:from>
    <xdr:to>
      <xdr:col>5</xdr:col>
      <xdr:colOff>1564823</xdr:colOff>
      <xdr:row>25</xdr:row>
      <xdr:rowOff>96050</xdr:rowOff>
    </xdr:to>
    <xdr:graphicFrame macro="">
      <xdr:nvGraphicFramePr>
        <xdr:cNvPr id="3" name="Chart 2">
          <a:extLst>
            <a:ext uri="{FF2B5EF4-FFF2-40B4-BE49-F238E27FC236}">
              <a16:creationId xmlns:a16="http://schemas.microsoft.com/office/drawing/2014/main" id="{391EE5A2-1FD7-4F9B-8140-2D4CD471F7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0.43332</cdr:x>
      <cdr:y>0.20673</cdr:y>
    </cdr:from>
    <cdr:to>
      <cdr:x>0.84269</cdr:x>
      <cdr:y>0.30227</cdr:y>
    </cdr:to>
    <cdr:sp macro="" textlink="">
      <cdr:nvSpPr>
        <cdr:cNvPr id="8" name="TextBox 1">
          <a:extLst xmlns:a="http://schemas.openxmlformats.org/drawingml/2006/main">
            <a:ext uri="{FF2B5EF4-FFF2-40B4-BE49-F238E27FC236}">
              <a16:creationId xmlns:a16="http://schemas.microsoft.com/office/drawing/2014/main" id="{667A952A-D507-4E13-B5C4-C84D92D0DB94}"/>
            </a:ext>
          </a:extLst>
        </cdr:cNvPr>
        <cdr:cNvSpPr txBox="1"/>
      </cdr:nvSpPr>
      <cdr:spPr>
        <a:xfrm xmlns:a="http://schemas.openxmlformats.org/drawingml/2006/main">
          <a:off x="2716231" y="886245"/>
          <a:ext cx="2566077" cy="40958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000"/>
            </a:lnSpc>
          </a:pPr>
          <a:r>
            <a:rPr lang="en-US" sz="2000" b="1">
              <a:solidFill>
                <a:schemeClr val="accent1">
                  <a:lumMod val="75000"/>
                </a:schemeClr>
              </a:solidFill>
              <a:latin typeface="Arial" panose="020B0604020202020204" pitchFamily="34" charset="0"/>
              <a:cs typeface="Arial" panose="020B0604020202020204" pitchFamily="34" charset="0"/>
            </a:rPr>
            <a:t>Taxes</a:t>
          </a:r>
          <a:r>
            <a:rPr lang="en-US" sz="2000" b="1" baseline="0">
              <a:solidFill>
                <a:schemeClr val="accent1">
                  <a:lumMod val="75000"/>
                </a:schemeClr>
              </a:solidFill>
              <a:latin typeface="Arial" panose="020B0604020202020204" pitchFamily="34" charset="0"/>
              <a:cs typeface="Arial" panose="020B0604020202020204" pitchFamily="34" charset="0"/>
            </a:rPr>
            <a:t> &amp; Transfers   </a:t>
          </a:r>
          <a:endParaRPr lang="en-US" sz="2000" b="1">
            <a:solidFill>
              <a:schemeClr val="accent1">
                <a:lumMod val="7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cdr:y>
    </cdr:from>
    <cdr:to>
      <cdr:x>0.98039</cdr:x>
      <cdr:y>0.09818</cdr:y>
    </cdr:to>
    <cdr:sp macro="" textlink="">
      <cdr:nvSpPr>
        <cdr:cNvPr id="10" name="TextBox 1">
          <a:extLst xmlns:a="http://schemas.openxmlformats.org/drawingml/2006/main">
            <a:ext uri="{FF2B5EF4-FFF2-40B4-BE49-F238E27FC236}">
              <a16:creationId xmlns:a16="http://schemas.microsoft.com/office/drawing/2014/main" id="{2454B627-6226-44CD-890E-069B70C40E52}"/>
            </a:ext>
          </a:extLst>
        </cdr:cNvPr>
        <cdr:cNvSpPr txBox="1"/>
      </cdr:nvSpPr>
      <cdr:spPr>
        <a:xfrm xmlns:a="http://schemas.openxmlformats.org/drawingml/2006/main">
          <a:off x="0" y="0"/>
          <a:ext cx="6163235" cy="44227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600"/>
            </a:lnSpc>
          </a:pPr>
          <a:endParaRPr lang="en-US" sz="1500" b="1">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0.63312</cdr:x>
      <cdr:y>0.63223</cdr:y>
    </cdr:from>
    <cdr:to>
      <cdr:x>0.95921</cdr:x>
      <cdr:y>0.68298</cdr:y>
    </cdr:to>
    <cdr:sp macro="" textlink="">
      <cdr:nvSpPr>
        <cdr:cNvPr id="11" name="TextBox 1">
          <a:extLst xmlns:a="http://schemas.openxmlformats.org/drawingml/2006/main">
            <a:ext uri="{FF2B5EF4-FFF2-40B4-BE49-F238E27FC236}">
              <a16:creationId xmlns:a16="http://schemas.microsoft.com/office/drawing/2014/main" id="{B8935172-E60C-412C-8F77-CDA811A5BA74}"/>
            </a:ext>
          </a:extLst>
        </cdr:cNvPr>
        <cdr:cNvSpPr txBox="1"/>
      </cdr:nvSpPr>
      <cdr:spPr>
        <a:xfrm xmlns:a="http://schemas.openxmlformats.org/drawingml/2006/main">
          <a:off x="3968591" y="2710384"/>
          <a:ext cx="2044048" cy="21756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200"/>
            </a:lnSpc>
          </a:pPr>
          <a:r>
            <a:rPr lang="en-US" sz="2000" b="1" baseline="0">
              <a:solidFill>
                <a:schemeClr val="accent4">
                  <a:lumMod val="75000"/>
                </a:schemeClr>
              </a:solidFill>
              <a:latin typeface="Arial" panose="020B0604020202020204" pitchFamily="34" charset="0"/>
              <a:cs typeface="Arial" panose="020B0604020202020204" pitchFamily="34" charset="0"/>
            </a:rPr>
            <a:t>Transfers</a:t>
          </a:r>
          <a:endParaRPr lang="en-US" sz="2000" b="1">
            <a:solidFill>
              <a:schemeClr val="accent4">
                <a:lumMod val="75000"/>
              </a:schemeClr>
            </a:solidFill>
            <a:latin typeface="Arial" panose="020B0604020202020204" pitchFamily="34" charset="0"/>
            <a:cs typeface="Arial" panose="020B0604020202020204" pitchFamily="34" charset="0"/>
          </a:endParaRPr>
        </a:p>
      </cdr:txBody>
    </cdr:sp>
  </cdr:relSizeAnchor>
</c:userShapes>
</file>

<file path=xl/drawings/drawing16.xml><?xml version="1.0" encoding="utf-8"?>
<xdr:wsDr xmlns:xdr="http://schemas.openxmlformats.org/drawingml/2006/spreadsheetDrawing" xmlns:a="http://schemas.openxmlformats.org/drawingml/2006/main">
  <xdr:twoCellAnchor>
    <xdr:from>
      <xdr:col>0</xdr:col>
      <xdr:colOff>280150</xdr:colOff>
      <xdr:row>2</xdr:row>
      <xdr:rowOff>145675</xdr:rowOff>
    </xdr:from>
    <xdr:to>
      <xdr:col>9</xdr:col>
      <xdr:colOff>347383</xdr:colOff>
      <xdr:row>25</xdr:row>
      <xdr:rowOff>59950</xdr:rowOff>
    </xdr:to>
    <xdr:graphicFrame macro="">
      <xdr:nvGraphicFramePr>
        <xdr:cNvPr id="2" name="Chart 1">
          <a:extLst>
            <a:ext uri="{FF2B5EF4-FFF2-40B4-BE49-F238E27FC236}">
              <a16:creationId xmlns:a16="http://schemas.microsoft.com/office/drawing/2014/main" id="{609CA081-AF19-4D9B-B747-5368FE9CF3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0.08146</cdr:x>
      <cdr:y>0.00985</cdr:y>
    </cdr:from>
    <cdr:to>
      <cdr:x>0.2339</cdr:x>
      <cdr:y>0.09045</cdr:y>
    </cdr:to>
    <cdr:sp macro="" textlink="">
      <cdr:nvSpPr>
        <cdr:cNvPr id="2" name="TextBox 1"/>
        <cdr:cNvSpPr txBox="1"/>
      </cdr:nvSpPr>
      <cdr:spPr>
        <a:xfrm xmlns:a="http://schemas.openxmlformats.org/drawingml/2006/main">
          <a:off x="455198" y="39774"/>
          <a:ext cx="851835" cy="3254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500"/>
            </a:lnSpc>
          </a:pPr>
          <a:r>
            <a:rPr lang="en-US" sz="1600" b="1">
              <a:solidFill>
                <a:srgbClr val="C00000"/>
              </a:solidFill>
              <a:latin typeface="Arial" panose="020B0604020202020204" pitchFamily="34" charset="0"/>
              <a:cs typeface="Arial" panose="020B0604020202020204" pitchFamily="34" charset="0"/>
            </a:rPr>
            <a:t>2022</a:t>
          </a:r>
        </a:p>
      </cdr:txBody>
    </cdr:sp>
  </cdr:relSizeAnchor>
  <cdr:relSizeAnchor xmlns:cdr="http://schemas.openxmlformats.org/drawingml/2006/chartDrawing">
    <cdr:from>
      <cdr:x>0.0981</cdr:x>
      <cdr:y>0.46778</cdr:y>
    </cdr:from>
    <cdr:to>
      <cdr:x>0.23844</cdr:x>
      <cdr:y>0.51164</cdr:y>
    </cdr:to>
    <cdr:sp macro="" textlink="">
      <cdr:nvSpPr>
        <cdr:cNvPr id="5" name="TextBox 1"/>
        <cdr:cNvSpPr txBox="1"/>
      </cdr:nvSpPr>
      <cdr:spPr>
        <a:xfrm xmlns:a="http://schemas.openxmlformats.org/drawingml/2006/main">
          <a:off x="548187" y="1888913"/>
          <a:ext cx="784219" cy="17710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400"/>
            </a:lnSpc>
          </a:pPr>
          <a:r>
            <a:rPr lang="en-US" sz="1600" b="1">
              <a:solidFill>
                <a:srgbClr val="1F7B91"/>
              </a:solidFill>
              <a:latin typeface="Arial" panose="020B0604020202020204" pitchFamily="34" charset="0"/>
              <a:cs typeface="Arial" panose="020B0604020202020204" pitchFamily="34" charset="0"/>
            </a:rPr>
            <a:t>1962</a:t>
          </a:r>
          <a:r>
            <a:rPr lang="en-US" sz="1500" b="1">
              <a:solidFill>
                <a:srgbClr val="1F7B91"/>
              </a:solidFill>
              <a:latin typeface="Arial" panose="020B0604020202020204" pitchFamily="34" charset="0"/>
              <a:cs typeface="Arial" panose="020B0604020202020204" pitchFamily="34" charset="0"/>
            </a:rPr>
            <a:t>  </a:t>
          </a:r>
        </a:p>
      </cdr:txBody>
    </cdr:sp>
  </cdr:relSizeAnchor>
  <cdr:relSizeAnchor xmlns:cdr="http://schemas.openxmlformats.org/drawingml/2006/chartDrawing">
    <cdr:from>
      <cdr:x>0.07425</cdr:x>
      <cdr:y>0.11788</cdr:y>
    </cdr:from>
    <cdr:to>
      <cdr:x>0.23785</cdr:x>
      <cdr:y>0.18217</cdr:y>
    </cdr:to>
    <cdr:sp macro="" textlink="">
      <cdr:nvSpPr>
        <cdr:cNvPr id="8" name="TextBox 1"/>
        <cdr:cNvSpPr txBox="1"/>
      </cdr:nvSpPr>
      <cdr:spPr>
        <a:xfrm xmlns:a="http://schemas.openxmlformats.org/drawingml/2006/main">
          <a:off x="414904" y="475986"/>
          <a:ext cx="914196" cy="2596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500"/>
            </a:lnSpc>
          </a:pPr>
          <a:r>
            <a:rPr lang="en-US" sz="1600" b="1">
              <a:solidFill>
                <a:srgbClr val="B57A0F"/>
              </a:solidFill>
              <a:latin typeface="Arial" panose="020B0604020202020204" pitchFamily="34" charset="0"/>
              <a:cs typeface="Arial" panose="020B0604020202020204" pitchFamily="34" charset="0"/>
            </a:rPr>
            <a:t>2019</a:t>
          </a:r>
        </a:p>
      </cdr:txBody>
    </cdr:sp>
  </cdr:relSizeAnchor>
  <cdr:relSizeAnchor xmlns:cdr="http://schemas.openxmlformats.org/drawingml/2006/chartDrawing">
    <cdr:from>
      <cdr:x>0.06036</cdr:x>
      <cdr:y>0.31454</cdr:y>
    </cdr:from>
    <cdr:to>
      <cdr:x>0.27205</cdr:x>
      <cdr:y>0.38706</cdr:y>
    </cdr:to>
    <cdr:sp macro="" textlink="">
      <cdr:nvSpPr>
        <cdr:cNvPr id="10" name="TextBox 1">
          <a:extLst xmlns:a="http://schemas.openxmlformats.org/drawingml/2006/main">
            <a:ext uri="{FF2B5EF4-FFF2-40B4-BE49-F238E27FC236}">
              <a16:creationId xmlns:a16="http://schemas.microsoft.com/office/drawing/2014/main" id="{85EC1E50-E195-4539-9F2F-BD3E3958C4A8}"/>
            </a:ext>
          </a:extLst>
        </cdr:cNvPr>
        <cdr:cNvSpPr txBox="1"/>
      </cdr:nvSpPr>
      <cdr:spPr>
        <a:xfrm xmlns:a="http://schemas.openxmlformats.org/drawingml/2006/main">
          <a:off x="337278" y="1270121"/>
          <a:ext cx="1182923" cy="2928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500"/>
            </a:lnSpc>
          </a:pPr>
          <a:r>
            <a:rPr lang="en-US" sz="1600" b="1">
              <a:solidFill>
                <a:schemeClr val="tx1">
                  <a:lumMod val="65000"/>
                  <a:lumOff val="35000"/>
                </a:schemeClr>
              </a:solidFill>
              <a:latin typeface="Arial" panose="020B0604020202020204" pitchFamily="34" charset="0"/>
              <a:cs typeface="Arial" panose="020B0604020202020204" pitchFamily="34" charset="0"/>
            </a:rPr>
            <a:t>2000</a:t>
          </a:r>
        </a:p>
      </cdr:txBody>
    </cdr:sp>
  </cdr:relSizeAnchor>
  <cdr:relSizeAnchor xmlns:cdr="http://schemas.openxmlformats.org/drawingml/2006/chartDrawing">
    <cdr:from>
      <cdr:x>0.58056</cdr:x>
      <cdr:y>0.63636</cdr:y>
    </cdr:from>
    <cdr:to>
      <cdr:x>0.93976</cdr:x>
      <cdr:y>0.70279</cdr:y>
    </cdr:to>
    <cdr:sp macro="" textlink="">
      <cdr:nvSpPr>
        <cdr:cNvPr id="11" name="TextBox 1">
          <a:extLst xmlns:a="http://schemas.openxmlformats.org/drawingml/2006/main">
            <a:ext uri="{FF2B5EF4-FFF2-40B4-BE49-F238E27FC236}">
              <a16:creationId xmlns:a16="http://schemas.microsoft.com/office/drawing/2014/main" id="{27ED24CA-C2EB-43AF-88A3-B3D60A0BE638}"/>
            </a:ext>
          </a:extLst>
        </cdr:cNvPr>
        <cdr:cNvSpPr txBox="1"/>
      </cdr:nvSpPr>
      <cdr:spPr>
        <a:xfrm xmlns:a="http://schemas.openxmlformats.org/drawingml/2006/main">
          <a:off x="3241528" y="2531615"/>
          <a:ext cx="2005583" cy="2642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200"/>
            </a:lnSpc>
          </a:pPr>
          <a:r>
            <a:rPr lang="en-US" sz="1200" b="1">
              <a:solidFill>
                <a:schemeClr val="tx1">
                  <a:lumMod val="75000"/>
                  <a:lumOff val="25000"/>
                </a:schemeClr>
              </a:solidFill>
              <a:latin typeface="Arial" panose="020B0604020202020204" pitchFamily="34" charset="0"/>
              <a:cs typeface="Arial" panose="020B0604020202020204" pitchFamily="34" charset="0"/>
            </a:rPr>
            <a:t>Net</a:t>
          </a:r>
          <a:r>
            <a:rPr lang="en-US" sz="1200" b="1" baseline="0">
              <a:solidFill>
                <a:schemeClr val="tx1">
                  <a:lumMod val="75000"/>
                  <a:lumOff val="25000"/>
                </a:schemeClr>
              </a:solidFill>
              <a:latin typeface="Arial" panose="020B0604020202020204" pitchFamily="34" charset="0"/>
              <a:cs typeface="Arial" panose="020B0604020202020204" pitchFamily="34" charset="0"/>
            </a:rPr>
            <a:t> transfers received</a:t>
          </a:r>
          <a:endParaRPr lang="en-US" sz="1200" b="1">
            <a:solidFill>
              <a:schemeClr val="tx1">
                <a:lumMod val="75000"/>
                <a:lumOff val="2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0.75696</cdr:x>
      <cdr:y>0.69809</cdr:y>
    </cdr:from>
    <cdr:to>
      <cdr:x>0.75787</cdr:x>
      <cdr:y>0.74383</cdr:y>
    </cdr:to>
    <cdr:cxnSp macro="">
      <cdr:nvCxnSpPr>
        <cdr:cNvPr id="12" name="Straight Arrow Connector 11">
          <a:extLst xmlns:a="http://schemas.openxmlformats.org/drawingml/2006/main">
            <a:ext uri="{FF2B5EF4-FFF2-40B4-BE49-F238E27FC236}">
              <a16:creationId xmlns:a16="http://schemas.microsoft.com/office/drawing/2014/main" id="{7FB5DF5A-E8FD-4CBC-A44D-589ACB70B522}"/>
            </a:ext>
          </a:extLst>
        </cdr:cNvPr>
        <cdr:cNvCxnSpPr/>
      </cdr:nvCxnSpPr>
      <cdr:spPr>
        <a:xfrm xmlns:a="http://schemas.openxmlformats.org/drawingml/2006/main">
          <a:off x="4226425" y="2777178"/>
          <a:ext cx="5081" cy="181967"/>
        </a:xfrm>
        <a:prstGeom xmlns:a="http://schemas.openxmlformats.org/drawingml/2006/main" prst="straightConnector1">
          <a:avLst/>
        </a:prstGeom>
        <a:ln xmlns:a="http://schemas.openxmlformats.org/drawingml/2006/main" w="12700">
          <a:solidFill>
            <a:schemeClr val="tx1"/>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0.7301</cdr:x>
      <cdr:y>0.69072</cdr:y>
    </cdr:from>
    <cdr:to>
      <cdr:x>1</cdr:x>
      <cdr:y>0.7576</cdr:y>
    </cdr:to>
    <cdr:sp macro="" textlink="">
      <cdr:nvSpPr>
        <cdr:cNvPr id="14" name="TextBox 1">
          <a:extLst xmlns:a="http://schemas.openxmlformats.org/drawingml/2006/main">
            <a:ext uri="{FF2B5EF4-FFF2-40B4-BE49-F238E27FC236}">
              <a16:creationId xmlns:a16="http://schemas.microsoft.com/office/drawing/2014/main" id="{1BE779CB-E73A-4FAD-B378-E0DF7185C27C}"/>
            </a:ext>
          </a:extLst>
        </cdr:cNvPr>
        <cdr:cNvSpPr txBox="1"/>
      </cdr:nvSpPr>
      <cdr:spPr>
        <a:xfrm xmlns:a="http://schemas.openxmlformats.org/drawingml/2006/main">
          <a:off x="4076502" y="2747874"/>
          <a:ext cx="1506947" cy="2660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200"/>
            </a:lnSpc>
          </a:pPr>
          <a:r>
            <a:rPr lang="en-US" sz="1200" b="1">
              <a:solidFill>
                <a:schemeClr val="tx1">
                  <a:lumMod val="75000"/>
                  <a:lumOff val="25000"/>
                </a:schemeClr>
              </a:solidFill>
              <a:latin typeface="Arial" panose="020B0604020202020204" pitchFamily="34" charset="0"/>
              <a:cs typeface="Arial" panose="020B0604020202020204" pitchFamily="34" charset="0"/>
            </a:rPr>
            <a:t>Net</a:t>
          </a:r>
          <a:r>
            <a:rPr lang="en-US" sz="1200" b="1" baseline="0">
              <a:solidFill>
                <a:schemeClr val="tx1">
                  <a:lumMod val="75000"/>
                  <a:lumOff val="25000"/>
                </a:schemeClr>
              </a:solidFill>
              <a:latin typeface="Arial" panose="020B0604020202020204" pitchFamily="34" charset="0"/>
              <a:cs typeface="Arial" panose="020B0604020202020204" pitchFamily="34" charset="0"/>
            </a:rPr>
            <a:t> taxes paid</a:t>
          </a:r>
          <a:endParaRPr lang="en-US" sz="1200" b="1">
            <a:solidFill>
              <a:schemeClr val="tx1">
                <a:lumMod val="75000"/>
                <a:lumOff val="2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0.60203</cdr:x>
      <cdr:y>0.64361</cdr:y>
    </cdr:from>
    <cdr:to>
      <cdr:x>0.60203</cdr:x>
      <cdr:y>0.68534</cdr:y>
    </cdr:to>
    <cdr:cxnSp macro="">
      <cdr:nvCxnSpPr>
        <cdr:cNvPr id="16" name="Straight Arrow Connector 15">
          <a:extLst xmlns:a="http://schemas.openxmlformats.org/drawingml/2006/main">
            <a:ext uri="{FF2B5EF4-FFF2-40B4-BE49-F238E27FC236}">
              <a16:creationId xmlns:a16="http://schemas.microsoft.com/office/drawing/2014/main" id="{7D480C23-5EFF-48B1-8D1A-7E2318649DC5}"/>
            </a:ext>
          </a:extLst>
        </cdr:cNvPr>
        <cdr:cNvCxnSpPr/>
      </cdr:nvCxnSpPr>
      <cdr:spPr>
        <a:xfrm xmlns:a="http://schemas.openxmlformats.org/drawingml/2006/main" flipV="1">
          <a:off x="3361383" y="2560474"/>
          <a:ext cx="0" cy="166014"/>
        </a:xfrm>
        <a:prstGeom xmlns:a="http://schemas.openxmlformats.org/drawingml/2006/main" prst="straightConnector1">
          <a:avLst/>
        </a:prstGeom>
        <a:ln xmlns:a="http://schemas.openxmlformats.org/drawingml/2006/main" w="12700">
          <a:solidFill>
            <a:schemeClr val="tx1"/>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0.10714</cdr:x>
      <cdr:y>0.86744</cdr:y>
    </cdr:from>
    <cdr:to>
      <cdr:x>0.99324</cdr:x>
      <cdr:y>0.93098</cdr:y>
    </cdr:to>
    <cdr:sp macro="" textlink="">
      <cdr:nvSpPr>
        <cdr:cNvPr id="18" name="TextBox 1">
          <a:extLst xmlns:a="http://schemas.openxmlformats.org/drawingml/2006/main">
            <a:ext uri="{FF2B5EF4-FFF2-40B4-BE49-F238E27FC236}">
              <a16:creationId xmlns:a16="http://schemas.microsoft.com/office/drawing/2014/main" id="{8FB25C1F-DBCD-4D32-838F-60523F0FF4DD}"/>
            </a:ext>
          </a:extLst>
        </cdr:cNvPr>
        <cdr:cNvSpPr txBox="1"/>
      </cdr:nvSpPr>
      <cdr:spPr>
        <a:xfrm xmlns:a="http://schemas.openxmlformats.org/drawingml/2006/main">
          <a:off x="598004" y="3563834"/>
          <a:ext cx="4945783" cy="261035"/>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t> </a:t>
          </a:r>
          <a:r>
            <a:rPr lang="en-US" sz="1100" baseline="0"/>
            <a:t>      </a:t>
          </a:r>
          <a:r>
            <a:rPr lang="en-US" sz="1200" baseline="0">
              <a:latin typeface="Arial" panose="020B0604020202020204" pitchFamily="34" charset="0"/>
              <a:cs typeface="Arial" panose="020B0604020202020204" pitchFamily="34" charset="0"/>
            </a:rPr>
            <a:t>Bottom              2nd               3rd                4th               Top</a:t>
          </a:r>
          <a:endParaRPr lang="en-US" sz="1100" baseline="0">
            <a:latin typeface="Arial" panose="020B0604020202020204" pitchFamily="34" charset="0"/>
            <a:cs typeface="Arial" panose="020B0604020202020204" pitchFamily="34" charset="0"/>
          </a:endParaRPr>
        </a:p>
        <a:p xmlns:a="http://schemas.openxmlformats.org/drawingml/2006/main">
          <a:r>
            <a:rPr lang="en-US" sz="1100" baseline="0">
              <a:latin typeface="Arial" panose="020B0604020202020204" pitchFamily="34" charset="0"/>
              <a:cs typeface="Arial" panose="020B0604020202020204" pitchFamily="34" charset="0"/>
            </a:rPr>
            <a:t> </a:t>
          </a:r>
          <a:endParaRPr lang="en-US" sz="1100">
            <a:latin typeface="Arial" panose="020B0604020202020204" pitchFamily="34" charset="0"/>
            <a:cs typeface="Arial" panose="020B0604020202020204"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0.58951</cdr:x>
      <cdr:y>0.58509</cdr:y>
    </cdr:from>
    <cdr:to>
      <cdr:x>0.97526</cdr:x>
      <cdr:y>0.66962</cdr:y>
    </cdr:to>
    <cdr:sp macro="" textlink="">
      <cdr:nvSpPr>
        <cdr:cNvPr id="3" name="TextBox 1"/>
        <cdr:cNvSpPr txBox="1"/>
      </cdr:nvSpPr>
      <cdr:spPr>
        <a:xfrm xmlns:a="http://schemas.openxmlformats.org/drawingml/2006/main">
          <a:off x="2927242" y="2459079"/>
          <a:ext cx="1915516" cy="35527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300"/>
            </a:lnSpc>
          </a:pPr>
          <a:r>
            <a:rPr lang="en-US" sz="1600" b="1">
              <a:solidFill>
                <a:srgbClr val="9E0000"/>
              </a:solidFill>
              <a:latin typeface="Arial" panose="020B0604020202020204" pitchFamily="34" charset="0"/>
              <a:cs typeface="Arial" panose="020B0604020202020204" pitchFamily="34" charset="0"/>
            </a:rPr>
            <a:t>After-tax income</a:t>
          </a:r>
        </a:p>
      </cdr:txBody>
    </cdr:sp>
  </cdr:relSizeAnchor>
  <cdr:relSizeAnchor xmlns:cdr="http://schemas.openxmlformats.org/drawingml/2006/chartDrawing">
    <cdr:from>
      <cdr:x>0.52632</cdr:x>
      <cdr:y>0.16903</cdr:y>
    </cdr:from>
    <cdr:to>
      <cdr:x>0.92837</cdr:x>
      <cdr:y>0.23236</cdr:y>
    </cdr:to>
    <cdr:sp macro="" textlink="">
      <cdr:nvSpPr>
        <cdr:cNvPr id="4" name="TextBox 1"/>
        <cdr:cNvSpPr txBox="1"/>
      </cdr:nvSpPr>
      <cdr:spPr>
        <a:xfrm xmlns:a="http://schemas.openxmlformats.org/drawingml/2006/main">
          <a:off x="2613477" y="710421"/>
          <a:ext cx="1996426" cy="26616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150"/>
            </a:lnSpc>
          </a:pPr>
          <a:r>
            <a:rPr lang="en-US" sz="1600" b="1">
              <a:solidFill>
                <a:srgbClr val="2A77C4"/>
              </a:solidFill>
              <a:latin typeface="Arial" panose="020B0604020202020204" pitchFamily="34" charset="0"/>
              <a:cs typeface="Arial" panose="020B0604020202020204" pitchFamily="34" charset="0"/>
            </a:rPr>
            <a:t>Pre-tax income</a:t>
          </a:r>
        </a:p>
      </cdr:txBody>
    </cdr:sp>
  </cdr:relSizeAnchor>
  <cdr:relSizeAnchor xmlns:cdr="http://schemas.openxmlformats.org/drawingml/2006/chartDrawing">
    <cdr:from>
      <cdr:x>0.30135</cdr:x>
      <cdr:y>0</cdr:y>
    </cdr:from>
    <cdr:to>
      <cdr:x>0.81292</cdr:x>
      <cdr:y>0.06972</cdr:y>
    </cdr:to>
    <cdr:sp macro="" textlink="">
      <cdr:nvSpPr>
        <cdr:cNvPr id="11" name="TextBox 1">
          <a:extLst xmlns:a="http://schemas.openxmlformats.org/drawingml/2006/main">
            <a:ext uri="{FF2B5EF4-FFF2-40B4-BE49-F238E27FC236}">
              <a16:creationId xmlns:a16="http://schemas.microsoft.com/office/drawing/2014/main" id="{50D21742-6779-4AB7-2CAE-C333290AD680}"/>
            </a:ext>
          </a:extLst>
        </cdr:cNvPr>
        <cdr:cNvSpPr txBox="1"/>
      </cdr:nvSpPr>
      <cdr:spPr>
        <a:xfrm xmlns:a="http://schemas.openxmlformats.org/drawingml/2006/main">
          <a:off x="1496359" y="0"/>
          <a:ext cx="2540265" cy="2930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150"/>
            </a:lnSpc>
          </a:pPr>
          <a:r>
            <a:rPr lang="en-US" sz="1500" b="1">
              <a:solidFill>
                <a:sysClr val="windowText" lastClr="000000"/>
              </a:solidFill>
              <a:latin typeface="Arial" panose="020B0604020202020204" pitchFamily="34" charset="0"/>
              <a:cs typeface="Arial" panose="020B0604020202020204" pitchFamily="34" charset="0"/>
            </a:rPr>
            <a:t>Top 1% income</a:t>
          </a:r>
          <a:r>
            <a:rPr lang="en-US" sz="1500" b="1" baseline="0">
              <a:solidFill>
                <a:sysClr val="windowText" lastClr="000000"/>
              </a:solidFill>
              <a:latin typeface="Arial" panose="020B0604020202020204" pitchFamily="34" charset="0"/>
              <a:cs typeface="Arial" panose="020B0604020202020204" pitchFamily="34" charset="0"/>
            </a:rPr>
            <a:t> shares</a:t>
          </a:r>
          <a:endParaRPr lang="en-US" sz="1500" b="1">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0.77839</cdr:x>
      <cdr:y>0.40003</cdr:y>
    </cdr:from>
    <cdr:to>
      <cdr:x>1</cdr:x>
      <cdr:y>0.4566</cdr:y>
    </cdr:to>
    <cdr:sp macro="" textlink="">
      <cdr:nvSpPr>
        <cdr:cNvPr id="2" name="TextBox 1">
          <a:extLst xmlns:a="http://schemas.openxmlformats.org/drawingml/2006/main">
            <a:ext uri="{FF2B5EF4-FFF2-40B4-BE49-F238E27FC236}">
              <a16:creationId xmlns:a16="http://schemas.microsoft.com/office/drawing/2014/main" id="{DD1E7894-517F-A232-D6F8-5087C6384F78}"/>
            </a:ext>
          </a:extLst>
        </cdr:cNvPr>
        <cdr:cNvSpPr txBox="1"/>
      </cdr:nvSpPr>
      <cdr:spPr>
        <a:xfrm xmlns:a="http://schemas.openxmlformats.org/drawingml/2006/main">
          <a:off x="3866401" y="1701800"/>
          <a:ext cx="1100790" cy="2406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000"/>
            </a:lnSpc>
          </a:pPr>
          <a:r>
            <a:rPr lang="en-US" sz="1150" b="1">
              <a:solidFill>
                <a:schemeClr val="tx1">
                  <a:lumMod val="50000"/>
                  <a:lumOff val="50000"/>
                </a:schemeClr>
              </a:solidFill>
              <a:latin typeface="Arial" panose="020B0604020202020204" pitchFamily="34" charset="0"/>
              <a:cs typeface="Arial" panose="020B0604020202020204" pitchFamily="34" charset="0"/>
            </a:rPr>
            <a:t>Pre-tax plus transfers </a:t>
          </a:r>
        </a:p>
      </cdr:txBody>
    </cdr:sp>
  </cdr:relSizeAnchor>
</c:userShapes>
</file>

<file path=xl/drawings/drawing3.xml><?xml version="1.0" encoding="utf-8"?>
<c:userShapes xmlns:c="http://schemas.openxmlformats.org/drawingml/2006/chart">
  <cdr:relSizeAnchor xmlns:cdr="http://schemas.openxmlformats.org/drawingml/2006/chartDrawing">
    <cdr:from>
      <cdr:x>0.57702</cdr:x>
      <cdr:y>0.09342</cdr:y>
    </cdr:from>
    <cdr:to>
      <cdr:x>0.8929</cdr:x>
      <cdr:y>0.15853</cdr:y>
    </cdr:to>
    <cdr:sp macro="" textlink="">
      <cdr:nvSpPr>
        <cdr:cNvPr id="4" name="TextBox 1"/>
        <cdr:cNvSpPr txBox="1"/>
      </cdr:nvSpPr>
      <cdr:spPr>
        <a:xfrm xmlns:a="http://schemas.openxmlformats.org/drawingml/2006/main">
          <a:off x="2874275" y="417496"/>
          <a:ext cx="1573462" cy="2909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150"/>
            </a:lnSpc>
          </a:pPr>
          <a:r>
            <a:rPr lang="en-US" sz="1400" b="1">
              <a:solidFill>
                <a:srgbClr val="2A77C4"/>
              </a:solidFill>
              <a:latin typeface="Arial" panose="020B0604020202020204" pitchFamily="34" charset="0"/>
              <a:cs typeface="Arial" panose="020B0604020202020204" pitchFamily="34" charset="0"/>
            </a:rPr>
            <a:t>Pre-tax income</a:t>
          </a:r>
        </a:p>
      </cdr:txBody>
    </cdr:sp>
  </cdr:relSizeAnchor>
  <cdr:relSizeAnchor xmlns:cdr="http://schemas.openxmlformats.org/drawingml/2006/chartDrawing">
    <cdr:from>
      <cdr:x>0.61176</cdr:x>
      <cdr:y>0.42418</cdr:y>
    </cdr:from>
    <cdr:to>
      <cdr:x>0.98677</cdr:x>
      <cdr:y>0.46922</cdr:y>
    </cdr:to>
    <cdr:sp macro="" textlink="">
      <cdr:nvSpPr>
        <cdr:cNvPr id="5" name="TextBox 1">
          <a:extLst xmlns:a="http://schemas.openxmlformats.org/drawingml/2006/main">
            <a:ext uri="{FF2B5EF4-FFF2-40B4-BE49-F238E27FC236}">
              <a16:creationId xmlns:a16="http://schemas.microsoft.com/office/drawing/2014/main" id="{DB4D811A-5085-47D6-8ACF-261A175B8735}"/>
            </a:ext>
          </a:extLst>
        </cdr:cNvPr>
        <cdr:cNvSpPr txBox="1"/>
      </cdr:nvSpPr>
      <cdr:spPr>
        <a:xfrm xmlns:a="http://schemas.openxmlformats.org/drawingml/2006/main">
          <a:off x="3032113" y="1809381"/>
          <a:ext cx="1858695" cy="19212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200"/>
            </a:lnSpc>
          </a:pPr>
          <a:r>
            <a:rPr lang="en-US" sz="1400" b="1">
              <a:solidFill>
                <a:srgbClr val="9E0000"/>
              </a:solidFill>
              <a:latin typeface="Arial" panose="020B0604020202020204" pitchFamily="34" charset="0"/>
              <a:cs typeface="Arial" panose="020B0604020202020204" pitchFamily="34" charset="0"/>
            </a:rPr>
            <a:t>After-tax</a:t>
          </a:r>
          <a:r>
            <a:rPr lang="en-US" sz="1400" b="1" baseline="0">
              <a:solidFill>
                <a:srgbClr val="9E0000"/>
              </a:solidFill>
              <a:latin typeface="Arial" panose="020B0604020202020204" pitchFamily="34" charset="0"/>
              <a:cs typeface="Arial" panose="020B0604020202020204" pitchFamily="34" charset="0"/>
            </a:rPr>
            <a:t> income</a:t>
          </a:r>
          <a:endParaRPr lang="en-US" sz="1400" b="1">
            <a:solidFill>
              <a:srgbClr val="9E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0.59179</cdr:x>
      <cdr:y>0.30315</cdr:y>
    </cdr:from>
    <cdr:to>
      <cdr:x>0.96156</cdr:x>
      <cdr:y>0.34819</cdr:y>
    </cdr:to>
    <cdr:sp macro="" textlink="">
      <cdr:nvSpPr>
        <cdr:cNvPr id="7" name="TextBox 1">
          <a:extLst xmlns:a="http://schemas.openxmlformats.org/drawingml/2006/main">
            <a:ext uri="{FF2B5EF4-FFF2-40B4-BE49-F238E27FC236}">
              <a16:creationId xmlns:a16="http://schemas.microsoft.com/office/drawing/2014/main" id="{0926AB79-F0D9-445C-AB60-151477BE0B4B}"/>
            </a:ext>
          </a:extLst>
        </cdr:cNvPr>
        <cdr:cNvSpPr txBox="1"/>
      </cdr:nvSpPr>
      <cdr:spPr>
        <a:xfrm xmlns:a="http://schemas.openxmlformats.org/drawingml/2006/main">
          <a:off x="2933164" y="1293112"/>
          <a:ext cx="1832724" cy="19212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200"/>
            </a:lnSpc>
          </a:pPr>
          <a:r>
            <a:rPr lang="en-US" sz="1200" b="1">
              <a:solidFill>
                <a:schemeClr val="tx1">
                  <a:lumMod val="65000"/>
                  <a:lumOff val="35000"/>
                </a:schemeClr>
              </a:solidFill>
              <a:latin typeface="Arial" panose="020B0604020202020204" pitchFamily="34" charset="0"/>
              <a:cs typeface="Arial" panose="020B0604020202020204" pitchFamily="34" charset="0"/>
            </a:rPr>
            <a:t>Pre-tax plus transfers </a:t>
          </a:r>
        </a:p>
      </cdr:txBody>
    </cdr:sp>
  </cdr:relSizeAnchor>
  <cdr:relSizeAnchor xmlns:cdr="http://schemas.openxmlformats.org/drawingml/2006/chartDrawing">
    <cdr:from>
      <cdr:x>0.32959</cdr:x>
      <cdr:y>0.01848</cdr:y>
    </cdr:from>
    <cdr:to>
      <cdr:x>0.73635</cdr:x>
      <cdr:y>0.08359</cdr:y>
    </cdr:to>
    <cdr:sp macro="" textlink="">
      <cdr:nvSpPr>
        <cdr:cNvPr id="6" name="TextBox 1">
          <a:extLst xmlns:a="http://schemas.openxmlformats.org/drawingml/2006/main">
            <a:ext uri="{FF2B5EF4-FFF2-40B4-BE49-F238E27FC236}">
              <a16:creationId xmlns:a16="http://schemas.microsoft.com/office/drawing/2014/main" id="{C0CBDC88-9624-4085-AAA8-8A51EA188016}"/>
            </a:ext>
          </a:extLst>
        </cdr:cNvPr>
        <cdr:cNvSpPr txBox="1"/>
      </cdr:nvSpPr>
      <cdr:spPr>
        <a:xfrm xmlns:a="http://schemas.openxmlformats.org/drawingml/2006/main">
          <a:off x="1726887" y="77597"/>
          <a:ext cx="2131219" cy="2734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150"/>
            </a:lnSpc>
          </a:pPr>
          <a:r>
            <a:rPr lang="en-US" sz="1500" b="1">
              <a:solidFill>
                <a:sysClr val="windowText" lastClr="000000"/>
              </a:solidFill>
              <a:latin typeface="Arial" panose="020B0604020202020204" pitchFamily="34" charset="0"/>
              <a:cs typeface="Arial" panose="020B0604020202020204" pitchFamily="34" charset="0"/>
            </a:rPr>
            <a:t>Gini</a:t>
          </a:r>
          <a:r>
            <a:rPr lang="en-US" sz="1500" b="1" baseline="0">
              <a:solidFill>
                <a:sysClr val="windowText" lastClr="000000"/>
              </a:solidFill>
              <a:latin typeface="Arial" panose="020B0604020202020204" pitchFamily="34" charset="0"/>
              <a:cs typeface="Arial" panose="020B0604020202020204" pitchFamily="34" charset="0"/>
            </a:rPr>
            <a:t> coefficients</a:t>
          </a:r>
          <a:endParaRPr lang="en-US" sz="1500" b="1">
            <a:solidFill>
              <a:sysClr val="windowText" lastClr="000000"/>
            </a:solidFill>
            <a:latin typeface="Arial" panose="020B0604020202020204" pitchFamily="34" charset="0"/>
            <a:cs typeface="Arial" panose="020B0604020202020204"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6</xdr:col>
      <xdr:colOff>881264</xdr:colOff>
      <xdr:row>1</xdr:row>
      <xdr:rowOff>33617</xdr:rowOff>
    </xdr:from>
    <xdr:to>
      <xdr:col>16</xdr:col>
      <xdr:colOff>58431</xdr:colOff>
      <xdr:row>26</xdr:row>
      <xdr:rowOff>180894</xdr:rowOff>
    </xdr:to>
    <xdr:graphicFrame macro="">
      <xdr:nvGraphicFramePr>
        <xdr:cNvPr id="2" name="Chart 1">
          <a:extLst>
            <a:ext uri="{FF2B5EF4-FFF2-40B4-BE49-F238E27FC236}">
              <a16:creationId xmlns:a16="http://schemas.microsoft.com/office/drawing/2014/main" id="{39AADB9E-8F44-4FF9-8347-8E70004E45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149681</xdr:colOff>
      <xdr:row>1</xdr:row>
      <xdr:rowOff>136071</xdr:rowOff>
    </xdr:from>
    <xdr:to>
      <xdr:col>5</xdr:col>
      <xdr:colOff>1537608</xdr:colOff>
      <xdr:row>25</xdr:row>
      <xdr:rowOff>68835</xdr:rowOff>
    </xdr:to>
    <xdr:graphicFrame macro="">
      <xdr:nvGraphicFramePr>
        <xdr:cNvPr id="3" name="Chart 2">
          <a:extLst>
            <a:ext uri="{FF2B5EF4-FFF2-40B4-BE49-F238E27FC236}">
              <a16:creationId xmlns:a16="http://schemas.microsoft.com/office/drawing/2014/main" id="{8EA9CC18-0EB3-42E9-B39C-882F0E7AE6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0.48691</cdr:x>
      <cdr:y>0.64563</cdr:y>
    </cdr:from>
    <cdr:to>
      <cdr:x>0.91991</cdr:x>
      <cdr:y>0.74117</cdr:y>
    </cdr:to>
    <cdr:sp macro="" textlink="">
      <cdr:nvSpPr>
        <cdr:cNvPr id="8" name="TextBox 1">
          <a:extLst xmlns:a="http://schemas.openxmlformats.org/drawingml/2006/main">
            <a:ext uri="{FF2B5EF4-FFF2-40B4-BE49-F238E27FC236}">
              <a16:creationId xmlns:a16="http://schemas.microsoft.com/office/drawing/2014/main" id="{667A952A-D507-4E13-B5C4-C84D92D0DB94}"/>
            </a:ext>
          </a:extLst>
        </cdr:cNvPr>
        <cdr:cNvSpPr txBox="1"/>
      </cdr:nvSpPr>
      <cdr:spPr>
        <a:xfrm xmlns:a="http://schemas.openxmlformats.org/drawingml/2006/main">
          <a:off x="3060985" y="2881553"/>
          <a:ext cx="2722050" cy="4264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200"/>
            </a:lnSpc>
          </a:pPr>
          <a:r>
            <a:rPr lang="en-US" sz="2000" b="1">
              <a:solidFill>
                <a:schemeClr val="accent1">
                  <a:lumMod val="75000"/>
                </a:schemeClr>
              </a:solidFill>
              <a:latin typeface="Arial" panose="020B0604020202020204" pitchFamily="34" charset="0"/>
              <a:cs typeface="Arial" panose="020B0604020202020204" pitchFamily="34" charset="0"/>
            </a:rPr>
            <a:t>Taxes</a:t>
          </a:r>
          <a:r>
            <a:rPr lang="en-US" sz="2000" b="1" baseline="0">
              <a:solidFill>
                <a:schemeClr val="accent1">
                  <a:lumMod val="75000"/>
                </a:schemeClr>
              </a:solidFill>
              <a:latin typeface="Arial" panose="020B0604020202020204" pitchFamily="34" charset="0"/>
              <a:cs typeface="Arial" panose="020B0604020202020204" pitchFamily="34" charset="0"/>
            </a:rPr>
            <a:t> &amp; Transfers   </a:t>
          </a:r>
          <a:endParaRPr lang="en-US" sz="2000" b="1">
            <a:solidFill>
              <a:schemeClr val="accent1">
                <a:lumMod val="7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0.84051</cdr:x>
      <cdr:y>0.51381</cdr:y>
    </cdr:from>
    <cdr:to>
      <cdr:x>0.99456</cdr:x>
      <cdr:y>0.57997</cdr:y>
    </cdr:to>
    <cdr:sp macro="" textlink="">
      <cdr:nvSpPr>
        <cdr:cNvPr id="9" name="TextBox 1">
          <a:extLst xmlns:a="http://schemas.openxmlformats.org/drawingml/2006/main">
            <a:ext uri="{FF2B5EF4-FFF2-40B4-BE49-F238E27FC236}">
              <a16:creationId xmlns:a16="http://schemas.microsoft.com/office/drawing/2014/main" id="{3DD8D46D-9A6B-4F3A-B422-A2717F264A21}"/>
            </a:ext>
          </a:extLst>
        </cdr:cNvPr>
        <cdr:cNvSpPr txBox="1"/>
      </cdr:nvSpPr>
      <cdr:spPr>
        <a:xfrm xmlns:a="http://schemas.openxmlformats.org/drawingml/2006/main">
          <a:off x="5251556" y="2378764"/>
          <a:ext cx="962532" cy="3062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200"/>
            </a:lnSpc>
          </a:pPr>
          <a:r>
            <a:rPr lang="en-US" sz="1800" b="1">
              <a:solidFill>
                <a:schemeClr val="accent1">
                  <a:lumMod val="75000"/>
                </a:schemeClr>
              </a:solidFill>
              <a:effectLst/>
              <a:latin typeface="Arial" panose="020B0604020202020204" pitchFamily="34" charset="0"/>
              <a:ea typeface="+mn-ea"/>
              <a:cs typeface="Arial" panose="020B0604020202020204" pitchFamily="34" charset="0"/>
            </a:rPr>
            <a:t>+173%</a:t>
          </a:r>
          <a:endParaRPr lang="en-US" sz="1800" b="1">
            <a:solidFill>
              <a:schemeClr val="accent1">
                <a:lumMod val="7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cdr:y>
    </cdr:from>
    <cdr:to>
      <cdr:x>0.98039</cdr:x>
      <cdr:y>0.09818</cdr:y>
    </cdr:to>
    <cdr:sp macro="" textlink="">
      <cdr:nvSpPr>
        <cdr:cNvPr id="10" name="TextBox 1">
          <a:extLst xmlns:a="http://schemas.openxmlformats.org/drawingml/2006/main">
            <a:ext uri="{FF2B5EF4-FFF2-40B4-BE49-F238E27FC236}">
              <a16:creationId xmlns:a16="http://schemas.microsoft.com/office/drawing/2014/main" id="{2454B627-6226-44CD-890E-069B70C40E52}"/>
            </a:ext>
          </a:extLst>
        </cdr:cNvPr>
        <cdr:cNvSpPr txBox="1"/>
      </cdr:nvSpPr>
      <cdr:spPr>
        <a:xfrm xmlns:a="http://schemas.openxmlformats.org/drawingml/2006/main">
          <a:off x="0" y="0"/>
          <a:ext cx="6163235" cy="44227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600"/>
            </a:lnSpc>
          </a:pPr>
          <a:endParaRPr lang="en-US" sz="1500" b="1">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0.5638</cdr:x>
      <cdr:y>0.22184</cdr:y>
    </cdr:from>
    <cdr:to>
      <cdr:x>0.83386</cdr:x>
      <cdr:y>0.29046</cdr:y>
    </cdr:to>
    <cdr:sp macro="" textlink="">
      <cdr:nvSpPr>
        <cdr:cNvPr id="5" name="TextBox 1">
          <a:extLst xmlns:a="http://schemas.openxmlformats.org/drawingml/2006/main">
            <a:ext uri="{FF2B5EF4-FFF2-40B4-BE49-F238E27FC236}">
              <a16:creationId xmlns:a16="http://schemas.microsoft.com/office/drawing/2014/main" id="{E8881C04-5DE9-4318-B846-475594C477C7}"/>
            </a:ext>
          </a:extLst>
        </cdr:cNvPr>
        <cdr:cNvSpPr txBox="1"/>
      </cdr:nvSpPr>
      <cdr:spPr>
        <a:xfrm xmlns:a="http://schemas.openxmlformats.org/drawingml/2006/main">
          <a:off x="3522647" y="1027033"/>
          <a:ext cx="1687357" cy="31767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300"/>
            </a:lnSpc>
          </a:pPr>
          <a:r>
            <a:rPr lang="en-US" sz="2000" b="1">
              <a:solidFill>
                <a:schemeClr val="accent4">
                  <a:lumMod val="75000"/>
                </a:schemeClr>
              </a:solidFill>
              <a:latin typeface="Arial" panose="020B0604020202020204" pitchFamily="34" charset="0"/>
              <a:cs typeface="Arial" panose="020B0604020202020204" pitchFamily="34" charset="0"/>
            </a:rPr>
            <a:t>Transfers</a:t>
          </a:r>
          <a:r>
            <a:rPr lang="en-US" sz="2000" b="1" baseline="0">
              <a:solidFill>
                <a:schemeClr val="accent4">
                  <a:lumMod val="75000"/>
                </a:schemeClr>
              </a:solidFill>
              <a:latin typeface="Arial" panose="020B0604020202020204" pitchFamily="34" charset="0"/>
              <a:cs typeface="Arial" panose="020B0604020202020204" pitchFamily="34" charset="0"/>
            </a:rPr>
            <a:t> </a:t>
          </a:r>
          <a:endParaRPr lang="en-US" sz="1600" b="1">
            <a:solidFill>
              <a:schemeClr val="accent4">
                <a:lumMod val="7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0.84052</cdr:x>
      <cdr:y>0.32258</cdr:y>
    </cdr:from>
    <cdr:to>
      <cdr:x>0.99191</cdr:x>
      <cdr:y>0.38174</cdr:y>
    </cdr:to>
    <cdr:sp macro="" textlink="">
      <cdr:nvSpPr>
        <cdr:cNvPr id="6" name="TextBox 1">
          <a:extLst xmlns:a="http://schemas.openxmlformats.org/drawingml/2006/main">
            <a:ext uri="{FF2B5EF4-FFF2-40B4-BE49-F238E27FC236}">
              <a16:creationId xmlns:a16="http://schemas.microsoft.com/office/drawing/2014/main" id="{20023782-79F2-4255-B918-C15A303711BA}"/>
            </a:ext>
          </a:extLst>
        </cdr:cNvPr>
        <cdr:cNvSpPr txBox="1"/>
      </cdr:nvSpPr>
      <cdr:spPr>
        <a:xfrm xmlns:a="http://schemas.openxmlformats.org/drawingml/2006/main">
          <a:off x="5251633" y="1493432"/>
          <a:ext cx="945896" cy="27388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200"/>
            </a:lnSpc>
          </a:pPr>
          <a:r>
            <a:rPr lang="en-US" sz="1800" b="1">
              <a:solidFill>
                <a:schemeClr val="accent4">
                  <a:lumMod val="75000"/>
                </a:schemeClr>
              </a:solidFill>
              <a:effectLst/>
              <a:latin typeface="Arial" panose="020B0604020202020204" pitchFamily="34" charset="0"/>
              <a:ea typeface="+mn-ea"/>
              <a:cs typeface="Arial" panose="020B0604020202020204" pitchFamily="34" charset="0"/>
            </a:rPr>
            <a:t>+296%</a:t>
          </a:r>
          <a:endParaRPr lang="en-US" sz="1800" b="1">
            <a:solidFill>
              <a:schemeClr val="accent4">
                <a:lumMod val="75000"/>
              </a:schemeClr>
            </a:solidFill>
            <a:latin typeface="Arial" panose="020B0604020202020204" pitchFamily="34" charset="0"/>
            <a:cs typeface="Arial" panose="020B0604020202020204"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0.43043</cdr:x>
      <cdr:y>0.17287</cdr:y>
    </cdr:from>
    <cdr:to>
      <cdr:x>0.8398</cdr:x>
      <cdr:y>0.26841</cdr:y>
    </cdr:to>
    <cdr:sp macro="" textlink="">
      <cdr:nvSpPr>
        <cdr:cNvPr id="8" name="TextBox 1">
          <a:extLst xmlns:a="http://schemas.openxmlformats.org/drawingml/2006/main">
            <a:ext uri="{FF2B5EF4-FFF2-40B4-BE49-F238E27FC236}">
              <a16:creationId xmlns:a16="http://schemas.microsoft.com/office/drawing/2014/main" id="{667A952A-D507-4E13-B5C4-C84D92D0DB94}"/>
            </a:ext>
          </a:extLst>
        </cdr:cNvPr>
        <cdr:cNvSpPr txBox="1"/>
      </cdr:nvSpPr>
      <cdr:spPr>
        <a:xfrm xmlns:a="http://schemas.openxmlformats.org/drawingml/2006/main">
          <a:off x="2694211" y="722265"/>
          <a:ext cx="2562353" cy="39918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000"/>
            </a:lnSpc>
          </a:pPr>
          <a:r>
            <a:rPr lang="en-US" sz="2000" b="1">
              <a:solidFill>
                <a:schemeClr val="accent1">
                  <a:lumMod val="75000"/>
                </a:schemeClr>
              </a:solidFill>
              <a:latin typeface="Arial" panose="020B0604020202020204" pitchFamily="34" charset="0"/>
              <a:cs typeface="Arial" panose="020B0604020202020204" pitchFamily="34" charset="0"/>
            </a:rPr>
            <a:t>Taxes</a:t>
          </a:r>
          <a:r>
            <a:rPr lang="en-US" sz="2000" b="1" baseline="0">
              <a:solidFill>
                <a:schemeClr val="accent1">
                  <a:lumMod val="75000"/>
                </a:schemeClr>
              </a:solidFill>
              <a:latin typeface="Arial" panose="020B0604020202020204" pitchFamily="34" charset="0"/>
              <a:cs typeface="Arial" panose="020B0604020202020204" pitchFamily="34" charset="0"/>
            </a:rPr>
            <a:t> &amp; Transfers   </a:t>
          </a:r>
          <a:endParaRPr lang="en-US" sz="2000" b="1">
            <a:solidFill>
              <a:schemeClr val="accent1">
                <a:lumMod val="7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cdr:y>
    </cdr:from>
    <cdr:to>
      <cdr:x>0.98039</cdr:x>
      <cdr:y>0.09818</cdr:y>
    </cdr:to>
    <cdr:sp macro="" textlink="">
      <cdr:nvSpPr>
        <cdr:cNvPr id="10" name="TextBox 1">
          <a:extLst xmlns:a="http://schemas.openxmlformats.org/drawingml/2006/main">
            <a:ext uri="{FF2B5EF4-FFF2-40B4-BE49-F238E27FC236}">
              <a16:creationId xmlns:a16="http://schemas.microsoft.com/office/drawing/2014/main" id="{2454B627-6226-44CD-890E-069B70C40E52}"/>
            </a:ext>
          </a:extLst>
        </cdr:cNvPr>
        <cdr:cNvSpPr txBox="1"/>
      </cdr:nvSpPr>
      <cdr:spPr>
        <a:xfrm xmlns:a="http://schemas.openxmlformats.org/drawingml/2006/main">
          <a:off x="0" y="0"/>
          <a:ext cx="6163235" cy="44227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600"/>
            </a:lnSpc>
          </a:pPr>
          <a:endParaRPr lang="en-US" sz="1500" b="1">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0.65627</cdr:x>
      <cdr:y>0.64069</cdr:y>
    </cdr:from>
    <cdr:to>
      <cdr:x>0.98236</cdr:x>
      <cdr:y>0.69144</cdr:y>
    </cdr:to>
    <cdr:sp macro="" textlink="">
      <cdr:nvSpPr>
        <cdr:cNvPr id="11" name="TextBox 1">
          <a:extLst xmlns:a="http://schemas.openxmlformats.org/drawingml/2006/main">
            <a:ext uri="{FF2B5EF4-FFF2-40B4-BE49-F238E27FC236}">
              <a16:creationId xmlns:a16="http://schemas.microsoft.com/office/drawing/2014/main" id="{B8935172-E60C-412C-8F77-CDA811A5BA74}"/>
            </a:ext>
          </a:extLst>
        </cdr:cNvPr>
        <cdr:cNvSpPr txBox="1"/>
      </cdr:nvSpPr>
      <cdr:spPr>
        <a:xfrm xmlns:a="http://schemas.openxmlformats.org/drawingml/2006/main">
          <a:off x="4109885" y="2713865"/>
          <a:ext cx="2042116" cy="2149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200"/>
            </a:lnSpc>
          </a:pPr>
          <a:r>
            <a:rPr lang="en-US" sz="2000" b="1" baseline="0">
              <a:solidFill>
                <a:schemeClr val="accent4">
                  <a:lumMod val="75000"/>
                </a:schemeClr>
              </a:solidFill>
              <a:latin typeface="Arial" panose="020B0604020202020204" pitchFamily="34" charset="0"/>
              <a:cs typeface="Arial" panose="020B0604020202020204" pitchFamily="34" charset="0"/>
            </a:rPr>
            <a:t>Transfers</a:t>
          </a:r>
          <a:endParaRPr lang="en-US" sz="2000" b="1">
            <a:solidFill>
              <a:schemeClr val="accent4">
                <a:lumMod val="75000"/>
              </a:schemeClr>
            </a:solidFill>
            <a:latin typeface="Arial" panose="020B060402020202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77561</xdr:colOff>
      <xdr:row>1</xdr:row>
      <xdr:rowOff>14968</xdr:rowOff>
    </xdr:from>
    <xdr:to>
      <xdr:col>8</xdr:col>
      <xdr:colOff>118727</xdr:colOff>
      <xdr:row>24</xdr:row>
      <xdr:rowOff>91704</xdr:rowOff>
    </xdr:to>
    <xdr:graphicFrame macro="">
      <xdr:nvGraphicFramePr>
        <xdr:cNvPr id="5" name="Chart 4">
          <a:extLst>
            <a:ext uri="{FF2B5EF4-FFF2-40B4-BE49-F238E27FC236}">
              <a16:creationId xmlns:a16="http://schemas.microsoft.com/office/drawing/2014/main" id="{7604BA02-A7F1-4717-A2A6-DE0342B567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677636</xdr:colOff>
      <xdr:row>1</xdr:row>
      <xdr:rowOff>32658</xdr:rowOff>
    </xdr:from>
    <xdr:to>
      <xdr:col>16</xdr:col>
      <xdr:colOff>454823</xdr:colOff>
      <xdr:row>24</xdr:row>
      <xdr:rowOff>113476</xdr:rowOff>
    </xdr:to>
    <xdr:graphicFrame macro="">
      <xdr:nvGraphicFramePr>
        <xdr:cNvPr id="6" name="Chart 5">
          <a:extLst>
            <a:ext uri="{FF2B5EF4-FFF2-40B4-BE49-F238E27FC236}">
              <a16:creationId xmlns:a16="http://schemas.microsoft.com/office/drawing/2014/main" id="{35C8CB34-B765-4F95-9E68-ECC9F04A7F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0.35867</cdr:x>
      <cdr:y>0.07159</cdr:y>
    </cdr:from>
    <cdr:to>
      <cdr:x>0.76073</cdr:x>
      <cdr:y>0.13492</cdr:y>
    </cdr:to>
    <cdr:sp macro="" textlink="">
      <cdr:nvSpPr>
        <cdr:cNvPr id="4" name="TextBox 1"/>
        <cdr:cNvSpPr txBox="1"/>
      </cdr:nvSpPr>
      <cdr:spPr>
        <a:xfrm xmlns:a="http://schemas.openxmlformats.org/drawingml/2006/main">
          <a:off x="1781024" y="296773"/>
          <a:ext cx="1996466" cy="2625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150"/>
            </a:lnSpc>
          </a:pPr>
          <a:r>
            <a:rPr lang="en-US" sz="1600" b="1">
              <a:solidFill>
                <a:srgbClr val="2A77C4"/>
              </a:solidFill>
              <a:latin typeface="Arial" panose="020B0604020202020204" pitchFamily="34" charset="0"/>
              <a:cs typeface="Arial" panose="020B0604020202020204" pitchFamily="34" charset="0"/>
            </a:rPr>
            <a:t>Pre-tax income</a:t>
          </a:r>
        </a:p>
      </cdr:txBody>
    </cdr:sp>
  </cdr:relSizeAnchor>
  <cdr:relSizeAnchor xmlns:cdr="http://schemas.openxmlformats.org/drawingml/2006/chartDrawing">
    <cdr:from>
      <cdr:x>0.94089</cdr:x>
      <cdr:y>0.31802</cdr:y>
    </cdr:from>
    <cdr:to>
      <cdr:x>0.97544</cdr:x>
      <cdr:y>0.71351</cdr:y>
    </cdr:to>
    <cdr:sp macro="" textlink="">
      <cdr:nvSpPr>
        <cdr:cNvPr id="5" name="TextBox 1">
          <a:extLst xmlns:a="http://schemas.openxmlformats.org/drawingml/2006/main">
            <a:ext uri="{FF2B5EF4-FFF2-40B4-BE49-F238E27FC236}">
              <a16:creationId xmlns:a16="http://schemas.microsoft.com/office/drawing/2014/main" id="{F2FDE097-B656-32C6-1AF2-1B6C5DDE1752}"/>
            </a:ext>
          </a:extLst>
        </cdr:cNvPr>
        <cdr:cNvSpPr txBox="1"/>
      </cdr:nvSpPr>
      <cdr:spPr>
        <a:xfrm xmlns:a="http://schemas.openxmlformats.org/drawingml/2006/main" flipH="1">
          <a:off x="4694463" y="1330722"/>
          <a:ext cx="172415" cy="1654872"/>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150"/>
            </a:lnSpc>
          </a:pPr>
          <a:endParaRPr lang="en-US" sz="1600" b="1">
            <a:noFill/>
            <a:latin typeface="Arial" panose="020B0604020202020204" pitchFamily="34" charset="0"/>
            <a:cs typeface="Arial" panose="020B0604020202020204" pitchFamily="34" charset="0"/>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0.37577</cdr:x>
      <cdr:y>0.06316</cdr:y>
    </cdr:from>
    <cdr:to>
      <cdr:x>0.76152</cdr:x>
      <cdr:y>0.14769</cdr:y>
    </cdr:to>
    <cdr:sp macro="" textlink="">
      <cdr:nvSpPr>
        <cdr:cNvPr id="3" name="TextBox 1"/>
        <cdr:cNvSpPr txBox="1"/>
      </cdr:nvSpPr>
      <cdr:spPr>
        <a:xfrm xmlns:a="http://schemas.openxmlformats.org/drawingml/2006/main">
          <a:off x="1865914" y="261813"/>
          <a:ext cx="1915476" cy="3503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300"/>
            </a:lnSpc>
          </a:pPr>
          <a:r>
            <a:rPr lang="en-US" sz="1600" b="1">
              <a:solidFill>
                <a:srgbClr val="9E0000"/>
              </a:solidFill>
              <a:latin typeface="Arial" panose="020B0604020202020204" pitchFamily="34" charset="0"/>
              <a:cs typeface="Arial" panose="020B0604020202020204" pitchFamily="34" charset="0"/>
            </a:rPr>
            <a:t>After-tax income</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cbo.gov/system/files/2025-03/61046-data.xlsx" TargetMode="External"/><Relationship Id="rId1" Type="http://schemas.openxmlformats.org/officeDocument/2006/relationships/hyperlink" Target="https://apps.bea.gov/data/special-topics/distribution-of-personal-income/national/summary-file.csv" TargetMode="External"/><Relationship Id="rId4" Type="http://schemas.openxmlformats.org/officeDocument/2006/relationships/drawing" Target="../drawings/drawing1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336B8-C617-40D1-9897-D7A2C881E8DD}">
  <dimension ref="A1:X118"/>
  <sheetViews>
    <sheetView tabSelected="1" zoomScale="70" zoomScaleNormal="70" workbookViewId="0"/>
  </sheetViews>
  <sheetFormatPr defaultColWidth="9" defaultRowHeight="14.25"/>
  <cols>
    <col min="1" max="1" width="9" style="211"/>
    <col min="2" max="2" width="10.625" style="211" customWidth="1"/>
    <col min="3" max="3" width="11.625" style="211" customWidth="1"/>
    <col min="4" max="4" width="9.75" style="211" customWidth="1"/>
    <col min="5" max="5" width="5.75" style="211" customWidth="1"/>
    <col min="6" max="6" width="10.125" style="211" customWidth="1"/>
    <col min="7" max="7" width="12.75" style="211" customWidth="1"/>
    <col min="8" max="8" width="10.5" style="211" customWidth="1"/>
    <col min="9" max="9" width="2" style="211" customWidth="1"/>
    <col min="10" max="14" width="9" style="211"/>
    <col min="15" max="15" width="12.125" style="211" customWidth="1"/>
    <col min="16" max="16384" width="9" style="211"/>
  </cols>
  <sheetData>
    <row r="1" spans="1:10" ht="15.75">
      <c r="A1" s="52" t="s">
        <v>61</v>
      </c>
    </row>
    <row r="2" spans="1:10" s="219" customFormat="1" ht="15.75">
      <c r="A2" s="52"/>
      <c r="B2" s="10" t="s">
        <v>110</v>
      </c>
      <c r="J2" s="10" t="s">
        <v>109</v>
      </c>
    </row>
    <row r="29" spans="1:24" ht="15" customHeight="1">
      <c r="A29" s="142" t="s">
        <v>136</v>
      </c>
      <c r="B29" s="142"/>
      <c r="C29" s="142"/>
      <c r="D29" s="142"/>
      <c r="E29" s="142"/>
      <c r="F29" s="142"/>
      <c r="G29" s="142"/>
    </row>
    <row r="30" spans="1:24">
      <c r="A30" s="100"/>
      <c r="I30" s="17"/>
      <c r="J30" s="17"/>
      <c r="K30" s="17"/>
      <c r="L30" s="17"/>
      <c r="M30" s="17"/>
      <c r="N30" s="17"/>
      <c r="O30" s="17"/>
      <c r="P30" s="17"/>
      <c r="Q30" s="17"/>
      <c r="R30" s="17"/>
      <c r="S30" s="17"/>
      <c r="T30" s="17"/>
      <c r="U30" s="17"/>
      <c r="V30" s="17"/>
      <c r="W30" s="17"/>
      <c r="X30" s="17"/>
    </row>
    <row r="31" spans="1:24" ht="15">
      <c r="A31" s="10"/>
      <c r="F31" s="147"/>
      <c r="I31" s="17"/>
      <c r="J31" s="17"/>
      <c r="K31" s="17"/>
      <c r="L31" s="17"/>
      <c r="M31" s="17"/>
      <c r="N31" s="17"/>
      <c r="O31" s="17"/>
      <c r="P31" s="17"/>
      <c r="Q31" s="17"/>
      <c r="R31" s="17"/>
      <c r="S31" s="17"/>
      <c r="T31" s="17"/>
      <c r="U31" s="17"/>
      <c r="V31" s="17"/>
      <c r="W31" s="17"/>
      <c r="X31" s="17"/>
    </row>
    <row r="32" spans="1:24" ht="15" customHeight="1">
      <c r="A32" s="10" t="s">
        <v>76</v>
      </c>
      <c r="B32" s="201"/>
      <c r="C32" s="201"/>
      <c r="D32" s="201"/>
      <c r="E32" s="150"/>
      <c r="F32" s="201"/>
      <c r="G32" s="201"/>
      <c r="H32" s="201"/>
      <c r="I32" s="17"/>
      <c r="J32" s="17"/>
      <c r="K32" s="17"/>
      <c r="L32" s="17"/>
      <c r="M32" s="17"/>
      <c r="N32" s="17"/>
      <c r="O32" s="17"/>
      <c r="P32" s="17"/>
      <c r="Q32" s="17"/>
      <c r="R32" s="17"/>
      <c r="S32" s="17"/>
      <c r="T32" s="17"/>
      <c r="U32" s="17"/>
      <c r="V32" s="17"/>
      <c r="W32" s="17"/>
      <c r="X32" s="17"/>
    </row>
    <row r="33" spans="1:24" ht="34.5" customHeight="1">
      <c r="A33" s="140"/>
      <c r="B33" s="261" t="s">
        <v>49</v>
      </c>
      <c r="C33" s="261"/>
      <c r="D33" s="261"/>
      <c r="E33" s="200"/>
      <c r="F33" s="261" t="s">
        <v>59</v>
      </c>
      <c r="G33" s="261"/>
      <c r="H33" s="261"/>
      <c r="I33" s="17"/>
      <c r="J33" s="17"/>
      <c r="K33" s="17"/>
      <c r="L33" s="17"/>
      <c r="M33" s="17"/>
      <c r="N33" s="17"/>
      <c r="O33" s="17"/>
      <c r="P33" s="17"/>
      <c r="Q33" s="17"/>
      <c r="R33" s="17"/>
      <c r="S33" s="17"/>
      <c r="T33" s="17"/>
      <c r="U33" s="17"/>
      <c r="V33" s="17"/>
      <c r="W33" s="17"/>
      <c r="X33" s="17"/>
    </row>
    <row r="34" spans="1:24" ht="61.5" customHeight="1">
      <c r="A34" s="26"/>
      <c r="B34" s="98" t="s">
        <v>48</v>
      </c>
      <c r="C34" s="98" t="s">
        <v>47</v>
      </c>
      <c r="D34" s="98" t="s">
        <v>39</v>
      </c>
      <c r="E34" s="95"/>
      <c r="F34" s="98" t="s">
        <v>48</v>
      </c>
      <c r="G34" s="98" t="s">
        <v>47</v>
      </c>
      <c r="H34" s="98" t="s">
        <v>39</v>
      </c>
      <c r="I34" s="17"/>
      <c r="J34" s="17"/>
      <c r="K34" s="17"/>
      <c r="L34" s="17"/>
      <c r="M34" s="17"/>
      <c r="N34" s="17"/>
      <c r="O34" s="17"/>
      <c r="P34" s="17"/>
      <c r="Q34" s="17"/>
      <c r="R34" s="17"/>
      <c r="S34" s="17"/>
      <c r="T34" s="17"/>
      <c r="U34" s="17"/>
      <c r="V34" s="17"/>
      <c r="W34" s="17"/>
      <c r="X34" s="17"/>
    </row>
    <row r="35" spans="1:24">
      <c r="A35" s="215">
        <v>1960</v>
      </c>
      <c r="B35" s="23">
        <v>0.1037704729703227</v>
      </c>
      <c r="C35" s="23">
        <v>9.9057035893101525E-2</v>
      </c>
      <c r="D35" s="23">
        <v>8.1353679977703125E-2</v>
      </c>
      <c r="E35" s="23"/>
      <c r="F35" s="208">
        <v>0.43674779622961069</v>
      </c>
      <c r="G35" s="208">
        <v>0.40524457870000002</v>
      </c>
      <c r="H35" s="208">
        <v>0.34634573706716765</v>
      </c>
      <c r="J35" s="89"/>
      <c r="K35" s="89"/>
      <c r="L35" s="89"/>
    </row>
    <row r="36" spans="1:24">
      <c r="A36" s="215">
        <f t="shared" ref="A36:A67" si="0">A35+1</f>
        <v>1961</v>
      </c>
      <c r="B36" s="23"/>
      <c r="C36" s="23"/>
      <c r="D36" s="23"/>
      <c r="E36" s="23"/>
      <c r="F36" s="146"/>
      <c r="G36" s="146"/>
      <c r="H36" s="146"/>
      <c r="J36" s="89"/>
      <c r="K36" s="123"/>
      <c r="L36" s="89"/>
    </row>
    <row r="37" spans="1:24">
      <c r="A37" s="215">
        <f t="shared" si="0"/>
        <v>1962</v>
      </c>
      <c r="B37" s="23">
        <v>0.11175431014356203</v>
      </c>
      <c r="C37" s="23">
        <v>0.10680290697885896</v>
      </c>
      <c r="D37" s="23">
        <v>8.6243863700163653E-2</v>
      </c>
      <c r="E37" s="23"/>
      <c r="F37" s="146">
        <v>0.43624691612058086</v>
      </c>
      <c r="G37" s="146">
        <v>0.40791351819999999</v>
      </c>
      <c r="H37" s="146">
        <v>0.34750751869432861</v>
      </c>
      <c r="J37" s="89"/>
      <c r="K37" s="123"/>
      <c r="L37" s="89"/>
    </row>
    <row r="38" spans="1:24">
      <c r="A38" s="215">
        <f t="shared" si="0"/>
        <v>1963</v>
      </c>
      <c r="B38" s="23"/>
      <c r="C38" s="23"/>
      <c r="D38" s="23"/>
      <c r="E38" s="23"/>
      <c r="F38" s="146"/>
      <c r="G38" s="146"/>
      <c r="H38" s="146"/>
      <c r="J38" s="89"/>
      <c r="K38" s="123"/>
      <c r="L38" s="89"/>
    </row>
    <row r="39" spans="1:24">
      <c r="A39" s="215">
        <f t="shared" si="0"/>
        <v>1964</v>
      </c>
      <c r="B39" s="23">
        <v>0.11482011851646357</v>
      </c>
      <c r="C39" s="23">
        <v>0.10988812266391494</v>
      </c>
      <c r="D39" s="23">
        <v>8.933418851986949E-2</v>
      </c>
      <c r="E39" s="23"/>
      <c r="F39" s="146">
        <v>0.42958845871908125</v>
      </c>
      <c r="G39" s="146">
        <v>0.4017045186</v>
      </c>
      <c r="H39" s="146">
        <v>0.34343637299753027</v>
      </c>
      <c r="J39" s="89"/>
      <c r="K39" s="123"/>
      <c r="L39" s="89"/>
    </row>
    <row r="40" spans="1:24">
      <c r="A40" s="215">
        <f t="shared" si="0"/>
        <v>1965</v>
      </c>
      <c r="B40" s="23"/>
      <c r="C40" s="23"/>
      <c r="D40" s="23"/>
      <c r="E40" s="23"/>
      <c r="F40" s="146"/>
      <c r="G40" s="146"/>
      <c r="H40" s="146"/>
      <c r="J40" s="89"/>
      <c r="K40" s="123"/>
      <c r="L40" s="89"/>
    </row>
    <row r="41" spans="1:24">
      <c r="A41" s="215">
        <f t="shared" si="0"/>
        <v>1966</v>
      </c>
      <c r="B41" s="23">
        <v>0.11469211929377245</v>
      </c>
      <c r="C41" s="23">
        <v>0.1100712557914505</v>
      </c>
      <c r="D41" s="23">
        <v>9.0520984048242631E-2</v>
      </c>
      <c r="E41" s="23"/>
      <c r="F41" s="146">
        <v>0.43191264912456973</v>
      </c>
      <c r="G41" s="146">
        <v>0.40361925027536927</v>
      </c>
      <c r="H41" s="146">
        <v>0.34747829614207149</v>
      </c>
      <c r="J41" s="89"/>
      <c r="K41" s="123"/>
      <c r="L41" s="89"/>
    </row>
    <row r="42" spans="1:24">
      <c r="A42" s="215">
        <f t="shared" si="0"/>
        <v>1967</v>
      </c>
      <c r="B42" s="23">
        <v>0.11267391549017615</v>
      </c>
      <c r="C42" s="23">
        <v>0.1072499239472131</v>
      </c>
      <c r="D42" s="23">
        <v>8.4515821856131185E-2</v>
      </c>
      <c r="E42" s="23"/>
      <c r="F42" s="146">
        <v>0.43124963279115036</v>
      </c>
      <c r="G42" s="146">
        <v>0.39873237675055861</v>
      </c>
      <c r="H42" s="146">
        <v>0.33672081862459891</v>
      </c>
      <c r="J42" s="89"/>
      <c r="K42" s="123"/>
      <c r="L42" s="89"/>
    </row>
    <row r="43" spans="1:24">
      <c r="A43" s="215">
        <f t="shared" si="0"/>
        <v>1968</v>
      </c>
      <c r="B43" s="23">
        <v>0.11146533723253768</v>
      </c>
      <c r="C43" s="23">
        <v>0.10576016857297089</v>
      </c>
      <c r="D43" s="23">
        <v>8.1687489216415901E-2</v>
      </c>
      <c r="E43" s="23"/>
      <c r="F43" s="146">
        <v>0.43131244944379432</v>
      </c>
      <c r="G43" s="146">
        <v>0.39737966273241909</v>
      </c>
      <c r="H43" s="146">
        <v>0.33303000612795586</v>
      </c>
      <c r="J43" s="89"/>
      <c r="K43" s="123"/>
      <c r="L43" s="89"/>
    </row>
    <row r="44" spans="1:24">
      <c r="A44" s="215">
        <f t="shared" si="0"/>
        <v>1969</v>
      </c>
      <c r="B44" s="23">
        <v>0.1012465688795782</v>
      </c>
      <c r="C44" s="23">
        <v>9.5966722807681162E-2</v>
      </c>
      <c r="D44" s="23">
        <v>7.5185176177216179E-2</v>
      </c>
      <c r="E44" s="23"/>
      <c r="F44" s="146">
        <v>0.42297302180668339</v>
      </c>
      <c r="G44" s="146">
        <v>0.38770207155903336</v>
      </c>
      <c r="H44" s="146">
        <v>0.3254611491720425</v>
      </c>
      <c r="J44" s="89"/>
      <c r="K44" s="123"/>
      <c r="L44" s="89"/>
    </row>
    <row r="45" spans="1:24">
      <c r="A45" s="215">
        <f t="shared" si="0"/>
        <v>1970</v>
      </c>
      <c r="B45" s="23">
        <v>9.3118770360026498E-2</v>
      </c>
      <c r="C45" s="23">
        <v>8.7650022902130767E-2</v>
      </c>
      <c r="D45" s="23">
        <v>6.7808362876148692E-2</v>
      </c>
      <c r="E45" s="23"/>
      <c r="F45" s="146">
        <v>0.41960321980877779</v>
      </c>
      <c r="G45" s="146">
        <v>0.37881649211340118</v>
      </c>
      <c r="H45" s="146">
        <v>0.31708081983379088</v>
      </c>
      <c r="J45" s="89"/>
      <c r="K45" s="123"/>
      <c r="L45" s="89"/>
    </row>
    <row r="46" spans="1:24">
      <c r="A46" s="215">
        <f t="shared" si="0"/>
        <v>1971</v>
      </c>
      <c r="B46" s="23">
        <v>9.581063342302934E-2</v>
      </c>
      <c r="C46" s="23">
        <v>8.9526359256559135E-2</v>
      </c>
      <c r="D46" s="23">
        <v>6.9542255727563312E-2</v>
      </c>
      <c r="E46" s="23"/>
      <c r="F46" s="146">
        <v>0.42954178857326042</v>
      </c>
      <c r="G46" s="146">
        <v>0.3845495264249621</v>
      </c>
      <c r="H46" s="146">
        <v>0.32101890201010974</v>
      </c>
      <c r="J46" s="89"/>
      <c r="K46" s="123"/>
      <c r="L46" s="89"/>
    </row>
    <row r="47" spans="1:24">
      <c r="A47" s="215">
        <f t="shared" si="0"/>
        <v>1972</v>
      </c>
      <c r="B47" s="23">
        <v>9.7076395068114066E-2</v>
      </c>
      <c r="C47" s="23">
        <v>9.0708640641659039E-2</v>
      </c>
      <c r="D47" s="23">
        <v>7.1114286410343563E-2</v>
      </c>
      <c r="E47" s="23"/>
      <c r="F47" s="146">
        <v>0.42438261250936193</v>
      </c>
      <c r="G47" s="146">
        <v>0.37980844713456463</v>
      </c>
      <c r="H47" s="146">
        <v>0.31665238270943519</v>
      </c>
      <c r="J47" s="89"/>
      <c r="K47" s="123"/>
      <c r="L47" s="89"/>
    </row>
    <row r="48" spans="1:24">
      <c r="A48" s="215">
        <f t="shared" si="0"/>
        <v>1973</v>
      </c>
      <c r="B48" s="23">
        <v>9.5462753975532666E-2</v>
      </c>
      <c r="C48" s="23">
        <v>8.8972100540989266E-2</v>
      </c>
      <c r="D48" s="23">
        <v>7.3670756318210864E-2</v>
      </c>
      <c r="E48" s="23"/>
      <c r="F48" s="146">
        <v>0.42686700931517407</v>
      </c>
      <c r="G48" s="146">
        <v>0.37970850829879055</v>
      </c>
      <c r="H48" s="146">
        <v>0.32327826423716033</v>
      </c>
      <c r="J48" s="89"/>
      <c r="K48" s="123"/>
      <c r="L48" s="89"/>
    </row>
    <row r="49" spans="1:19">
      <c r="A49" s="215">
        <f t="shared" si="0"/>
        <v>1974</v>
      </c>
      <c r="B49" s="23">
        <v>9.2286806219272544E-2</v>
      </c>
      <c r="C49" s="23">
        <v>8.5555504207353181E-2</v>
      </c>
      <c r="D49" s="23">
        <v>7.0304889205058327E-2</v>
      </c>
      <c r="E49" s="23"/>
      <c r="F49" s="146">
        <v>0.43081304599763826</v>
      </c>
      <c r="G49" s="146">
        <v>0.37894926701119402</v>
      </c>
      <c r="H49" s="146">
        <v>0.32109087036951678</v>
      </c>
      <c r="J49" s="89"/>
      <c r="K49" s="123"/>
      <c r="L49" s="89"/>
    </row>
    <row r="50" spans="1:19">
      <c r="A50" s="215">
        <f t="shared" si="0"/>
        <v>1975</v>
      </c>
      <c r="B50" s="23">
        <v>9.2647467001270703E-2</v>
      </c>
      <c r="C50" s="23">
        <v>8.4502727723960863E-2</v>
      </c>
      <c r="D50" s="23">
        <v>6.9143703269960513E-2</v>
      </c>
      <c r="E50" s="23"/>
      <c r="F50" s="146">
        <v>0.44238649115141015</v>
      </c>
      <c r="G50" s="146">
        <v>0.38149674662417965</v>
      </c>
      <c r="H50" s="146">
        <v>0.31754658807039959</v>
      </c>
      <c r="J50" s="89"/>
      <c r="K50" s="123"/>
      <c r="L50" s="89"/>
    </row>
    <row r="51" spans="1:19">
      <c r="A51" s="215">
        <f t="shared" si="0"/>
        <v>1976</v>
      </c>
      <c r="B51" s="23">
        <v>9.4104709605494233E-2</v>
      </c>
      <c r="C51" s="23">
        <v>8.6035631227674061E-2</v>
      </c>
      <c r="D51" s="23">
        <v>7.031523787998413E-2</v>
      </c>
      <c r="E51" s="23"/>
      <c r="F51" s="146">
        <v>0.43833922562771477</v>
      </c>
      <c r="G51" s="146">
        <v>0.37970280305307824</v>
      </c>
      <c r="H51" s="146">
        <v>0.31439647799999998</v>
      </c>
      <c r="J51" s="89"/>
      <c r="K51" s="123"/>
      <c r="L51" s="89"/>
    </row>
    <row r="52" spans="1:19">
      <c r="A52" s="215">
        <f t="shared" si="0"/>
        <v>1977</v>
      </c>
      <c r="B52" s="23">
        <v>9.4107712422874634E-2</v>
      </c>
      <c r="C52" s="23">
        <v>8.6501035428858619E-2</v>
      </c>
      <c r="D52" s="23">
        <v>7.2548540186406843E-2</v>
      </c>
      <c r="E52" s="23"/>
      <c r="F52" s="146">
        <v>0.44317781276185997</v>
      </c>
      <c r="G52" s="146">
        <v>0.38664606189558981</v>
      </c>
      <c r="H52" s="146">
        <v>0.32408200030000001</v>
      </c>
      <c r="J52" s="89"/>
      <c r="K52" s="123"/>
      <c r="L52" s="89"/>
    </row>
    <row r="53" spans="1:19">
      <c r="A53" s="215">
        <f t="shared" si="0"/>
        <v>1978</v>
      </c>
      <c r="B53" s="23">
        <v>9.3177408974032053E-2</v>
      </c>
      <c r="C53" s="23">
        <v>8.5956610058634281E-2</v>
      </c>
      <c r="D53" s="23">
        <v>7.3400250252283056E-2</v>
      </c>
      <c r="E53" s="23"/>
      <c r="F53" s="146">
        <v>0.43938590184552595</v>
      </c>
      <c r="G53" s="146">
        <v>0.38402872391452547</v>
      </c>
      <c r="H53" s="146">
        <v>0.32633425119999998</v>
      </c>
      <c r="J53" s="89"/>
      <c r="K53" s="123"/>
      <c r="L53" s="89"/>
    </row>
    <row r="54" spans="1:19">
      <c r="A54" s="215">
        <f t="shared" si="0"/>
        <v>1979</v>
      </c>
      <c r="B54" s="23">
        <v>9.4022273724908664E-2</v>
      </c>
      <c r="C54" s="23">
        <v>8.6845267695669512E-2</v>
      </c>
      <c r="D54" s="23">
        <v>7.3499505878983531E-2</v>
      </c>
      <c r="E54" s="23"/>
      <c r="F54" s="208">
        <v>0.44289969238161575</v>
      </c>
      <c r="G54" s="208">
        <v>0.38578273043094669</v>
      </c>
      <c r="H54" s="208">
        <v>0.32746288132329937</v>
      </c>
      <c r="J54" s="89"/>
      <c r="K54" s="123"/>
      <c r="L54" s="89"/>
      <c r="Q54" s="212"/>
      <c r="R54" s="213"/>
      <c r="S54" s="213"/>
    </row>
    <row r="55" spans="1:19">
      <c r="A55" s="215">
        <f t="shared" si="0"/>
        <v>1980</v>
      </c>
      <c r="B55" s="23">
        <v>9.1032488478326443E-2</v>
      </c>
      <c r="C55" s="23">
        <v>8.3667152185964891E-2</v>
      </c>
      <c r="D55" s="23">
        <v>6.935263281665266E-2</v>
      </c>
      <c r="E55" s="23"/>
      <c r="F55" s="208">
        <v>0.44909602876577992</v>
      </c>
      <c r="G55" s="208">
        <v>0.38775001362955663</v>
      </c>
      <c r="H55" s="208">
        <v>0.324919506405422</v>
      </c>
      <c r="J55" s="89"/>
      <c r="K55" s="123"/>
      <c r="L55" s="89"/>
      <c r="Q55" s="212"/>
      <c r="R55" s="213"/>
      <c r="S55" s="213"/>
    </row>
    <row r="56" spans="1:19">
      <c r="A56" s="215">
        <f t="shared" si="0"/>
        <v>1981</v>
      </c>
      <c r="B56" s="23">
        <v>8.9786865184290549E-2</v>
      </c>
      <c r="C56" s="23">
        <v>8.1903976268533435E-2</v>
      </c>
      <c r="D56" s="23">
        <v>6.9648598759632682E-2</v>
      </c>
      <c r="E56" s="23"/>
      <c r="F56" s="208">
        <v>0.44784090934990672</v>
      </c>
      <c r="G56" s="208">
        <v>0.38763749052304775</v>
      </c>
      <c r="H56" s="208">
        <v>0.32717413978389231</v>
      </c>
      <c r="J56" s="89"/>
      <c r="K56" s="123"/>
      <c r="L56" s="89"/>
      <c r="Q56" s="212"/>
      <c r="R56" s="213"/>
      <c r="S56" s="213"/>
    </row>
    <row r="57" spans="1:19">
      <c r="A57" s="215">
        <f t="shared" si="0"/>
        <v>1982</v>
      </c>
      <c r="B57" s="23">
        <v>9.1587103687375132E-2</v>
      </c>
      <c r="C57" s="23">
        <v>8.3029360441362624E-2</v>
      </c>
      <c r="D57" s="23">
        <v>6.8986125239727858E-2</v>
      </c>
      <c r="E57" s="23"/>
      <c r="F57" s="208">
        <v>0.45596588546322891</v>
      </c>
      <c r="G57" s="208">
        <v>0.39257931797328638</v>
      </c>
      <c r="H57" s="208">
        <v>0.32771218045672867</v>
      </c>
      <c r="J57" s="89"/>
      <c r="K57" s="123"/>
      <c r="L57" s="89"/>
      <c r="Q57" s="212"/>
      <c r="R57" s="213"/>
      <c r="S57" s="213"/>
    </row>
    <row r="58" spans="1:19">
      <c r="A58" s="215">
        <f t="shared" si="0"/>
        <v>1983</v>
      </c>
      <c r="B58" s="23">
        <v>9.4667835259230129E-2</v>
      </c>
      <c r="C58" s="23">
        <v>8.6027153785058652E-2</v>
      </c>
      <c r="D58" s="23">
        <v>7.1949684198771791E-2</v>
      </c>
      <c r="E58" s="23"/>
      <c r="F58" s="208">
        <v>0.4653245981753571</v>
      </c>
      <c r="G58" s="208">
        <v>0.40221075080626179</v>
      </c>
      <c r="H58" s="208">
        <v>0.33804545912425965</v>
      </c>
      <c r="J58" s="89"/>
      <c r="K58" s="123"/>
      <c r="L58" s="89"/>
      <c r="Q58" s="212"/>
      <c r="R58" s="213"/>
      <c r="S58" s="213"/>
    </row>
    <row r="59" spans="1:19">
      <c r="A59" s="215">
        <f t="shared" si="0"/>
        <v>1984</v>
      </c>
      <c r="B59" s="23">
        <v>9.8371619949190262E-2</v>
      </c>
      <c r="C59" s="23">
        <v>9.0177362009838988E-2</v>
      </c>
      <c r="D59" s="23">
        <v>7.7088953370487309E-2</v>
      </c>
      <c r="E59" s="23"/>
      <c r="F59" s="208">
        <v>0.46426524181151763</v>
      </c>
      <c r="G59" s="208">
        <v>0.40690329173958162</v>
      </c>
      <c r="H59" s="208">
        <v>0.3505818560734042</v>
      </c>
      <c r="J59" s="89"/>
      <c r="K59" s="123"/>
      <c r="L59" s="89"/>
      <c r="Q59" s="212"/>
      <c r="R59" s="213"/>
      <c r="S59" s="213"/>
    </row>
    <row r="60" spans="1:19">
      <c r="A60" s="215">
        <f t="shared" si="0"/>
        <v>1985</v>
      </c>
      <c r="B60" s="23">
        <v>9.979547645224203E-2</v>
      </c>
      <c r="C60" s="23">
        <v>9.1026961945502846E-2</v>
      </c>
      <c r="D60" s="23">
        <v>7.6891610884813957E-2</v>
      </c>
      <c r="E60" s="23"/>
      <c r="F60" s="208">
        <v>0.4626216394972289</v>
      </c>
      <c r="G60" s="208">
        <v>0.40844922463293187</v>
      </c>
      <c r="H60" s="208">
        <v>0.3497827960018185</v>
      </c>
      <c r="J60" s="89"/>
      <c r="K60" s="123"/>
      <c r="L60" s="89"/>
      <c r="Q60" s="212"/>
      <c r="R60" s="213"/>
      <c r="S60" s="213"/>
    </row>
    <row r="61" spans="1:19">
      <c r="A61" s="215">
        <f t="shared" si="0"/>
        <v>1986</v>
      </c>
      <c r="B61" s="23">
        <v>9.8565290627953508E-2</v>
      </c>
      <c r="C61" s="23">
        <v>9.0314652370060755E-2</v>
      </c>
      <c r="D61" s="23">
        <v>7.3653566201339893E-2</v>
      </c>
      <c r="E61" s="23"/>
      <c r="F61" s="208">
        <v>0.46772280227742158</v>
      </c>
      <c r="G61" s="208">
        <v>0.41349062111839885</v>
      </c>
      <c r="H61" s="208">
        <v>0.35281405386922415</v>
      </c>
      <c r="J61" s="89"/>
      <c r="K61" s="123"/>
      <c r="L61" s="89"/>
      <c r="Q61" s="212"/>
      <c r="R61" s="213"/>
      <c r="S61" s="213"/>
    </row>
    <row r="62" spans="1:19">
      <c r="A62" s="215">
        <f t="shared" si="0"/>
        <v>1987</v>
      </c>
      <c r="B62" s="23">
        <v>0.10090110735902925</v>
      </c>
      <c r="C62" s="23">
        <v>9.2236507157065592E-2</v>
      </c>
      <c r="D62" s="23">
        <v>7.6447342218951109E-2</v>
      </c>
      <c r="E62" s="23"/>
      <c r="F62" s="208">
        <v>0.46989018665772164</v>
      </c>
      <c r="G62" s="208">
        <v>0.41227114585490199</v>
      </c>
      <c r="H62" s="208">
        <v>0.35127813668805175</v>
      </c>
      <c r="J62" s="89"/>
      <c r="K62" s="123"/>
      <c r="L62" s="89"/>
      <c r="Q62" s="212"/>
      <c r="R62" s="213"/>
      <c r="S62" s="213"/>
    </row>
    <row r="63" spans="1:19">
      <c r="A63" s="215">
        <f t="shared" si="0"/>
        <v>1988</v>
      </c>
      <c r="B63" s="23">
        <v>0.11260867966089287</v>
      </c>
      <c r="C63" s="23">
        <v>0.102912594074486</v>
      </c>
      <c r="D63" s="23">
        <v>8.7414499342183968E-2</v>
      </c>
      <c r="E63" s="23"/>
      <c r="F63" s="208">
        <v>0.47208368075371254</v>
      </c>
      <c r="G63" s="208">
        <v>0.41478935357008595</v>
      </c>
      <c r="H63" s="208">
        <v>0.35525247386976844</v>
      </c>
      <c r="J63" s="89"/>
      <c r="K63" s="123"/>
      <c r="L63" s="89"/>
      <c r="Q63" s="212"/>
      <c r="R63" s="213"/>
      <c r="S63" s="213"/>
    </row>
    <row r="64" spans="1:19">
      <c r="A64" s="215">
        <f t="shared" si="0"/>
        <v>1989</v>
      </c>
      <c r="B64" s="23">
        <v>0.10774538365528008</v>
      </c>
      <c r="C64" s="23">
        <v>9.8517259789408465E-2</v>
      </c>
      <c r="D64" s="23">
        <v>8.2457669462270664E-2</v>
      </c>
      <c r="E64" s="23"/>
      <c r="F64" s="208">
        <v>0.47208034772484098</v>
      </c>
      <c r="G64" s="208">
        <v>0.41361170819436666</v>
      </c>
      <c r="H64" s="208">
        <v>0.35228876401379239</v>
      </c>
      <c r="J64" s="89"/>
      <c r="K64" s="123"/>
      <c r="L64" s="89"/>
      <c r="Q64" s="212"/>
      <c r="R64" s="213"/>
      <c r="S64" s="213"/>
    </row>
    <row r="65" spans="1:19">
      <c r="A65" s="215">
        <f t="shared" si="0"/>
        <v>1990</v>
      </c>
      <c r="B65" s="23">
        <v>0.10731067121473412</v>
      </c>
      <c r="C65" s="23">
        <v>9.748622653584596E-2</v>
      </c>
      <c r="D65" s="23">
        <v>8.2756213844376231E-2</v>
      </c>
      <c r="E65" s="23"/>
      <c r="F65" s="208">
        <v>0.47343397983786417</v>
      </c>
      <c r="G65" s="208">
        <v>0.41377103453123709</v>
      </c>
      <c r="H65" s="208">
        <v>0.3521776679190225</v>
      </c>
      <c r="J65" s="89"/>
      <c r="K65" s="123"/>
      <c r="L65" s="89"/>
      <c r="Q65" s="212"/>
      <c r="R65" s="213"/>
      <c r="S65" s="213"/>
    </row>
    <row r="66" spans="1:19">
      <c r="A66" s="215">
        <f t="shared" si="0"/>
        <v>1991</v>
      </c>
      <c r="B66" s="23">
        <v>0.10463559045860955</v>
      </c>
      <c r="C66" s="23">
        <v>9.4321193919190124E-2</v>
      </c>
      <c r="D66" s="23">
        <v>7.7317888095874407E-2</v>
      </c>
      <c r="E66" s="23"/>
      <c r="F66" s="208">
        <v>0.47433667740551755</v>
      </c>
      <c r="G66" s="208">
        <v>0.40796121774474159</v>
      </c>
      <c r="H66" s="208">
        <v>0.34139683724060887</v>
      </c>
      <c r="J66" s="89"/>
      <c r="K66" s="123"/>
      <c r="L66" s="89"/>
      <c r="Q66" s="212"/>
      <c r="R66" s="213"/>
      <c r="S66" s="213"/>
    </row>
    <row r="67" spans="1:19">
      <c r="A67" s="215">
        <f t="shared" si="0"/>
        <v>1992</v>
      </c>
      <c r="B67" s="23">
        <v>0.11173472813703217</v>
      </c>
      <c r="C67" s="23">
        <v>0.10010450114068276</v>
      </c>
      <c r="D67" s="23">
        <v>8.118479959201598E-2</v>
      </c>
      <c r="E67" s="23"/>
      <c r="F67" s="208">
        <v>0.48494866552209714</v>
      </c>
      <c r="G67" s="208">
        <v>0.41393601646996103</v>
      </c>
      <c r="H67" s="208">
        <v>0.3437648462204379</v>
      </c>
      <c r="J67" s="89"/>
      <c r="K67" s="123"/>
      <c r="L67" s="89"/>
      <c r="Q67" s="212"/>
      <c r="R67" s="213"/>
      <c r="S67" s="213"/>
    </row>
    <row r="68" spans="1:19">
      <c r="A68" s="215">
        <f t="shared" ref="A68:A95" si="1">A67+1</f>
        <v>1993</v>
      </c>
      <c r="B68" s="23">
        <v>0.10672208111027655</v>
      </c>
      <c r="C68" s="23">
        <v>9.5349905891300255E-2</v>
      </c>
      <c r="D68" s="23">
        <v>7.3484367116312621E-2</v>
      </c>
      <c r="E68" s="23"/>
      <c r="F68" s="208">
        <v>0.48258244603493949</v>
      </c>
      <c r="G68" s="208">
        <v>0.41211752908566268</v>
      </c>
      <c r="H68" s="208">
        <v>0.3385134862473933</v>
      </c>
      <c r="J68" s="89"/>
      <c r="K68" s="123"/>
      <c r="L68" s="89"/>
      <c r="Q68" s="212"/>
      <c r="R68" s="213"/>
      <c r="S68" s="213"/>
    </row>
    <row r="69" spans="1:19">
      <c r="A69" s="215">
        <f t="shared" si="1"/>
        <v>1994</v>
      </c>
      <c r="B69" s="23">
        <v>0.10627555377838044</v>
      </c>
      <c r="C69" s="23">
        <v>9.5184301487061723E-2</v>
      </c>
      <c r="D69" s="23">
        <v>7.4134598638055091E-2</v>
      </c>
      <c r="E69" s="23"/>
      <c r="F69" s="208">
        <v>0.47898968050139956</v>
      </c>
      <c r="G69" s="208">
        <v>0.41032314257608959</v>
      </c>
      <c r="H69" s="208">
        <v>0.34120242695644265</v>
      </c>
      <c r="J69" s="89"/>
      <c r="K69" s="123"/>
      <c r="L69" s="89"/>
      <c r="Q69" s="212"/>
      <c r="R69" s="213"/>
      <c r="S69" s="213"/>
    </row>
    <row r="70" spans="1:19">
      <c r="A70" s="215">
        <f t="shared" si="1"/>
        <v>1995</v>
      </c>
      <c r="B70" s="23">
        <v>0.11175760732268609</v>
      </c>
      <c r="C70" s="23">
        <v>0.10008381837106925</v>
      </c>
      <c r="D70" s="23">
        <v>7.7998070340682596E-2</v>
      </c>
      <c r="E70" s="23"/>
      <c r="F70" s="208">
        <v>0.48333062104211422</v>
      </c>
      <c r="G70" s="208">
        <v>0.41679414904501755</v>
      </c>
      <c r="H70" s="208">
        <v>0.3461623602634063</v>
      </c>
      <c r="J70" s="89"/>
      <c r="K70" s="123"/>
      <c r="L70" s="89"/>
      <c r="Q70" s="212"/>
      <c r="R70" s="213"/>
      <c r="S70" s="213"/>
    </row>
    <row r="71" spans="1:19">
      <c r="A71" s="215">
        <f t="shared" si="1"/>
        <v>1996</v>
      </c>
      <c r="B71" s="23">
        <v>0.11687272245344611</v>
      </c>
      <c r="C71" s="23">
        <v>0.10490978988736664</v>
      </c>
      <c r="D71" s="23">
        <v>8.1597154399883437E-2</v>
      </c>
      <c r="E71" s="23"/>
      <c r="F71" s="208">
        <v>0.48614838763751322</v>
      </c>
      <c r="G71" s="208">
        <v>0.42287852193840081</v>
      </c>
      <c r="H71" s="208">
        <v>0.35288840331486426</v>
      </c>
      <c r="J71" s="89"/>
      <c r="K71" s="123"/>
      <c r="L71" s="89"/>
      <c r="Q71" s="212"/>
      <c r="R71" s="213"/>
      <c r="S71" s="213"/>
    </row>
    <row r="72" spans="1:19">
      <c r="A72" s="215">
        <f t="shared" si="1"/>
        <v>1997</v>
      </c>
      <c r="B72" s="23">
        <v>0.12244851014666278</v>
      </c>
      <c r="C72" s="23">
        <v>0.11041685475044001</v>
      </c>
      <c r="D72" s="23">
        <v>8.6295754804832717E-2</v>
      </c>
      <c r="E72" s="23"/>
      <c r="F72" s="208">
        <v>0.49383728740212973</v>
      </c>
      <c r="G72" s="208">
        <v>0.43190954897727352</v>
      </c>
      <c r="H72" s="208">
        <v>0.36187561525730416</v>
      </c>
      <c r="J72" s="89"/>
      <c r="K72" s="123"/>
      <c r="L72" s="89"/>
      <c r="Q72" s="212"/>
      <c r="R72" s="213"/>
      <c r="S72" s="213"/>
    </row>
    <row r="73" spans="1:19">
      <c r="A73" s="215">
        <f t="shared" si="1"/>
        <v>1998</v>
      </c>
      <c r="B73" s="23">
        <v>0.12460289987617196</v>
      </c>
      <c r="C73" s="23">
        <v>0.11265876307712779</v>
      </c>
      <c r="D73" s="23">
        <v>8.6838861054124528E-2</v>
      </c>
      <c r="E73" s="23"/>
      <c r="F73" s="208">
        <v>0.49384401076531503</v>
      </c>
      <c r="G73" s="208">
        <v>0.43461759158526547</v>
      </c>
      <c r="H73" s="208">
        <v>0.36281079139735084</v>
      </c>
      <c r="J73" s="89"/>
      <c r="K73" s="123"/>
      <c r="L73" s="89"/>
      <c r="Q73" s="212"/>
      <c r="R73" s="213"/>
      <c r="S73" s="213"/>
    </row>
    <row r="74" spans="1:19">
      <c r="A74" s="215">
        <f t="shared" si="1"/>
        <v>1999</v>
      </c>
      <c r="B74" s="23">
        <v>0.12862531473661529</v>
      </c>
      <c r="C74" s="23">
        <v>0.11643661287848896</v>
      </c>
      <c r="D74" s="23">
        <v>9.0317614886004677E-2</v>
      </c>
      <c r="E74" s="23"/>
      <c r="F74" s="208">
        <v>0.4949407593376236</v>
      </c>
      <c r="G74" s="208">
        <v>0.43540931664756499</v>
      </c>
      <c r="H74" s="208">
        <v>0.36484517161443364</v>
      </c>
      <c r="J74" s="89"/>
      <c r="K74" s="123"/>
      <c r="L74" s="89"/>
      <c r="Q74" s="212"/>
      <c r="R74" s="213"/>
      <c r="S74" s="213"/>
    </row>
    <row r="75" spans="1:19">
      <c r="A75" s="215">
        <f t="shared" si="1"/>
        <v>2000</v>
      </c>
      <c r="B75" s="23">
        <v>0.13408803209572506</v>
      </c>
      <c r="C75" s="23">
        <v>0.12151465204658758</v>
      </c>
      <c r="D75" s="23">
        <v>9.4506505277513378E-2</v>
      </c>
      <c r="E75" s="23"/>
      <c r="F75" s="208">
        <v>0.50350129234720953</v>
      </c>
      <c r="G75" s="208">
        <v>0.44531351081968751</v>
      </c>
      <c r="H75" s="208">
        <v>0.37551596373668872</v>
      </c>
      <c r="J75" s="89"/>
      <c r="K75" s="123"/>
      <c r="L75" s="89"/>
      <c r="N75" s="111"/>
      <c r="O75" s="111"/>
      <c r="Q75" s="212"/>
      <c r="R75" s="213"/>
      <c r="S75" s="213"/>
    </row>
    <row r="76" spans="1:19">
      <c r="A76" s="215">
        <f t="shared" si="1"/>
        <v>2001</v>
      </c>
      <c r="B76" s="23">
        <v>0.12490495089297689</v>
      </c>
      <c r="C76" s="23">
        <v>0.11251011046567301</v>
      </c>
      <c r="D76" s="23">
        <v>8.6654198062239882E-2</v>
      </c>
      <c r="E76" s="23"/>
      <c r="F76" s="208">
        <v>0.50037843038444407</v>
      </c>
      <c r="G76" s="208">
        <v>0.43974268515012227</v>
      </c>
      <c r="H76" s="208">
        <v>0.36583692149724811</v>
      </c>
      <c r="J76" s="89"/>
      <c r="K76" s="123"/>
      <c r="L76" s="89"/>
      <c r="N76" s="111"/>
      <c r="O76" s="111"/>
      <c r="Q76" s="212"/>
      <c r="R76" s="213"/>
      <c r="S76" s="213"/>
    </row>
    <row r="77" spans="1:19">
      <c r="A77" s="215">
        <f t="shared" si="1"/>
        <v>2002</v>
      </c>
      <c r="B77" s="23">
        <v>0.11870780021527641</v>
      </c>
      <c r="C77" s="23">
        <v>0.10640474937755789</v>
      </c>
      <c r="D77" s="23">
        <v>8.1883586134613634E-2</v>
      </c>
      <c r="E77" s="23"/>
      <c r="F77" s="208">
        <v>0.50055381013953593</v>
      </c>
      <c r="G77" s="208">
        <v>0.43642962345620617</v>
      </c>
      <c r="H77" s="208">
        <v>0.35883845927310176</v>
      </c>
      <c r="J77" s="89"/>
      <c r="K77" s="123"/>
      <c r="L77" s="89"/>
      <c r="N77" s="111"/>
      <c r="O77" s="111"/>
      <c r="Q77" s="212"/>
      <c r="R77" s="213"/>
      <c r="S77" s="213"/>
    </row>
    <row r="78" spans="1:19">
      <c r="A78" s="215">
        <f t="shared" si="1"/>
        <v>2003</v>
      </c>
      <c r="B78" s="23">
        <v>0.12220951613676639</v>
      </c>
      <c r="C78" s="23">
        <v>0.10949508935310534</v>
      </c>
      <c r="D78" s="23">
        <v>8.5434215849765738E-2</v>
      </c>
      <c r="E78" s="23"/>
      <c r="F78" s="208">
        <v>0.5078338774619624</v>
      </c>
      <c r="G78" s="208">
        <v>0.4428487316617975</v>
      </c>
      <c r="H78" s="208">
        <v>0.36539330316009</v>
      </c>
      <c r="J78" s="89"/>
      <c r="K78" s="123"/>
      <c r="L78" s="89"/>
      <c r="N78" s="111"/>
      <c r="O78" s="111"/>
      <c r="Q78" s="212"/>
      <c r="R78" s="213"/>
      <c r="S78" s="213"/>
    </row>
    <row r="79" spans="1:19">
      <c r="A79" s="215">
        <f t="shared" si="1"/>
        <v>2004</v>
      </c>
      <c r="B79" s="23">
        <v>0.13154063934373145</v>
      </c>
      <c r="C79" s="23">
        <v>0.11783292359807046</v>
      </c>
      <c r="D79" s="23">
        <v>9.2435522575450541E-2</v>
      </c>
      <c r="E79" s="23"/>
      <c r="F79" s="208">
        <v>0.51512571003695484</v>
      </c>
      <c r="G79" s="208">
        <v>0.45056084261159413</v>
      </c>
      <c r="H79" s="208">
        <v>0.37411924421030562</v>
      </c>
      <c r="J79" s="89"/>
      <c r="K79" s="123"/>
      <c r="L79" s="89"/>
      <c r="N79" s="111"/>
      <c r="O79" s="111"/>
      <c r="Q79" s="212"/>
      <c r="R79" s="213"/>
      <c r="S79" s="213"/>
    </row>
    <row r="80" spans="1:19">
      <c r="A80" s="215">
        <f t="shared" si="1"/>
        <v>2005</v>
      </c>
      <c r="B80" s="23">
        <v>0.1411524484815963</v>
      </c>
      <c r="C80" s="23">
        <v>0.12642980515258423</v>
      </c>
      <c r="D80" s="23">
        <v>9.8559500154482088E-2</v>
      </c>
      <c r="E80" s="23"/>
      <c r="F80" s="208">
        <v>0.52262443874496967</v>
      </c>
      <c r="G80" s="208">
        <v>0.4581515670142835</v>
      </c>
      <c r="H80" s="208">
        <v>0.38108221151924226</v>
      </c>
      <c r="J80" s="89"/>
      <c r="K80" s="123"/>
      <c r="L80" s="89"/>
      <c r="N80" s="111"/>
      <c r="O80" s="111"/>
      <c r="Q80" s="212"/>
      <c r="R80" s="213"/>
      <c r="S80" s="213"/>
    </row>
    <row r="81" spans="1:19">
      <c r="A81" s="215">
        <f t="shared" si="1"/>
        <v>2006</v>
      </c>
      <c r="B81" s="23">
        <v>0.14575887535776794</v>
      </c>
      <c r="C81" s="23">
        <v>0.13058427845114814</v>
      </c>
      <c r="D81" s="23">
        <v>0.10126278889363673</v>
      </c>
      <c r="E81" s="23"/>
      <c r="F81" s="208">
        <v>0.52867593021073844</v>
      </c>
      <c r="G81" s="208">
        <v>0.46544036353589036</v>
      </c>
      <c r="H81" s="208">
        <v>0.38807307073147967</v>
      </c>
      <c r="J81" s="89"/>
      <c r="K81" s="123"/>
      <c r="L81" s="89"/>
      <c r="N81" s="111"/>
      <c r="O81" s="111"/>
      <c r="Q81" s="212"/>
      <c r="R81" s="213"/>
      <c r="S81" s="213"/>
    </row>
    <row r="82" spans="1:19">
      <c r="A82" s="215">
        <f t="shared" si="1"/>
        <v>2007</v>
      </c>
      <c r="B82" s="23">
        <v>0.14478112449134961</v>
      </c>
      <c r="C82" s="23">
        <v>0.12922442451794633</v>
      </c>
      <c r="D82" s="23">
        <v>9.7370373048683193E-2</v>
      </c>
      <c r="E82" s="23"/>
      <c r="F82" s="208">
        <v>0.52600701490882784</v>
      </c>
      <c r="G82" s="208">
        <v>0.46246075301314704</v>
      </c>
      <c r="H82" s="208">
        <v>0.38305732129083481</v>
      </c>
      <c r="J82" s="89"/>
      <c r="K82" s="123"/>
      <c r="L82" s="89"/>
      <c r="N82" s="111"/>
      <c r="O82" s="111"/>
      <c r="Q82" s="212"/>
      <c r="R82" s="213"/>
      <c r="S82" s="213"/>
    </row>
    <row r="83" spans="1:19">
      <c r="A83" s="215">
        <f t="shared" si="1"/>
        <v>2008</v>
      </c>
      <c r="B83" s="23">
        <v>0.13910481221422943</v>
      </c>
      <c r="C83" s="23">
        <v>0.12244752643871606</v>
      </c>
      <c r="D83" s="23">
        <v>9.0276831463767679E-2</v>
      </c>
      <c r="E83" s="23"/>
      <c r="F83" s="208">
        <v>0.53367701468232553</v>
      </c>
      <c r="G83" s="208">
        <v>0.46086186976754107</v>
      </c>
      <c r="H83" s="208">
        <v>0.37468729853571858</v>
      </c>
      <c r="J83" s="89"/>
      <c r="K83" s="123"/>
      <c r="L83" s="89"/>
      <c r="N83" s="111"/>
      <c r="O83" s="111"/>
      <c r="Q83" s="212"/>
      <c r="R83" s="213"/>
      <c r="S83" s="213"/>
    </row>
    <row r="84" spans="1:19">
      <c r="A84" s="215">
        <f t="shared" si="1"/>
        <v>2009</v>
      </c>
      <c r="B84" s="23">
        <v>0.12907250306637869</v>
      </c>
      <c r="C84" s="23">
        <v>0.11205252977030369</v>
      </c>
      <c r="D84" s="23">
        <v>8.2277457533462939E-2</v>
      </c>
      <c r="E84" s="23"/>
      <c r="F84" s="208">
        <v>0.52992273292329628</v>
      </c>
      <c r="G84" s="208">
        <v>0.44995149064925499</v>
      </c>
      <c r="H84" s="208">
        <v>0.35846515420416836</v>
      </c>
      <c r="J84" s="89"/>
      <c r="K84" s="123"/>
      <c r="L84" s="89"/>
      <c r="N84" s="111"/>
      <c r="O84" s="111"/>
      <c r="Q84" s="212"/>
      <c r="R84" s="213"/>
      <c r="S84" s="213"/>
    </row>
    <row r="85" spans="1:19">
      <c r="A85" s="215">
        <f t="shared" si="1"/>
        <v>2010</v>
      </c>
      <c r="B85" s="23">
        <v>0.13924969929981437</v>
      </c>
      <c r="C85" s="23">
        <v>0.12085719422039989</v>
      </c>
      <c r="D85" s="23">
        <v>8.9865714925165582E-2</v>
      </c>
      <c r="E85" s="23"/>
      <c r="F85" s="208">
        <v>0.54023945170047227</v>
      </c>
      <c r="G85" s="208">
        <v>0.45989996221032925</v>
      </c>
      <c r="H85" s="208">
        <v>0.36445602108142339</v>
      </c>
      <c r="J85" s="89"/>
      <c r="K85" s="123"/>
      <c r="L85" s="89"/>
      <c r="N85" s="111"/>
      <c r="O85" s="111"/>
      <c r="Q85" s="212"/>
      <c r="R85" s="213"/>
      <c r="S85" s="213"/>
    </row>
    <row r="86" spans="1:19">
      <c r="A86" s="215">
        <f t="shared" si="1"/>
        <v>2011</v>
      </c>
      <c r="B86" s="23">
        <v>0.13633424147219877</v>
      </c>
      <c r="C86" s="23">
        <v>0.11897934417998862</v>
      </c>
      <c r="D86" s="23">
        <v>8.6510019872664906E-2</v>
      </c>
      <c r="E86" s="23"/>
      <c r="F86" s="208">
        <v>0.54120487569999998</v>
      </c>
      <c r="G86" s="208">
        <v>0.46479146523051895</v>
      </c>
      <c r="H86" s="208">
        <v>0.36385894759999998</v>
      </c>
      <c r="J86" s="89"/>
      <c r="K86" s="123"/>
      <c r="L86" s="89"/>
      <c r="N86" s="111"/>
      <c r="O86" s="111"/>
      <c r="Q86" s="212"/>
      <c r="R86" s="213"/>
      <c r="S86" s="213"/>
    </row>
    <row r="87" spans="1:19">
      <c r="A87" s="215">
        <f t="shared" si="1"/>
        <v>2012</v>
      </c>
      <c r="B87" s="23">
        <v>0.15042718213173098</v>
      </c>
      <c r="C87" s="23">
        <v>0.13148049501054604</v>
      </c>
      <c r="D87" s="23">
        <v>9.8399550706911976E-2</v>
      </c>
      <c r="E87" s="23"/>
      <c r="F87" s="208">
        <v>0.550700984</v>
      </c>
      <c r="G87" s="208">
        <v>0.47401985336910002</v>
      </c>
      <c r="H87" s="208">
        <v>0.38148892420000002</v>
      </c>
      <c r="J87" s="89"/>
      <c r="K87" s="186"/>
      <c r="L87" s="89"/>
      <c r="N87" s="111"/>
      <c r="O87" s="111"/>
      <c r="Q87" s="212"/>
      <c r="R87" s="213"/>
      <c r="S87" s="213"/>
    </row>
    <row r="88" spans="1:19">
      <c r="A88" s="215">
        <f t="shared" si="1"/>
        <v>2013</v>
      </c>
      <c r="B88" s="23">
        <v>0.13847533071867921</v>
      </c>
      <c r="C88" s="23">
        <v>0.1212304048870424</v>
      </c>
      <c r="D88" s="23">
        <v>8.7054486002083362E-2</v>
      </c>
      <c r="E88" s="23"/>
      <c r="F88" s="208">
        <v>0.54235455269999999</v>
      </c>
      <c r="G88" s="208">
        <v>0.46843013729085214</v>
      </c>
      <c r="H88" s="208">
        <v>0.37781100579999999</v>
      </c>
      <c r="J88" s="89"/>
      <c r="K88" s="186"/>
      <c r="L88" s="89"/>
      <c r="N88" s="111"/>
      <c r="O88" s="111"/>
      <c r="Q88" s="212"/>
      <c r="R88" s="213"/>
      <c r="S88" s="213"/>
    </row>
    <row r="89" spans="1:19">
      <c r="A89" s="215">
        <f t="shared" si="1"/>
        <v>2014</v>
      </c>
      <c r="B89" s="23">
        <v>0.14406756891992403</v>
      </c>
      <c r="C89" s="23">
        <v>0.12617023864962601</v>
      </c>
      <c r="D89" s="23">
        <v>9.1579205788474574E-2</v>
      </c>
      <c r="E89" s="23"/>
      <c r="F89" s="208">
        <v>0.54591079689999999</v>
      </c>
      <c r="G89" s="208">
        <v>0.4712915240379516</v>
      </c>
      <c r="H89" s="208">
        <v>0.38205647729999997</v>
      </c>
      <c r="J89" s="89"/>
      <c r="K89" s="186"/>
      <c r="L89" s="89"/>
      <c r="N89" s="111"/>
      <c r="O89" s="111"/>
      <c r="Q89" s="212"/>
      <c r="R89" s="213"/>
      <c r="S89" s="213"/>
    </row>
    <row r="90" spans="1:19">
      <c r="A90" s="215">
        <f t="shared" si="1"/>
        <v>2015</v>
      </c>
      <c r="B90" s="23">
        <v>0.13985393698558254</v>
      </c>
      <c r="C90" s="23">
        <v>0.12286537574974005</v>
      </c>
      <c r="D90" s="23">
        <v>8.8902371015817994E-2</v>
      </c>
      <c r="E90" s="23"/>
      <c r="F90" s="208">
        <v>0.54371738150000004</v>
      </c>
      <c r="G90" s="208">
        <v>0.46831242644111626</v>
      </c>
      <c r="H90" s="208">
        <v>0.379219099</v>
      </c>
      <c r="J90" s="89"/>
      <c r="K90" s="186"/>
      <c r="L90" s="89"/>
      <c r="N90" s="111"/>
      <c r="O90" s="111"/>
      <c r="Q90" s="212"/>
      <c r="R90" s="213"/>
      <c r="S90" s="213"/>
    </row>
    <row r="91" spans="1:19">
      <c r="A91" s="215">
        <f t="shared" si="1"/>
        <v>2016</v>
      </c>
      <c r="B91" s="23">
        <v>0.13793451865526471</v>
      </c>
      <c r="C91" s="23">
        <v>0.1202524411729447</v>
      </c>
      <c r="D91" s="23">
        <v>8.7012527783742216E-2</v>
      </c>
      <c r="E91" s="23"/>
      <c r="F91" s="208">
        <v>0.54336120489999995</v>
      </c>
      <c r="G91" s="208">
        <v>0.4665117880795151</v>
      </c>
      <c r="H91" s="208">
        <v>0.37566191230000001</v>
      </c>
      <c r="J91" s="89"/>
      <c r="K91" s="186"/>
      <c r="L91" s="89"/>
      <c r="N91" s="111"/>
      <c r="O91" s="111"/>
      <c r="Q91" s="212"/>
      <c r="R91" s="213"/>
      <c r="S91" s="213"/>
    </row>
    <row r="92" spans="1:19">
      <c r="A92" s="215">
        <f t="shared" si="1"/>
        <v>2017</v>
      </c>
      <c r="B92" s="23">
        <v>0.1442970445751727</v>
      </c>
      <c r="C92" s="23">
        <v>0.12599570432865814</v>
      </c>
      <c r="D92" s="23">
        <v>9.2292625480013366E-2</v>
      </c>
      <c r="E92" s="23"/>
      <c r="F92" s="208">
        <v>0.54725050760000005</v>
      </c>
      <c r="G92" s="208">
        <v>0.47098051352077164</v>
      </c>
      <c r="H92" s="208">
        <v>0.38376634720000002</v>
      </c>
      <c r="J92" s="89"/>
      <c r="K92" s="186"/>
      <c r="L92" s="89"/>
      <c r="N92" s="111"/>
      <c r="O92" s="111"/>
      <c r="Q92" s="212"/>
      <c r="R92" s="213"/>
      <c r="S92" s="213"/>
    </row>
    <row r="93" spans="1:19">
      <c r="A93" s="215">
        <f t="shared" si="1"/>
        <v>2018</v>
      </c>
      <c r="B93" s="23">
        <v>0.1463361431528401</v>
      </c>
      <c r="C93" s="23">
        <v>0.12800367344717009</v>
      </c>
      <c r="D93" s="23">
        <v>9.4886920593472188E-2</v>
      </c>
      <c r="E93" s="23"/>
      <c r="F93" s="208">
        <v>0.54491309290000001</v>
      </c>
      <c r="G93" s="208">
        <v>0.46895816051983275</v>
      </c>
      <c r="H93" s="208">
        <v>0.3829928547</v>
      </c>
      <c r="J93" s="89"/>
      <c r="K93" s="186"/>
      <c r="L93" s="89"/>
      <c r="N93" s="111"/>
      <c r="O93" s="111"/>
      <c r="Q93" s="212"/>
      <c r="R93" s="213"/>
      <c r="S93" s="213"/>
    </row>
    <row r="94" spans="1:19">
      <c r="A94" s="215">
        <f t="shared" si="1"/>
        <v>2019</v>
      </c>
      <c r="B94" s="23">
        <v>0.14332816101906173</v>
      </c>
      <c r="C94" s="23">
        <v>0.12519881092771867</v>
      </c>
      <c r="D94" s="23">
        <v>9.1805117575338185E-2</v>
      </c>
      <c r="E94" s="23"/>
      <c r="F94" s="208">
        <v>0.54370338780000005</v>
      </c>
      <c r="G94" s="208">
        <v>0.46789038044516928</v>
      </c>
      <c r="H94" s="208">
        <v>0.37955258359999999</v>
      </c>
      <c r="J94" s="89"/>
      <c r="K94" s="186"/>
      <c r="L94" s="89"/>
      <c r="N94" s="111"/>
      <c r="O94" s="111"/>
      <c r="Q94" s="212"/>
      <c r="R94" s="213"/>
      <c r="S94" s="213"/>
    </row>
    <row r="95" spans="1:19">
      <c r="A95" s="102">
        <f t="shared" si="1"/>
        <v>2020</v>
      </c>
      <c r="B95" s="104">
        <v>0.15754274588507708</v>
      </c>
      <c r="C95" s="23">
        <v>0.13033398663053467</v>
      </c>
      <c r="D95" s="23">
        <v>9.148232667934815E-2</v>
      </c>
      <c r="E95" s="103"/>
      <c r="F95" s="208">
        <v>0.57639815520000004</v>
      </c>
      <c r="G95" s="208">
        <v>0.4633309387427289</v>
      </c>
      <c r="H95" s="208">
        <v>0.36794840820000002</v>
      </c>
      <c r="J95" s="89"/>
      <c r="K95" s="186"/>
      <c r="L95" s="186"/>
      <c r="M95" s="186"/>
      <c r="N95" s="111"/>
      <c r="O95" s="111"/>
      <c r="Q95" s="212"/>
      <c r="R95" s="213"/>
      <c r="S95" s="213"/>
    </row>
    <row r="96" spans="1:19">
      <c r="A96" s="102">
        <f>A95+1</f>
        <v>2021</v>
      </c>
      <c r="B96" s="104">
        <v>0.16890532588158003</v>
      </c>
      <c r="C96" s="23">
        <v>0.14041341800721147</v>
      </c>
      <c r="D96" s="23">
        <v>0.10200116942951699</v>
      </c>
      <c r="F96" s="208">
        <v>0.58225120640000005</v>
      </c>
      <c r="G96" s="208">
        <v>0.46681084763258696</v>
      </c>
      <c r="H96" s="208">
        <v>0.38085299010000001</v>
      </c>
      <c r="J96" s="89"/>
      <c r="K96" s="123"/>
      <c r="L96" s="89"/>
      <c r="N96" s="111"/>
      <c r="O96" s="111"/>
      <c r="Q96" s="212"/>
      <c r="R96" s="213"/>
      <c r="S96" s="213"/>
    </row>
    <row r="97" spans="1:15">
      <c r="A97" s="102">
        <f>A96+1</f>
        <v>2022</v>
      </c>
      <c r="B97" s="23">
        <v>0.15506403408610703</v>
      </c>
      <c r="C97" s="23">
        <v>0.13440845059164652</v>
      </c>
      <c r="D97" s="23">
        <v>0.10307886285285074</v>
      </c>
      <c r="F97" s="208">
        <v>0.56180581789999995</v>
      </c>
      <c r="G97" s="208">
        <v>0.47561226572724991</v>
      </c>
      <c r="H97" s="208">
        <v>0.39599744679999999</v>
      </c>
      <c r="J97" s="89"/>
      <c r="K97" s="123"/>
      <c r="L97" s="89"/>
      <c r="N97" s="111"/>
      <c r="O97" s="111"/>
    </row>
    <row r="98" spans="1:15">
      <c r="A98" s="102">
        <f>A97+1</f>
        <v>2023</v>
      </c>
      <c r="E98" s="103"/>
      <c r="F98" s="208"/>
      <c r="G98" s="208"/>
      <c r="H98" s="208"/>
      <c r="N98" s="111"/>
      <c r="O98" s="111"/>
    </row>
    <row r="99" spans="1:15">
      <c r="A99" s="102">
        <f>A98+1</f>
        <v>2024</v>
      </c>
      <c r="F99" s="208"/>
      <c r="G99" s="208"/>
      <c r="H99" s="208"/>
    </row>
    <row r="100" spans="1:15">
      <c r="A100" s="102">
        <f>A99+1</f>
        <v>2025</v>
      </c>
      <c r="F100" s="208"/>
      <c r="G100" s="208"/>
      <c r="H100" s="208"/>
    </row>
    <row r="102" spans="1:15">
      <c r="A102" s="87" t="s">
        <v>41</v>
      </c>
      <c r="B102" s="23">
        <f>B94-B37</f>
        <v>3.1573850875499701E-2</v>
      </c>
      <c r="C102" s="23">
        <f>C94-C37</f>
        <v>1.8395903948859718E-2</v>
      </c>
      <c r="D102" s="23">
        <f>D94-D37</f>
        <v>5.5612538751745322E-3</v>
      </c>
      <c r="K102" s="9"/>
    </row>
    <row r="103" spans="1:15">
      <c r="A103" s="87" t="s">
        <v>40</v>
      </c>
      <c r="B103" s="23">
        <f>B94-B54</f>
        <v>4.930588729415307E-2</v>
      </c>
      <c r="C103" s="23">
        <f>C94-C54</f>
        <v>3.8353543232049161E-2</v>
      </c>
      <c r="D103" s="23">
        <f>D94-D54</f>
        <v>1.8305611696354654E-2</v>
      </c>
      <c r="K103" s="9"/>
    </row>
    <row r="104" spans="1:15" ht="15">
      <c r="F104" s="54"/>
      <c r="G104" s="54"/>
    </row>
    <row r="105" spans="1:15">
      <c r="A105" s="87" t="s">
        <v>41</v>
      </c>
      <c r="B105" s="8">
        <f>B102/B37</f>
        <v>0.28252915556401575</v>
      </c>
      <c r="C105" s="8">
        <f>C102/C37</f>
        <v>0.17224160342846367</v>
      </c>
      <c r="D105" s="8">
        <f>D102/D37</f>
        <v>6.4482893467167096E-2</v>
      </c>
    </row>
    <row r="106" spans="1:15">
      <c r="A106" s="87" t="s">
        <v>40</v>
      </c>
      <c r="B106" s="8">
        <f>B103/B54</f>
        <v>0.52440645541515774</v>
      </c>
      <c r="C106" s="8">
        <f>C103/C54</f>
        <v>0.44163077908229692</v>
      </c>
      <c r="D106" s="8">
        <f>D103/D54</f>
        <v>0.24905761579533239</v>
      </c>
      <c r="G106" s="113"/>
    </row>
    <row r="107" spans="1:15">
      <c r="G107" s="112"/>
    </row>
    <row r="108" spans="1:15">
      <c r="A108" s="215">
        <f>A95</f>
        <v>2020</v>
      </c>
      <c r="B108" s="23">
        <f t="shared" ref="B108:D110" si="2">B95-B94</f>
        <v>1.4214584866015345E-2</v>
      </c>
      <c r="C108" s="23">
        <f t="shared" si="2"/>
        <v>5.1351757028159917E-3</v>
      </c>
      <c r="D108" s="23">
        <f t="shared" si="2"/>
        <v>-3.2279089599003552E-4</v>
      </c>
      <c r="F108" s="23">
        <f t="shared" ref="F108:H110" si="3">F95-F94</f>
        <v>3.2694767399999991E-2</v>
      </c>
      <c r="G108" s="23">
        <f t="shared" si="3"/>
        <v>-4.5594417024403811E-3</v>
      </c>
      <c r="H108" s="23">
        <f t="shared" si="3"/>
        <v>-1.1604175399999972E-2</v>
      </c>
    </row>
    <row r="109" spans="1:15">
      <c r="A109" s="215">
        <f>A96</f>
        <v>2021</v>
      </c>
      <c r="B109" s="23">
        <f t="shared" si="2"/>
        <v>1.1362579996502947E-2</v>
      </c>
      <c r="C109" s="23">
        <f t="shared" si="2"/>
        <v>1.0079431376676801E-2</v>
      </c>
      <c r="D109" s="23">
        <f t="shared" si="2"/>
        <v>1.0518842750168844E-2</v>
      </c>
      <c r="F109" s="23">
        <f t="shared" si="3"/>
        <v>5.8530512000000146E-3</v>
      </c>
      <c r="G109" s="23">
        <f t="shared" si="3"/>
        <v>3.4799088898580521E-3</v>
      </c>
      <c r="H109" s="23">
        <f t="shared" si="3"/>
        <v>1.290458189999999E-2</v>
      </c>
    </row>
    <row r="110" spans="1:15">
      <c r="A110" s="215">
        <f>A97</f>
        <v>2022</v>
      </c>
      <c r="B110" s="23">
        <f t="shared" si="2"/>
        <v>-1.3841291795472999E-2</v>
      </c>
      <c r="C110" s="23">
        <f t="shared" si="2"/>
        <v>-6.0049674155649435E-3</v>
      </c>
      <c r="D110" s="23">
        <f t="shared" si="2"/>
        <v>1.0776934233337476E-3</v>
      </c>
      <c r="F110" s="23">
        <f t="shared" si="3"/>
        <v>-2.0445388500000106E-2</v>
      </c>
      <c r="G110" s="23">
        <f t="shared" si="3"/>
        <v>8.8014180946629494E-3</v>
      </c>
      <c r="H110" s="23">
        <f t="shared" si="3"/>
        <v>1.5144456699999975E-2</v>
      </c>
    </row>
    <row r="112" spans="1:15">
      <c r="A112" s="211" t="s">
        <v>92</v>
      </c>
      <c r="B112" s="23">
        <f>B96-B94</f>
        <v>2.5577164862518292E-2</v>
      </c>
      <c r="C112" s="23">
        <f>C96-C94</f>
        <v>1.5214607079492792E-2</v>
      </c>
      <c r="D112" s="23">
        <f>D96-D94</f>
        <v>1.0196051854178809E-2</v>
      </c>
      <c r="E112" s="23"/>
      <c r="F112" s="23">
        <f>F96-F94</f>
        <v>3.8547818600000006E-2</v>
      </c>
      <c r="G112" s="23">
        <f>G96-G94</f>
        <v>-1.0795328125823289E-3</v>
      </c>
      <c r="H112" s="23">
        <f>H96-H94</f>
        <v>1.3004065000000176E-3</v>
      </c>
    </row>
    <row r="113" spans="1:8">
      <c r="A113" s="211" t="s">
        <v>106</v>
      </c>
      <c r="B113" s="23">
        <f>B97-B94</f>
        <v>1.1735873067045294E-2</v>
      </c>
      <c r="C113" s="23">
        <f>C97-C94</f>
        <v>9.2096396639278488E-3</v>
      </c>
      <c r="D113" s="23">
        <f>D97-D94</f>
        <v>1.1273745277512556E-2</v>
      </c>
      <c r="E113" s="23"/>
      <c r="F113" s="23"/>
      <c r="G113" s="23"/>
      <c r="H113" s="23"/>
    </row>
    <row r="114" spans="1:8">
      <c r="B114" s="9"/>
      <c r="C114" s="9"/>
      <c r="D114" s="9"/>
    </row>
    <row r="115" spans="1:8">
      <c r="A115" s="211" t="s">
        <v>93</v>
      </c>
      <c r="B115" s="23">
        <f>B81-B78</f>
        <v>2.3549359221001542E-2</v>
      </c>
    </row>
    <row r="116" spans="1:8">
      <c r="A116" s="211" t="s">
        <v>94</v>
      </c>
      <c r="B116" s="23">
        <f>B87-B84</f>
        <v>2.1354679065352294E-2</v>
      </c>
    </row>
    <row r="118" spans="1:8">
      <c r="A118" s="211" t="s">
        <v>68</v>
      </c>
      <c r="B118" s="23">
        <f>B97-B37</f>
        <v>4.3309723942544995E-2</v>
      </c>
      <c r="C118" s="23">
        <f>C97-C37</f>
        <v>2.7605543612787567E-2</v>
      </c>
      <c r="D118" s="23">
        <f>D97-D37</f>
        <v>1.6834999152687088E-2</v>
      </c>
    </row>
  </sheetData>
  <mergeCells count="2">
    <mergeCell ref="F33:H33"/>
    <mergeCell ref="B33:D33"/>
  </mergeCells>
  <phoneticPr fontId="59" type="noConversion"/>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B8386-15DB-4544-997E-A9E00673BACF}">
  <dimension ref="A1:X85"/>
  <sheetViews>
    <sheetView zoomScale="85" zoomScaleNormal="85" workbookViewId="0"/>
  </sheetViews>
  <sheetFormatPr defaultColWidth="9" defaultRowHeight="14.25"/>
  <cols>
    <col min="1" max="1" width="9" style="219"/>
    <col min="2" max="2" width="10.625" style="219" customWidth="1"/>
    <col min="3" max="3" width="13.375" style="219" customWidth="1"/>
    <col min="4" max="4" width="9.75" style="219" customWidth="1"/>
    <col min="5" max="5" width="3.375" style="219" customWidth="1"/>
    <col min="6" max="6" width="10.125" style="219" customWidth="1"/>
    <col min="7" max="7" width="14.875" style="219" customWidth="1"/>
    <col min="8" max="8" width="10.5" style="219" customWidth="1"/>
    <col min="9" max="9" width="2" style="219" customWidth="1"/>
    <col min="10" max="14" width="9" style="219"/>
    <col min="15" max="15" width="12.125" style="219" customWidth="1"/>
    <col min="16" max="16384" width="9" style="219"/>
  </cols>
  <sheetData>
    <row r="1" spans="1:24" ht="15.75">
      <c r="A1" s="52" t="s">
        <v>111</v>
      </c>
    </row>
    <row r="2" spans="1:24" ht="15" customHeight="1">
      <c r="A2" s="10"/>
      <c r="B2" s="201"/>
      <c r="C2" s="201"/>
      <c r="D2" s="201"/>
      <c r="E2" s="150"/>
      <c r="F2" s="201"/>
      <c r="G2" s="201"/>
      <c r="H2" s="201"/>
      <c r="I2" s="17"/>
      <c r="J2" s="17"/>
      <c r="K2" s="17"/>
      <c r="L2" s="17"/>
      <c r="M2" s="17"/>
      <c r="N2" s="17"/>
      <c r="O2" s="17"/>
      <c r="P2" s="17"/>
      <c r="Q2" s="17"/>
      <c r="R2" s="17"/>
      <c r="S2" s="17"/>
      <c r="T2" s="17"/>
      <c r="U2" s="17"/>
      <c r="V2" s="17"/>
      <c r="W2" s="17"/>
      <c r="X2" s="17"/>
    </row>
    <row r="3" spans="1:24" ht="15" customHeight="1">
      <c r="A3" s="232"/>
      <c r="B3" s="283" t="s">
        <v>49</v>
      </c>
      <c r="C3" s="283"/>
      <c r="D3" s="283"/>
      <c r="E3" s="222"/>
      <c r="F3" s="283" t="s">
        <v>59</v>
      </c>
      <c r="G3" s="283"/>
      <c r="H3" s="283"/>
      <c r="I3" s="17"/>
      <c r="J3" s="17"/>
      <c r="K3" s="17"/>
      <c r="L3" s="17"/>
      <c r="M3" s="17"/>
      <c r="N3" s="17"/>
      <c r="O3" s="17"/>
      <c r="P3" s="17"/>
      <c r="Q3" s="17"/>
      <c r="R3" s="17"/>
      <c r="S3" s="17"/>
      <c r="T3" s="17"/>
      <c r="U3" s="17"/>
      <c r="V3" s="17"/>
      <c r="W3" s="17"/>
      <c r="X3" s="17"/>
    </row>
    <row r="4" spans="1:24" ht="45.95" customHeight="1">
      <c r="A4" s="43"/>
      <c r="B4" s="221" t="s">
        <v>48</v>
      </c>
      <c r="C4" s="221" t="s">
        <v>47</v>
      </c>
      <c r="D4" s="221" t="s">
        <v>39</v>
      </c>
      <c r="E4" s="220"/>
      <c r="F4" s="221" t="s">
        <v>48</v>
      </c>
      <c r="G4" s="221" t="s">
        <v>47</v>
      </c>
      <c r="H4" s="221" t="s">
        <v>39</v>
      </c>
      <c r="I4" s="17"/>
      <c r="J4" s="17"/>
      <c r="K4" s="17"/>
      <c r="L4" s="17"/>
      <c r="M4" s="17"/>
      <c r="N4" s="17"/>
      <c r="O4" s="17"/>
      <c r="P4" s="17"/>
      <c r="Q4" s="17"/>
      <c r="R4" s="17"/>
      <c r="S4" s="17"/>
      <c r="T4" s="17"/>
      <c r="U4" s="17"/>
      <c r="V4" s="17"/>
      <c r="W4" s="17"/>
      <c r="X4" s="17"/>
    </row>
    <row r="5" spans="1:24" s="72" customFormat="1" ht="11.1" customHeight="1">
      <c r="A5" s="233">
        <v>1960</v>
      </c>
      <c r="B5" s="234">
        <v>0.1037704729703227</v>
      </c>
      <c r="C5" s="234">
        <v>9.9057035893101525E-2</v>
      </c>
      <c r="D5" s="234">
        <v>8.1353679977703125E-2</v>
      </c>
      <c r="E5" s="234"/>
      <c r="F5" s="234">
        <v>0.43674779622961069</v>
      </c>
      <c r="G5" s="234">
        <v>0.40524457870000002</v>
      </c>
      <c r="H5" s="234">
        <v>0.34634573706716765</v>
      </c>
      <c r="J5" s="224"/>
      <c r="K5" s="224"/>
      <c r="L5" s="224"/>
    </row>
    <row r="6" spans="1:24" s="72" customFormat="1" ht="11.1" customHeight="1">
      <c r="A6" s="233">
        <f t="shared" ref="A6:A67" si="0">A5+1</f>
        <v>1961</v>
      </c>
      <c r="B6" s="234"/>
      <c r="C6" s="234"/>
      <c r="D6" s="234"/>
      <c r="E6" s="234"/>
      <c r="F6" s="235"/>
      <c r="G6" s="235"/>
      <c r="H6" s="235"/>
      <c r="J6" s="224"/>
      <c r="K6" s="225"/>
      <c r="L6" s="224"/>
    </row>
    <row r="7" spans="1:24" s="72" customFormat="1" ht="11.1" customHeight="1">
      <c r="A7" s="233">
        <f t="shared" si="0"/>
        <v>1962</v>
      </c>
      <c r="B7" s="234">
        <v>0.11175431014356203</v>
      </c>
      <c r="C7" s="234">
        <v>0.10680290697885896</v>
      </c>
      <c r="D7" s="234">
        <v>8.6243863700163653E-2</v>
      </c>
      <c r="E7" s="234"/>
      <c r="F7" s="235">
        <v>0.43624691612058086</v>
      </c>
      <c r="G7" s="235">
        <v>0.40791351819999999</v>
      </c>
      <c r="H7" s="235">
        <v>0.34750751869432861</v>
      </c>
      <c r="J7" s="224"/>
      <c r="K7" s="225"/>
      <c r="L7" s="224"/>
    </row>
    <row r="8" spans="1:24" s="72" customFormat="1" ht="11.1" customHeight="1">
      <c r="A8" s="233">
        <f t="shared" si="0"/>
        <v>1963</v>
      </c>
      <c r="B8" s="234"/>
      <c r="C8" s="234"/>
      <c r="D8" s="234"/>
      <c r="E8" s="234"/>
      <c r="F8" s="235"/>
      <c r="G8" s="235"/>
      <c r="H8" s="235"/>
      <c r="J8" s="224"/>
      <c r="K8" s="225"/>
      <c r="L8" s="224"/>
    </row>
    <row r="9" spans="1:24" s="72" customFormat="1" ht="11.1" customHeight="1">
      <c r="A9" s="233">
        <f t="shared" si="0"/>
        <v>1964</v>
      </c>
      <c r="B9" s="234">
        <v>0.11482011851646357</v>
      </c>
      <c r="C9" s="234">
        <v>0.10988812266391494</v>
      </c>
      <c r="D9" s="234">
        <v>8.933418851986949E-2</v>
      </c>
      <c r="E9" s="234"/>
      <c r="F9" s="235">
        <v>0.42958845871908125</v>
      </c>
      <c r="G9" s="235">
        <v>0.4017045186</v>
      </c>
      <c r="H9" s="235">
        <v>0.34343637299753027</v>
      </c>
      <c r="J9" s="224"/>
      <c r="K9" s="225"/>
      <c r="L9" s="224"/>
    </row>
    <row r="10" spans="1:24" s="72" customFormat="1" ht="11.1" customHeight="1">
      <c r="A10" s="233">
        <f t="shared" si="0"/>
        <v>1965</v>
      </c>
      <c r="B10" s="234"/>
      <c r="C10" s="234"/>
      <c r="D10" s="234"/>
      <c r="E10" s="234"/>
      <c r="F10" s="235"/>
      <c r="G10" s="235"/>
      <c r="H10" s="235"/>
      <c r="J10" s="224"/>
      <c r="K10" s="225"/>
      <c r="L10" s="224"/>
    </row>
    <row r="11" spans="1:24" s="72" customFormat="1" ht="11.1" customHeight="1">
      <c r="A11" s="233">
        <f t="shared" si="0"/>
        <v>1966</v>
      </c>
      <c r="B11" s="234">
        <v>0.11469211929377245</v>
      </c>
      <c r="C11" s="234">
        <v>0.1100712557914505</v>
      </c>
      <c r="D11" s="234">
        <v>9.0520984048242631E-2</v>
      </c>
      <c r="E11" s="234"/>
      <c r="F11" s="235">
        <v>0.43191264912456973</v>
      </c>
      <c r="G11" s="235">
        <v>0.40361925027536927</v>
      </c>
      <c r="H11" s="235">
        <v>0.34747829614207149</v>
      </c>
      <c r="J11" s="224"/>
      <c r="K11" s="225"/>
      <c r="L11" s="224"/>
    </row>
    <row r="12" spans="1:24" s="72" customFormat="1" ht="11.1" customHeight="1">
      <c r="A12" s="233">
        <f t="shared" si="0"/>
        <v>1967</v>
      </c>
      <c r="B12" s="234">
        <v>0.11267391549017615</v>
      </c>
      <c r="C12" s="234">
        <v>0.1072499239472131</v>
      </c>
      <c r="D12" s="234">
        <v>8.4515821856131185E-2</v>
      </c>
      <c r="E12" s="234"/>
      <c r="F12" s="235">
        <v>0.43124963279115036</v>
      </c>
      <c r="G12" s="235">
        <v>0.39873237675055861</v>
      </c>
      <c r="H12" s="235">
        <v>0.33672081862459891</v>
      </c>
      <c r="J12" s="224"/>
      <c r="K12" s="225"/>
      <c r="L12" s="224"/>
    </row>
    <row r="13" spans="1:24" s="72" customFormat="1" ht="11.1" customHeight="1">
      <c r="A13" s="233">
        <f t="shared" si="0"/>
        <v>1968</v>
      </c>
      <c r="B13" s="234">
        <v>0.11146533723253768</v>
      </c>
      <c r="C13" s="234">
        <v>0.10576016857297089</v>
      </c>
      <c r="D13" s="234">
        <v>8.1687489216415901E-2</v>
      </c>
      <c r="E13" s="234"/>
      <c r="F13" s="235">
        <v>0.43131244944379432</v>
      </c>
      <c r="G13" s="235">
        <v>0.39737966273241909</v>
      </c>
      <c r="H13" s="235">
        <v>0.33303000612795586</v>
      </c>
      <c r="J13" s="224"/>
      <c r="K13" s="225"/>
      <c r="L13" s="224"/>
    </row>
    <row r="14" spans="1:24" s="72" customFormat="1" ht="11.1" customHeight="1">
      <c r="A14" s="233">
        <f t="shared" si="0"/>
        <v>1969</v>
      </c>
      <c r="B14" s="234">
        <v>0.1012465688795782</v>
      </c>
      <c r="C14" s="234">
        <v>9.5966722807681162E-2</v>
      </c>
      <c r="D14" s="234">
        <v>7.5185176177216179E-2</v>
      </c>
      <c r="E14" s="234"/>
      <c r="F14" s="235">
        <v>0.42297302180668339</v>
      </c>
      <c r="G14" s="235">
        <v>0.38770207155903336</v>
      </c>
      <c r="H14" s="235">
        <v>0.3254611491720425</v>
      </c>
      <c r="J14" s="224"/>
      <c r="K14" s="225"/>
      <c r="L14" s="224"/>
    </row>
    <row r="15" spans="1:24" s="72" customFormat="1" ht="11.1" customHeight="1">
      <c r="A15" s="233">
        <f t="shared" si="0"/>
        <v>1970</v>
      </c>
      <c r="B15" s="234">
        <v>9.3118770360026498E-2</v>
      </c>
      <c r="C15" s="234">
        <v>8.7650022902130767E-2</v>
      </c>
      <c r="D15" s="234">
        <v>6.7808362876148692E-2</v>
      </c>
      <c r="E15" s="234"/>
      <c r="F15" s="235">
        <v>0.41960321980877779</v>
      </c>
      <c r="G15" s="235">
        <v>0.37881649211340118</v>
      </c>
      <c r="H15" s="235">
        <v>0.31708081983379088</v>
      </c>
      <c r="J15" s="224"/>
      <c r="K15" s="225"/>
      <c r="L15" s="224"/>
    </row>
    <row r="16" spans="1:24" s="72" customFormat="1" ht="11.1" customHeight="1">
      <c r="A16" s="233">
        <f t="shared" si="0"/>
        <v>1971</v>
      </c>
      <c r="B16" s="234">
        <v>9.581063342302934E-2</v>
      </c>
      <c r="C16" s="234">
        <v>8.9526359256559135E-2</v>
      </c>
      <c r="D16" s="234">
        <v>6.9542255727563312E-2</v>
      </c>
      <c r="E16" s="234"/>
      <c r="F16" s="235">
        <v>0.42954178857326042</v>
      </c>
      <c r="G16" s="235">
        <v>0.3845495264249621</v>
      </c>
      <c r="H16" s="235">
        <v>0.32101890201010974</v>
      </c>
      <c r="J16" s="224"/>
      <c r="K16" s="225"/>
      <c r="L16" s="224"/>
    </row>
    <row r="17" spans="1:19" s="72" customFormat="1" ht="11.1" customHeight="1">
      <c r="A17" s="233">
        <f t="shared" si="0"/>
        <v>1972</v>
      </c>
      <c r="B17" s="234">
        <v>9.7076395068114066E-2</v>
      </c>
      <c r="C17" s="234">
        <v>9.0708640641659039E-2</v>
      </c>
      <c r="D17" s="234">
        <v>7.1114286410343563E-2</v>
      </c>
      <c r="E17" s="234"/>
      <c r="F17" s="235">
        <v>0.42438261250936193</v>
      </c>
      <c r="G17" s="235">
        <v>0.37980844713456463</v>
      </c>
      <c r="H17" s="235">
        <v>0.31665238270943519</v>
      </c>
      <c r="J17" s="224"/>
      <c r="K17" s="225"/>
      <c r="L17" s="224"/>
    </row>
    <row r="18" spans="1:19" s="72" customFormat="1" ht="11.1" customHeight="1">
      <c r="A18" s="233">
        <f t="shared" si="0"/>
        <v>1973</v>
      </c>
      <c r="B18" s="234">
        <v>9.5462753975532666E-2</v>
      </c>
      <c r="C18" s="234">
        <v>8.8972100540989266E-2</v>
      </c>
      <c r="D18" s="234">
        <v>7.3670756318210864E-2</v>
      </c>
      <c r="E18" s="234"/>
      <c r="F18" s="235">
        <v>0.42686700931517407</v>
      </c>
      <c r="G18" s="235">
        <v>0.37970850829879055</v>
      </c>
      <c r="H18" s="235">
        <v>0.32327826423716033</v>
      </c>
      <c r="J18" s="224"/>
      <c r="K18" s="225"/>
      <c r="L18" s="224"/>
    </row>
    <row r="19" spans="1:19" s="72" customFormat="1" ht="11.1" customHeight="1">
      <c r="A19" s="233">
        <f t="shared" si="0"/>
        <v>1974</v>
      </c>
      <c r="B19" s="234">
        <v>9.2286806219272544E-2</v>
      </c>
      <c r="C19" s="234">
        <v>8.5555504207353181E-2</v>
      </c>
      <c r="D19" s="234">
        <v>7.0304889205058327E-2</v>
      </c>
      <c r="E19" s="234"/>
      <c r="F19" s="235">
        <v>0.43081304599763826</v>
      </c>
      <c r="G19" s="235">
        <v>0.37894926701119402</v>
      </c>
      <c r="H19" s="235">
        <v>0.32109087036951678</v>
      </c>
      <c r="J19" s="224"/>
      <c r="K19" s="225"/>
      <c r="L19" s="224"/>
    </row>
    <row r="20" spans="1:19" s="72" customFormat="1" ht="11.1" customHeight="1">
      <c r="A20" s="233">
        <f t="shared" si="0"/>
        <v>1975</v>
      </c>
      <c r="B20" s="234">
        <v>9.2647467001270703E-2</v>
      </c>
      <c r="C20" s="234">
        <v>8.4502727723960863E-2</v>
      </c>
      <c r="D20" s="234">
        <v>6.9143703269960513E-2</v>
      </c>
      <c r="E20" s="234"/>
      <c r="F20" s="235">
        <v>0.44238649115141015</v>
      </c>
      <c r="G20" s="235">
        <v>0.38149674662417965</v>
      </c>
      <c r="H20" s="235">
        <v>0.31754658807039959</v>
      </c>
      <c r="J20" s="224"/>
      <c r="K20" s="225"/>
      <c r="L20" s="224"/>
    </row>
    <row r="21" spans="1:19" s="72" customFormat="1" ht="11.1" customHeight="1">
      <c r="A21" s="233">
        <f t="shared" si="0"/>
        <v>1976</v>
      </c>
      <c r="B21" s="234">
        <v>9.4104709605494233E-2</v>
      </c>
      <c r="C21" s="234">
        <v>8.6035631227674061E-2</v>
      </c>
      <c r="D21" s="234">
        <v>7.031523787998413E-2</v>
      </c>
      <c r="E21" s="234"/>
      <c r="F21" s="235">
        <v>0.43833922562771477</v>
      </c>
      <c r="G21" s="235">
        <v>0.37970280305307824</v>
      </c>
      <c r="H21" s="235">
        <v>0.31439647799999998</v>
      </c>
      <c r="J21" s="224"/>
      <c r="K21" s="225"/>
      <c r="L21" s="224"/>
    </row>
    <row r="22" spans="1:19" s="72" customFormat="1" ht="11.1" customHeight="1">
      <c r="A22" s="233">
        <f t="shared" si="0"/>
        <v>1977</v>
      </c>
      <c r="B22" s="234">
        <v>9.4107712422874634E-2</v>
      </c>
      <c r="C22" s="234">
        <v>8.6501035428858619E-2</v>
      </c>
      <c r="D22" s="234">
        <v>7.2548540186406843E-2</v>
      </c>
      <c r="E22" s="234"/>
      <c r="F22" s="235">
        <v>0.44317781276185997</v>
      </c>
      <c r="G22" s="235">
        <v>0.38664606189558981</v>
      </c>
      <c r="H22" s="235">
        <v>0.32408200030000001</v>
      </c>
      <c r="J22" s="224"/>
      <c r="K22" s="225"/>
      <c r="L22" s="224"/>
    </row>
    <row r="23" spans="1:19" s="72" customFormat="1" ht="11.1" customHeight="1">
      <c r="A23" s="233">
        <f t="shared" si="0"/>
        <v>1978</v>
      </c>
      <c r="B23" s="234">
        <v>9.3177408974032053E-2</v>
      </c>
      <c r="C23" s="234">
        <v>8.5956610058634281E-2</v>
      </c>
      <c r="D23" s="234">
        <v>7.3400250252283056E-2</v>
      </c>
      <c r="E23" s="234"/>
      <c r="F23" s="235">
        <v>0.43938590184552595</v>
      </c>
      <c r="G23" s="235">
        <v>0.38402872391452547</v>
      </c>
      <c r="H23" s="235">
        <v>0.32633425119999998</v>
      </c>
      <c r="J23" s="224"/>
      <c r="K23" s="225"/>
      <c r="L23" s="224"/>
    </row>
    <row r="24" spans="1:19" s="72" customFormat="1" ht="11.1" customHeight="1">
      <c r="A24" s="233">
        <f t="shared" si="0"/>
        <v>1979</v>
      </c>
      <c r="B24" s="234">
        <v>9.4022273724908664E-2</v>
      </c>
      <c r="C24" s="234">
        <v>8.6845267695669512E-2</v>
      </c>
      <c r="D24" s="234">
        <v>7.3499505878983531E-2</v>
      </c>
      <c r="E24" s="234"/>
      <c r="F24" s="234">
        <v>0.44289969238161575</v>
      </c>
      <c r="G24" s="234">
        <v>0.38578273043094669</v>
      </c>
      <c r="H24" s="234">
        <v>0.32746288132329937</v>
      </c>
      <c r="J24" s="224"/>
      <c r="K24" s="225"/>
      <c r="L24" s="224"/>
      <c r="Q24" s="226"/>
      <c r="R24" s="227"/>
      <c r="S24" s="227"/>
    </row>
    <row r="25" spans="1:19" s="72" customFormat="1" ht="11.1" customHeight="1">
      <c r="A25" s="233">
        <f t="shared" si="0"/>
        <v>1980</v>
      </c>
      <c r="B25" s="234">
        <v>9.1032488478326443E-2</v>
      </c>
      <c r="C25" s="234">
        <v>8.3667152185964891E-2</v>
      </c>
      <c r="D25" s="234">
        <v>6.935263281665266E-2</v>
      </c>
      <c r="E25" s="234"/>
      <c r="F25" s="234">
        <v>0.44909602876577992</v>
      </c>
      <c r="G25" s="234">
        <v>0.38775001362955663</v>
      </c>
      <c r="H25" s="234">
        <v>0.324919506405422</v>
      </c>
      <c r="J25" s="224"/>
      <c r="K25" s="225"/>
      <c r="L25" s="224"/>
      <c r="Q25" s="226"/>
      <c r="R25" s="227"/>
      <c r="S25" s="227"/>
    </row>
    <row r="26" spans="1:19" s="72" customFormat="1" ht="11.1" customHeight="1">
      <c r="A26" s="233">
        <f t="shared" si="0"/>
        <v>1981</v>
      </c>
      <c r="B26" s="234">
        <v>8.9786865184290549E-2</v>
      </c>
      <c r="C26" s="234">
        <v>8.1903976268533435E-2</v>
      </c>
      <c r="D26" s="234">
        <v>6.9648598759632682E-2</v>
      </c>
      <c r="E26" s="234"/>
      <c r="F26" s="234">
        <v>0.44784090934990672</v>
      </c>
      <c r="G26" s="234">
        <v>0.38763749052304775</v>
      </c>
      <c r="H26" s="234">
        <v>0.32717413978389231</v>
      </c>
      <c r="J26" s="224"/>
      <c r="K26" s="225"/>
      <c r="L26" s="224"/>
      <c r="Q26" s="226"/>
      <c r="R26" s="227"/>
      <c r="S26" s="227"/>
    </row>
    <row r="27" spans="1:19" s="72" customFormat="1" ht="11.1" customHeight="1">
      <c r="A27" s="233">
        <f t="shared" si="0"/>
        <v>1982</v>
      </c>
      <c r="B27" s="234">
        <v>9.1587103687375132E-2</v>
      </c>
      <c r="C27" s="234">
        <v>8.3029360441362624E-2</v>
      </c>
      <c r="D27" s="234">
        <v>6.8986125239727858E-2</v>
      </c>
      <c r="E27" s="234"/>
      <c r="F27" s="234">
        <v>0.45596588546322891</v>
      </c>
      <c r="G27" s="234">
        <v>0.39257931797328638</v>
      </c>
      <c r="H27" s="234">
        <v>0.32771218045672867</v>
      </c>
      <c r="J27" s="224"/>
      <c r="K27" s="225"/>
      <c r="L27" s="224"/>
      <c r="Q27" s="226"/>
      <c r="R27" s="227"/>
      <c r="S27" s="227"/>
    </row>
    <row r="28" spans="1:19" s="72" customFormat="1" ht="11.1" customHeight="1">
      <c r="A28" s="233">
        <f t="shared" si="0"/>
        <v>1983</v>
      </c>
      <c r="B28" s="234">
        <v>9.4667835259230129E-2</v>
      </c>
      <c r="C28" s="234">
        <v>8.6027153785058652E-2</v>
      </c>
      <c r="D28" s="234">
        <v>7.1949684198771791E-2</v>
      </c>
      <c r="E28" s="234"/>
      <c r="F28" s="234">
        <v>0.4653245981753571</v>
      </c>
      <c r="G28" s="234">
        <v>0.40221075080626179</v>
      </c>
      <c r="H28" s="234">
        <v>0.33804545912425965</v>
      </c>
      <c r="J28" s="224"/>
      <c r="K28" s="225"/>
      <c r="L28" s="224"/>
      <c r="Q28" s="226"/>
      <c r="R28" s="227"/>
      <c r="S28" s="227"/>
    </row>
    <row r="29" spans="1:19" s="72" customFormat="1" ht="11.1" customHeight="1">
      <c r="A29" s="233">
        <f t="shared" si="0"/>
        <v>1984</v>
      </c>
      <c r="B29" s="234">
        <v>9.8371619949190262E-2</v>
      </c>
      <c r="C29" s="234">
        <v>9.0177362009838988E-2</v>
      </c>
      <c r="D29" s="234">
        <v>7.7088953370487309E-2</v>
      </c>
      <c r="E29" s="234"/>
      <c r="F29" s="234">
        <v>0.46426524181151763</v>
      </c>
      <c r="G29" s="234">
        <v>0.40690329173958162</v>
      </c>
      <c r="H29" s="234">
        <v>0.3505818560734042</v>
      </c>
      <c r="J29" s="224"/>
      <c r="K29" s="225"/>
      <c r="L29" s="224"/>
      <c r="Q29" s="226"/>
      <c r="R29" s="227"/>
      <c r="S29" s="227"/>
    </row>
    <row r="30" spans="1:19" s="72" customFormat="1" ht="11.1" customHeight="1">
      <c r="A30" s="233">
        <f t="shared" si="0"/>
        <v>1985</v>
      </c>
      <c r="B30" s="234">
        <v>9.979547645224203E-2</v>
      </c>
      <c r="C30" s="234">
        <v>9.1026961945502846E-2</v>
      </c>
      <c r="D30" s="234">
        <v>7.6891610884813957E-2</v>
      </c>
      <c r="E30" s="234"/>
      <c r="F30" s="234">
        <v>0.4626216394972289</v>
      </c>
      <c r="G30" s="234">
        <v>0.40844922463293187</v>
      </c>
      <c r="H30" s="234">
        <v>0.3497827960018185</v>
      </c>
      <c r="J30" s="224"/>
      <c r="K30" s="225"/>
      <c r="L30" s="224"/>
      <c r="Q30" s="226"/>
      <c r="R30" s="227"/>
      <c r="S30" s="227"/>
    </row>
    <row r="31" spans="1:19" s="72" customFormat="1" ht="11.1" customHeight="1">
      <c r="A31" s="233">
        <f t="shared" si="0"/>
        <v>1986</v>
      </c>
      <c r="B31" s="234">
        <v>9.8565290627953508E-2</v>
      </c>
      <c r="C31" s="234">
        <v>9.0314652370060755E-2</v>
      </c>
      <c r="D31" s="234">
        <v>7.3653566201339893E-2</v>
      </c>
      <c r="E31" s="234"/>
      <c r="F31" s="234">
        <v>0.46772280227742158</v>
      </c>
      <c r="G31" s="234">
        <v>0.41349062111839885</v>
      </c>
      <c r="H31" s="234">
        <v>0.35281405386922415</v>
      </c>
      <c r="J31" s="224"/>
      <c r="K31" s="225"/>
      <c r="L31" s="224"/>
      <c r="Q31" s="226"/>
      <c r="R31" s="227"/>
      <c r="S31" s="227"/>
    </row>
    <row r="32" spans="1:19" s="72" customFormat="1" ht="11.1" customHeight="1">
      <c r="A32" s="233">
        <f t="shared" si="0"/>
        <v>1987</v>
      </c>
      <c r="B32" s="234">
        <v>0.10090110735902925</v>
      </c>
      <c r="C32" s="234">
        <v>9.2236507157065592E-2</v>
      </c>
      <c r="D32" s="234">
        <v>7.6447342218951109E-2</v>
      </c>
      <c r="E32" s="234"/>
      <c r="F32" s="234">
        <v>0.46989018665772164</v>
      </c>
      <c r="G32" s="234">
        <v>0.41227114585490199</v>
      </c>
      <c r="H32" s="234">
        <v>0.35127813668805175</v>
      </c>
      <c r="J32" s="224"/>
      <c r="K32" s="225"/>
      <c r="L32" s="224"/>
      <c r="Q32" s="226"/>
      <c r="R32" s="227"/>
      <c r="S32" s="227"/>
    </row>
    <row r="33" spans="1:19" s="72" customFormat="1" ht="11.1" customHeight="1">
      <c r="A33" s="233">
        <f t="shared" si="0"/>
        <v>1988</v>
      </c>
      <c r="B33" s="234">
        <v>0.11260867966089287</v>
      </c>
      <c r="C33" s="234">
        <v>0.102912594074486</v>
      </c>
      <c r="D33" s="234">
        <v>8.7414499342183968E-2</v>
      </c>
      <c r="E33" s="234"/>
      <c r="F33" s="234">
        <v>0.47208368075371254</v>
      </c>
      <c r="G33" s="234">
        <v>0.41478935357008595</v>
      </c>
      <c r="H33" s="234">
        <v>0.35525247386976844</v>
      </c>
      <c r="J33" s="224"/>
      <c r="K33" s="225"/>
      <c r="L33" s="224"/>
      <c r="Q33" s="226"/>
      <c r="R33" s="227"/>
      <c r="S33" s="227"/>
    </row>
    <row r="34" spans="1:19" s="72" customFormat="1" ht="11.1" customHeight="1">
      <c r="A34" s="233">
        <f t="shared" si="0"/>
        <v>1989</v>
      </c>
      <c r="B34" s="234">
        <v>0.10774538365528008</v>
      </c>
      <c r="C34" s="234">
        <v>9.8517259789408465E-2</v>
      </c>
      <c r="D34" s="234">
        <v>8.2457669462270664E-2</v>
      </c>
      <c r="E34" s="234"/>
      <c r="F34" s="234">
        <v>0.47208034772484098</v>
      </c>
      <c r="G34" s="234">
        <v>0.41361170819436666</v>
      </c>
      <c r="H34" s="234">
        <v>0.35228876401379239</v>
      </c>
      <c r="J34" s="224"/>
      <c r="K34" s="225"/>
      <c r="L34" s="224"/>
      <c r="Q34" s="226"/>
      <c r="R34" s="227"/>
      <c r="S34" s="227"/>
    </row>
    <row r="35" spans="1:19" s="72" customFormat="1" ht="11.1" customHeight="1">
      <c r="A35" s="233">
        <f t="shared" si="0"/>
        <v>1990</v>
      </c>
      <c r="B35" s="234">
        <v>0.10731067121473412</v>
      </c>
      <c r="C35" s="234">
        <v>9.748622653584596E-2</v>
      </c>
      <c r="D35" s="234">
        <v>8.2756213844376231E-2</v>
      </c>
      <c r="E35" s="234"/>
      <c r="F35" s="234">
        <v>0.47343397983786417</v>
      </c>
      <c r="G35" s="234">
        <v>0.41377103453123709</v>
      </c>
      <c r="H35" s="234">
        <v>0.3521776679190225</v>
      </c>
      <c r="J35" s="224"/>
      <c r="K35" s="225"/>
      <c r="L35" s="224"/>
      <c r="Q35" s="226"/>
      <c r="R35" s="227"/>
      <c r="S35" s="227"/>
    </row>
    <row r="36" spans="1:19" s="72" customFormat="1" ht="11.1" customHeight="1">
      <c r="A36" s="233">
        <f t="shared" si="0"/>
        <v>1991</v>
      </c>
      <c r="B36" s="234">
        <v>0.10463559045860955</v>
      </c>
      <c r="C36" s="234">
        <v>9.4321193919190124E-2</v>
      </c>
      <c r="D36" s="234">
        <v>7.7317888095874407E-2</v>
      </c>
      <c r="E36" s="234"/>
      <c r="F36" s="234">
        <v>0.47433667740551755</v>
      </c>
      <c r="G36" s="234">
        <v>0.40796121774474159</v>
      </c>
      <c r="H36" s="234">
        <v>0.34139683724060887</v>
      </c>
      <c r="J36" s="224"/>
      <c r="K36" s="225"/>
      <c r="L36" s="224"/>
      <c r="Q36" s="226"/>
      <c r="R36" s="227"/>
      <c r="S36" s="227"/>
    </row>
    <row r="37" spans="1:19" s="72" customFormat="1" ht="11.1" customHeight="1">
      <c r="A37" s="233">
        <f t="shared" si="0"/>
        <v>1992</v>
      </c>
      <c r="B37" s="234">
        <v>0.11173472813703217</v>
      </c>
      <c r="C37" s="234">
        <v>0.10010450114068276</v>
      </c>
      <c r="D37" s="234">
        <v>8.118479959201598E-2</v>
      </c>
      <c r="E37" s="234"/>
      <c r="F37" s="234">
        <v>0.48494866552209714</v>
      </c>
      <c r="G37" s="234">
        <v>0.41393601646996103</v>
      </c>
      <c r="H37" s="234">
        <v>0.3437648462204379</v>
      </c>
      <c r="J37" s="224"/>
      <c r="K37" s="225"/>
      <c r="L37" s="224"/>
      <c r="Q37" s="226"/>
      <c r="R37" s="227"/>
      <c r="S37" s="227"/>
    </row>
    <row r="38" spans="1:19" s="72" customFormat="1" ht="11.1" customHeight="1">
      <c r="A38" s="233">
        <f t="shared" si="0"/>
        <v>1993</v>
      </c>
      <c r="B38" s="234">
        <v>0.10672208111027655</v>
      </c>
      <c r="C38" s="234">
        <v>9.5349905891300255E-2</v>
      </c>
      <c r="D38" s="234">
        <v>7.3484367116312621E-2</v>
      </c>
      <c r="E38" s="234"/>
      <c r="F38" s="234">
        <v>0.48258244603493949</v>
      </c>
      <c r="G38" s="234">
        <v>0.41211752908566268</v>
      </c>
      <c r="H38" s="234">
        <v>0.3385134862473933</v>
      </c>
      <c r="J38" s="224"/>
      <c r="K38" s="225"/>
      <c r="L38" s="224"/>
      <c r="Q38" s="226"/>
      <c r="R38" s="227"/>
      <c r="S38" s="227"/>
    </row>
    <row r="39" spans="1:19" s="72" customFormat="1" ht="11.1" customHeight="1">
      <c r="A39" s="233">
        <f t="shared" si="0"/>
        <v>1994</v>
      </c>
      <c r="B39" s="234">
        <v>0.10627555377838044</v>
      </c>
      <c r="C39" s="234">
        <v>9.5184301487061723E-2</v>
      </c>
      <c r="D39" s="234">
        <v>7.4134598638055091E-2</v>
      </c>
      <c r="E39" s="234"/>
      <c r="F39" s="234">
        <v>0.47898968050139956</v>
      </c>
      <c r="G39" s="234">
        <v>0.41032314257608959</v>
      </c>
      <c r="H39" s="234">
        <v>0.34120242695644265</v>
      </c>
      <c r="J39" s="224"/>
      <c r="K39" s="225"/>
      <c r="L39" s="224"/>
      <c r="Q39" s="226"/>
      <c r="R39" s="227"/>
      <c r="S39" s="227"/>
    </row>
    <row r="40" spans="1:19" s="72" customFormat="1" ht="11.1" customHeight="1">
      <c r="A40" s="233">
        <f t="shared" si="0"/>
        <v>1995</v>
      </c>
      <c r="B40" s="234">
        <v>0.11175760732268609</v>
      </c>
      <c r="C40" s="234">
        <v>0.10008381837106925</v>
      </c>
      <c r="D40" s="234">
        <v>7.7998070340682596E-2</v>
      </c>
      <c r="E40" s="234"/>
      <c r="F40" s="234">
        <v>0.48333062104211422</v>
      </c>
      <c r="G40" s="234">
        <v>0.41679414904501755</v>
      </c>
      <c r="H40" s="234">
        <v>0.3461623602634063</v>
      </c>
      <c r="J40" s="224"/>
      <c r="K40" s="225"/>
      <c r="L40" s="224"/>
      <c r="Q40" s="226"/>
      <c r="R40" s="227"/>
      <c r="S40" s="227"/>
    </row>
    <row r="41" spans="1:19" s="72" customFormat="1" ht="11.1" customHeight="1">
      <c r="A41" s="233">
        <f t="shared" si="0"/>
        <v>1996</v>
      </c>
      <c r="B41" s="234">
        <v>0.11687272245344611</v>
      </c>
      <c r="C41" s="234">
        <v>0.10490978988736664</v>
      </c>
      <c r="D41" s="234">
        <v>8.1597154399883437E-2</v>
      </c>
      <c r="E41" s="234"/>
      <c r="F41" s="234">
        <v>0.48614838763751322</v>
      </c>
      <c r="G41" s="234">
        <v>0.42287852193840081</v>
      </c>
      <c r="H41" s="234">
        <v>0.35288840331486426</v>
      </c>
      <c r="J41" s="224"/>
      <c r="K41" s="225"/>
      <c r="L41" s="224"/>
      <c r="Q41" s="226"/>
      <c r="R41" s="227"/>
      <c r="S41" s="227"/>
    </row>
    <row r="42" spans="1:19" s="72" customFormat="1" ht="11.1" customHeight="1">
      <c r="A42" s="233">
        <f t="shared" si="0"/>
        <v>1997</v>
      </c>
      <c r="B42" s="234">
        <v>0.12244851014666278</v>
      </c>
      <c r="C42" s="234">
        <v>0.11041685475044001</v>
      </c>
      <c r="D42" s="234">
        <v>8.6295754804832717E-2</v>
      </c>
      <c r="E42" s="234"/>
      <c r="F42" s="234">
        <v>0.49383728740212973</v>
      </c>
      <c r="G42" s="234">
        <v>0.43190954897727352</v>
      </c>
      <c r="H42" s="234">
        <v>0.36187561525730416</v>
      </c>
      <c r="J42" s="224"/>
      <c r="K42" s="225"/>
      <c r="L42" s="224"/>
      <c r="Q42" s="226"/>
      <c r="R42" s="227"/>
      <c r="S42" s="227"/>
    </row>
    <row r="43" spans="1:19" s="72" customFormat="1" ht="11.1" customHeight="1">
      <c r="A43" s="233">
        <f t="shared" si="0"/>
        <v>1998</v>
      </c>
      <c r="B43" s="234">
        <v>0.12460289987617196</v>
      </c>
      <c r="C43" s="234">
        <v>0.11265876307712779</v>
      </c>
      <c r="D43" s="234">
        <v>8.6838861054124528E-2</v>
      </c>
      <c r="E43" s="234"/>
      <c r="F43" s="234">
        <v>0.49384401076531503</v>
      </c>
      <c r="G43" s="234">
        <v>0.43461759158526547</v>
      </c>
      <c r="H43" s="234">
        <v>0.36281079139735084</v>
      </c>
      <c r="J43" s="224"/>
      <c r="K43" s="225"/>
      <c r="L43" s="224"/>
      <c r="Q43" s="226"/>
      <c r="R43" s="227"/>
      <c r="S43" s="227"/>
    </row>
    <row r="44" spans="1:19" s="72" customFormat="1" ht="11.1" customHeight="1">
      <c r="A44" s="233">
        <f t="shared" si="0"/>
        <v>1999</v>
      </c>
      <c r="B44" s="234">
        <v>0.12862531473661529</v>
      </c>
      <c r="C44" s="234">
        <v>0.11643661287848896</v>
      </c>
      <c r="D44" s="234">
        <v>9.0317614886004677E-2</v>
      </c>
      <c r="E44" s="234"/>
      <c r="F44" s="234">
        <v>0.4949407593376236</v>
      </c>
      <c r="G44" s="234">
        <v>0.43540931664756499</v>
      </c>
      <c r="H44" s="234">
        <v>0.36484517161443364</v>
      </c>
      <c r="J44" s="224"/>
      <c r="K44" s="225"/>
      <c r="L44" s="224"/>
      <c r="Q44" s="226"/>
      <c r="R44" s="227"/>
      <c r="S44" s="227"/>
    </row>
    <row r="45" spans="1:19" s="72" customFormat="1" ht="11.1" customHeight="1">
      <c r="A45" s="233">
        <f t="shared" si="0"/>
        <v>2000</v>
      </c>
      <c r="B45" s="234">
        <v>0.13408803209572506</v>
      </c>
      <c r="C45" s="234">
        <v>0.12151465204658758</v>
      </c>
      <c r="D45" s="234">
        <v>9.4506505277513378E-2</v>
      </c>
      <c r="E45" s="234"/>
      <c r="F45" s="234">
        <v>0.50350129234720953</v>
      </c>
      <c r="G45" s="234">
        <v>0.44531351081968751</v>
      </c>
      <c r="H45" s="234">
        <v>0.37551596373668872</v>
      </c>
      <c r="J45" s="224"/>
      <c r="K45" s="225"/>
      <c r="L45" s="224"/>
      <c r="N45" s="228"/>
      <c r="O45" s="228"/>
      <c r="Q45" s="226"/>
      <c r="R45" s="227"/>
      <c r="S45" s="227"/>
    </row>
    <row r="46" spans="1:19" s="72" customFormat="1" ht="11.1" customHeight="1">
      <c r="A46" s="233">
        <f t="shared" si="0"/>
        <v>2001</v>
      </c>
      <c r="B46" s="234">
        <v>0.12490495089297689</v>
      </c>
      <c r="C46" s="234">
        <v>0.11251011046567301</v>
      </c>
      <c r="D46" s="234">
        <v>8.6654198062239882E-2</v>
      </c>
      <c r="E46" s="234"/>
      <c r="F46" s="234">
        <v>0.50037843038444407</v>
      </c>
      <c r="G46" s="234">
        <v>0.43974268515012227</v>
      </c>
      <c r="H46" s="234">
        <v>0.36583692149724811</v>
      </c>
      <c r="J46" s="224"/>
      <c r="K46" s="225"/>
      <c r="L46" s="224"/>
      <c r="N46" s="228"/>
      <c r="O46" s="228"/>
      <c r="Q46" s="226"/>
      <c r="R46" s="227"/>
      <c r="S46" s="227"/>
    </row>
    <row r="47" spans="1:19" s="72" customFormat="1" ht="11.1" customHeight="1">
      <c r="A47" s="233">
        <f t="shared" si="0"/>
        <v>2002</v>
      </c>
      <c r="B47" s="234">
        <v>0.11870780021527641</v>
      </c>
      <c r="C47" s="234">
        <v>0.10640474937755789</v>
      </c>
      <c r="D47" s="234">
        <v>8.1883586134613634E-2</v>
      </c>
      <c r="E47" s="234"/>
      <c r="F47" s="234">
        <v>0.50055381013953593</v>
      </c>
      <c r="G47" s="234">
        <v>0.43642962345620617</v>
      </c>
      <c r="H47" s="234">
        <v>0.35883845927310176</v>
      </c>
      <c r="J47" s="224"/>
      <c r="K47" s="225"/>
      <c r="L47" s="224"/>
      <c r="N47" s="228"/>
      <c r="O47" s="228"/>
      <c r="Q47" s="226"/>
      <c r="R47" s="227"/>
      <c r="S47" s="227"/>
    </row>
    <row r="48" spans="1:19" s="72" customFormat="1" ht="11.1" customHeight="1">
      <c r="A48" s="233">
        <f t="shared" si="0"/>
        <v>2003</v>
      </c>
      <c r="B48" s="234">
        <v>0.12220951613676639</v>
      </c>
      <c r="C48" s="234">
        <v>0.10949508935310534</v>
      </c>
      <c r="D48" s="234">
        <v>8.5434215849765738E-2</v>
      </c>
      <c r="E48" s="234"/>
      <c r="F48" s="234">
        <v>0.5078338774619624</v>
      </c>
      <c r="G48" s="234">
        <v>0.4428487316617975</v>
      </c>
      <c r="H48" s="234">
        <v>0.36539330316009</v>
      </c>
      <c r="J48" s="224"/>
      <c r="K48" s="225"/>
      <c r="L48" s="224"/>
      <c r="N48" s="228"/>
      <c r="O48" s="228"/>
      <c r="Q48" s="226"/>
      <c r="R48" s="227"/>
      <c r="S48" s="227"/>
    </row>
    <row r="49" spans="1:19" s="72" customFormat="1" ht="11.1" customHeight="1">
      <c r="A49" s="233">
        <f t="shared" si="0"/>
        <v>2004</v>
      </c>
      <c r="B49" s="234">
        <v>0.13154063934373145</v>
      </c>
      <c r="C49" s="234">
        <v>0.11783292359807046</v>
      </c>
      <c r="D49" s="234">
        <v>9.2435522575450541E-2</v>
      </c>
      <c r="E49" s="234"/>
      <c r="F49" s="234">
        <v>0.51512571003695484</v>
      </c>
      <c r="G49" s="234">
        <v>0.45056084261159413</v>
      </c>
      <c r="H49" s="234">
        <v>0.37411924421030562</v>
      </c>
      <c r="J49" s="224"/>
      <c r="K49" s="225"/>
      <c r="L49" s="224"/>
      <c r="N49" s="228"/>
      <c r="O49" s="228"/>
      <c r="Q49" s="226"/>
      <c r="R49" s="227"/>
      <c r="S49" s="227"/>
    </row>
    <row r="50" spans="1:19" s="72" customFormat="1" ht="11.1" customHeight="1">
      <c r="A50" s="233">
        <f t="shared" si="0"/>
        <v>2005</v>
      </c>
      <c r="B50" s="234">
        <v>0.1411524484815963</v>
      </c>
      <c r="C50" s="234">
        <v>0.12642980515258423</v>
      </c>
      <c r="D50" s="234">
        <v>9.8559500154482088E-2</v>
      </c>
      <c r="E50" s="234"/>
      <c r="F50" s="234">
        <v>0.52262443874496967</v>
      </c>
      <c r="G50" s="234">
        <v>0.4581515670142835</v>
      </c>
      <c r="H50" s="234">
        <v>0.38108221151924226</v>
      </c>
      <c r="J50" s="224"/>
      <c r="K50" s="225"/>
      <c r="L50" s="224"/>
      <c r="N50" s="228"/>
      <c r="O50" s="228"/>
      <c r="Q50" s="226"/>
      <c r="R50" s="227"/>
      <c r="S50" s="227"/>
    </row>
    <row r="51" spans="1:19" s="72" customFormat="1" ht="11.1" customHeight="1">
      <c r="A51" s="233">
        <f t="shared" si="0"/>
        <v>2006</v>
      </c>
      <c r="B51" s="234">
        <v>0.14575887535776794</v>
      </c>
      <c r="C51" s="234">
        <v>0.13058427845114814</v>
      </c>
      <c r="D51" s="234">
        <v>0.10126278889363673</v>
      </c>
      <c r="E51" s="234"/>
      <c r="F51" s="234">
        <v>0.52867593021073844</v>
      </c>
      <c r="G51" s="234">
        <v>0.46544036353589036</v>
      </c>
      <c r="H51" s="234">
        <v>0.38807307073147967</v>
      </c>
      <c r="J51" s="224"/>
      <c r="K51" s="225"/>
      <c r="L51" s="224"/>
      <c r="N51" s="228"/>
      <c r="O51" s="228"/>
      <c r="Q51" s="226"/>
      <c r="R51" s="227"/>
      <c r="S51" s="227"/>
    </row>
    <row r="52" spans="1:19" s="72" customFormat="1" ht="11.1" customHeight="1">
      <c r="A52" s="233">
        <f t="shared" si="0"/>
        <v>2007</v>
      </c>
      <c r="B52" s="234">
        <v>0.14478112449134961</v>
      </c>
      <c r="C52" s="234">
        <v>0.12922442451794633</v>
      </c>
      <c r="D52" s="234">
        <v>9.7370373048683193E-2</v>
      </c>
      <c r="E52" s="234"/>
      <c r="F52" s="234">
        <v>0.52600701490882784</v>
      </c>
      <c r="G52" s="234">
        <v>0.46246075301314704</v>
      </c>
      <c r="H52" s="234">
        <v>0.38305732129083481</v>
      </c>
      <c r="J52" s="224"/>
      <c r="K52" s="225"/>
      <c r="L52" s="224"/>
      <c r="N52" s="228"/>
      <c r="O52" s="228"/>
      <c r="Q52" s="226"/>
      <c r="R52" s="227"/>
      <c r="S52" s="227"/>
    </row>
    <row r="53" spans="1:19" s="72" customFormat="1" ht="11.1" customHeight="1">
      <c r="A53" s="233">
        <f t="shared" si="0"/>
        <v>2008</v>
      </c>
      <c r="B53" s="234">
        <v>0.13910481221422943</v>
      </c>
      <c r="C53" s="234">
        <v>0.12244752643871606</v>
      </c>
      <c r="D53" s="234">
        <v>9.0276831463767679E-2</v>
      </c>
      <c r="E53" s="234"/>
      <c r="F53" s="234">
        <v>0.53367701468232553</v>
      </c>
      <c r="G53" s="234">
        <v>0.46086186976754107</v>
      </c>
      <c r="H53" s="234">
        <v>0.37468729853571858</v>
      </c>
      <c r="J53" s="224"/>
      <c r="K53" s="225"/>
      <c r="L53" s="224"/>
      <c r="N53" s="228"/>
      <c r="O53" s="228"/>
      <c r="Q53" s="226"/>
      <c r="R53" s="227"/>
      <c r="S53" s="227"/>
    </row>
    <row r="54" spans="1:19" s="72" customFormat="1" ht="11.1" customHeight="1">
      <c r="A54" s="233">
        <f t="shared" si="0"/>
        <v>2009</v>
      </c>
      <c r="B54" s="234">
        <v>0.12907250306637869</v>
      </c>
      <c r="C54" s="234">
        <v>0.11205252977030369</v>
      </c>
      <c r="D54" s="234">
        <v>8.2277457533462939E-2</v>
      </c>
      <c r="E54" s="234"/>
      <c r="F54" s="234">
        <v>0.52992273292329628</v>
      </c>
      <c r="G54" s="234">
        <v>0.44995149064925499</v>
      </c>
      <c r="H54" s="234">
        <v>0.35846515420416836</v>
      </c>
      <c r="J54" s="224"/>
      <c r="K54" s="225"/>
      <c r="L54" s="224"/>
      <c r="N54" s="228"/>
      <c r="O54" s="228"/>
      <c r="Q54" s="226"/>
      <c r="R54" s="227"/>
      <c r="S54" s="227"/>
    </row>
    <row r="55" spans="1:19" s="72" customFormat="1" ht="11.1" customHeight="1">
      <c r="A55" s="233">
        <f t="shared" si="0"/>
        <v>2010</v>
      </c>
      <c r="B55" s="234">
        <v>0.13924969929981437</v>
      </c>
      <c r="C55" s="234">
        <v>0.12085719422039989</v>
      </c>
      <c r="D55" s="234">
        <v>8.9865714925165582E-2</v>
      </c>
      <c r="E55" s="234"/>
      <c r="F55" s="234">
        <v>0.54023945170047227</v>
      </c>
      <c r="G55" s="234">
        <v>0.45989996221032925</v>
      </c>
      <c r="H55" s="234">
        <v>0.36445602108142339</v>
      </c>
      <c r="J55" s="224"/>
      <c r="K55" s="225"/>
      <c r="L55" s="224"/>
      <c r="N55" s="228"/>
      <c r="O55" s="228"/>
      <c r="Q55" s="226"/>
      <c r="R55" s="227"/>
      <c r="S55" s="227"/>
    </row>
    <row r="56" spans="1:19" s="72" customFormat="1" ht="11.1" customHeight="1">
      <c r="A56" s="233">
        <f t="shared" si="0"/>
        <v>2011</v>
      </c>
      <c r="B56" s="234">
        <v>0.13633424147219877</v>
      </c>
      <c r="C56" s="234">
        <v>0.11897934417998862</v>
      </c>
      <c r="D56" s="234">
        <v>8.6510019872664906E-2</v>
      </c>
      <c r="E56" s="234"/>
      <c r="F56" s="234">
        <v>0.54120487569999998</v>
      </c>
      <c r="G56" s="234">
        <v>0.46479146523051895</v>
      </c>
      <c r="H56" s="234">
        <v>0.36385894759999998</v>
      </c>
      <c r="J56" s="224"/>
      <c r="K56" s="225"/>
      <c r="L56" s="224"/>
      <c r="N56" s="228"/>
      <c r="O56" s="228"/>
      <c r="Q56" s="226"/>
      <c r="R56" s="227"/>
      <c r="S56" s="227"/>
    </row>
    <row r="57" spans="1:19" s="72" customFormat="1" ht="11.1" customHeight="1">
      <c r="A57" s="233">
        <f t="shared" si="0"/>
        <v>2012</v>
      </c>
      <c r="B57" s="234">
        <v>0.15042718213173098</v>
      </c>
      <c r="C57" s="234">
        <v>0.13148049501054604</v>
      </c>
      <c r="D57" s="234">
        <v>9.8399550706911976E-2</v>
      </c>
      <c r="E57" s="234"/>
      <c r="F57" s="234">
        <v>0.550700984</v>
      </c>
      <c r="G57" s="234">
        <v>0.47401985336910002</v>
      </c>
      <c r="H57" s="234">
        <v>0.38148892420000002</v>
      </c>
      <c r="J57" s="224"/>
      <c r="K57" s="229"/>
      <c r="L57" s="224"/>
      <c r="N57" s="228"/>
      <c r="O57" s="228"/>
      <c r="Q57" s="226"/>
      <c r="R57" s="227"/>
      <c r="S57" s="227"/>
    </row>
    <row r="58" spans="1:19" s="72" customFormat="1" ht="11.1" customHeight="1">
      <c r="A58" s="233">
        <f t="shared" si="0"/>
        <v>2013</v>
      </c>
      <c r="B58" s="234">
        <v>0.13847533071867921</v>
      </c>
      <c r="C58" s="234">
        <v>0.1212304048870424</v>
      </c>
      <c r="D58" s="234">
        <v>8.7054486002083362E-2</v>
      </c>
      <c r="E58" s="234"/>
      <c r="F58" s="234">
        <v>0.54235455269999999</v>
      </c>
      <c r="G58" s="234">
        <v>0.46843013729085214</v>
      </c>
      <c r="H58" s="234">
        <v>0.37781100579999999</v>
      </c>
      <c r="J58" s="224"/>
      <c r="K58" s="229"/>
      <c r="L58" s="224"/>
      <c r="N58" s="228"/>
      <c r="O58" s="228"/>
      <c r="Q58" s="226"/>
      <c r="R58" s="227"/>
      <c r="S58" s="227"/>
    </row>
    <row r="59" spans="1:19" s="72" customFormat="1" ht="11.1" customHeight="1">
      <c r="A59" s="233">
        <f t="shared" si="0"/>
        <v>2014</v>
      </c>
      <c r="B59" s="234">
        <v>0.14406756891992403</v>
      </c>
      <c r="C59" s="234">
        <v>0.12617023864962601</v>
      </c>
      <c r="D59" s="234">
        <v>9.1579205788474574E-2</v>
      </c>
      <c r="E59" s="234"/>
      <c r="F59" s="234">
        <v>0.54591079689999999</v>
      </c>
      <c r="G59" s="234">
        <v>0.4712915240379516</v>
      </c>
      <c r="H59" s="234">
        <v>0.38205647729999997</v>
      </c>
      <c r="J59" s="224"/>
      <c r="K59" s="229"/>
      <c r="L59" s="224"/>
      <c r="N59" s="228"/>
      <c r="O59" s="228"/>
      <c r="Q59" s="226"/>
      <c r="R59" s="227"/>
      <c r="S59" s="227"/>
    </row>
    <row r="60" spans="1:19" s="72" customFormat="1" ht="11.1" customHeight="1">
      <c r="A60" s="233">
        <f t="shared" si="0"/>
        <v>2015</v>
      </c>
      <c r="B60" s="234">
        <v>0.13985393698558254</v>
      </c>
      <c r="C60" s="234">
        <v>0.12286537574974005</v>
      </c>
      <c r="D60" s="234">
        <v>8.8902371015817994E-2</v>
      </c>
      <c r="E60" s="234"/>
      <c r="F60" s="234">
        <v>0.54371738150000004</v>
      </c>
      <c r="G60" s="234">
        <v>0.46831242644111626</v>
      </c>
      <c r="H60" s="234">
        <v>0.379219099</v>
      </c>
      <c r="J60" s="224"/>
      <c r="K60" s="229"/>
      <c r="L60" s="224"/>
      <c r="N60" s="228"/>
      <c r="O60" s="228"/>
      <c r="Q60" s="226"/>
      <c r="R60" s="227"/>
      <c r="S60" s="227"/>
    </row>
    <row r="61" spans="1:19" s="72" customFormat="1" ht="11.1" customHeight="1">
      <c r="A61" s="233">
        <f t="shared" si="0"/>
        <v>2016</v>
      </c>
      <c r="B61" s="234">
        <v>0.13793451865526471</v>
      </c>
      <c r="C61" s="234">
        <v>0.1202524411729447</v>
      </c>
      <c r="D61" s="234">
        <v>8.7012527783742216E-2</v>
      </c>
      <c r="E61" s="234"/>
      <c r="F61" s="234">
        <v>0.54336120489999995</v>
      </c>
      <c r="G61" s="234">
        <v>0.4665117880795151</v>
      </c>
      <c r="H61" s="234">
        <v>0.37566191230000001</v>
      </c>
      <c r="J61" s="224"/>
      <c r="K61" s="229"/>
      <c r="L61" s="224"/>
      <c r="N61" s="228"/>
      <c r="O61" s="228"/>
      <c r="Q61" s="226"/>
      <c r="R61" s="227"/>
      <c r="S61" s="227"/>
    </row>
    <row r="62" spans="1:19" s="72" customFormat="1" ht="11.1" customHeight="1">
      <c r="A62" s="233">
        <f t="shared" si="0"/>
        <v>2017</v>
      </c>
      <c r="B62" s="234">
        <v>0.1442970445751727</v>
      </c>
      <c r="C62" s="234">
        <v>0.12599570432865814</v>
      </c>
      <c r="D62" s="234">
        <v>9.2292625480013366E-2</v>
      </c>
      <c r="E62" s="234"/>
      <c r="F62" s="234">
        <v>0.54725050760000005</v>
      </c>
      <c r="G62" s="234">
        <v>0.47098051352077164</v>
      </c>
      <c r="H62" s="234">
        <v>0.38376634720000002</v>
      </c>
      <c r="J62" s="224"/>
      <c r="K62" s="229"/>
      <c r="L62" s="224"/>
      <c r="N62" s="228"/>
      <c r="O62" s="228"/>
      <c r="Q62" s="226"/>
      <c r="R62" s="227"/>
      <c r="S62" s="227"/>
    </row>
    <row r="63" spans="1:19" s="72" customFormat="1" ht="11.1" customHeight="1">
      <c r="A63" s="233">
        <f t="shared" si="0"/>
        <v>2018</v>
      </c>
      <c r="B63" s="234">
        <v>0.1463361431528401</v>
      </c>
      <c r="C63" s="234">
        <v>0.12800367344717009</v>
      </c>
      <c r="D63" s="234">
        <v>9.4886920593472188E-2</v>
      </c>
      <c r="E63" s="234"/>
      <c r="F63" s="234">
        <v>0.54491309290000001</v>
      </c>
      <c r="G63" s="234">
        <v>0.46895816051983275</v>
      </c>
      <c r="H63" s="234">
        <v>0.3829928547</v>
      </c>
      <c r="J63" s="224"/>
      <c r="K63" s="229"/>
      <c r="L63" s="224"/>
      <c r="N63" s="228"/>
      <c r="O63" s="228"/>
      <c r="Q63" s="226"/>
      <c r="R63" s="227"/>
      <c r="S63" s="227"/>
    </row>
    <row r="64" spans="1:19" s="72" customFormat="1" ht="11.1" customHeight="1">
      <c r="A64" s="233">
        <f t="shared" si="0"/>
        <v>2019</v>
      </c>
      <c r="B64" s="234">
        <v>0.14332816101906173</v>
      </c>
      <c r="C64" s="234">
        <v>0.12519881092771867</v>
      </c>
      <c r="D64" s="234">
        <v>9.1805117575338185E-2</v>
      </c>
      <c r="E64" s="234"/>
      <c r="F64" s="234">
        <v>0.54370338780000005</v>
      </c>
      <c r="G64" s="234">
        <v>0.46789038044516928</v>
      </c>
      <c r="H64" s="234">
        <v>0.37955258359999999</v>
      </c>
      <c r="J64" s="224"/>
      <c r="K64" s="229"/>
      <c r="L64" s="224"/>
      <c r="N64" s="228"/>
      <c r="O64" s="228"/>
      <c r="Q64" s="226"/>
      <c r="R64" s="227"/>
      <c r="S64" s="227"/>
    </row>
    <row r="65" spans="1:19" s="72" customFormat="1" ht="11.1" customHeight="1">
      <c r="A65" s="236">
        <f t="shared" si="0"/>
        <v>2020</v>
      </c>
      <c r="B65" s="237">
        <v>0.15754274588507708</v>
      </c>
      <c r="C65" s="234">
        <v>0.13033398663053467</v>
      </c>
      <c r="D65" s="234">
        <v>9.148232667934815E-2</v>
      </c>
      <c r="E65" s="134"/>
      <c r="F65" s="234">
        <v>0.57639815520000004</v>
      </c>
      <c r="G65" s="234">
        <v>0.4633309387427289</v>
      </c>
      <c r="H65" s="234">
        <v>0.36794840820000002</v>
      </c>
      <c r="J65" s="224"/>
      <c r="K65" s="229"/>
      <c r="L65" s="229"/>
      <c r="M65" s="229"/>
      <c r="N65" s="228"/>
      <c r="O65" s="228"/>
      <c r="Q65" s="226"/>
      <c r="R65" s="227"/>
      <c r="S65" s="227"/>
    </row>
    <row r="66" spans="1:19" s="72" customFormat="1" ht="11.1" customHeight="1">
      <c r="A66" s="236">
        <f t="shared" si="0"/>
        <v>2021</v>
      </c>
      <c r="B66" s="237">
        <v>0.16890532588158003</v>
      </c>
      <c r="C66" s="234">
        <v>0.14041341800721147</v>
      </c>
      <c r="D66" s="234">
        <v>0.10200116942951699</v>
      </c>
      <c r="E66" s="84"/>
      <c r="F66" s="234">
        <v>0.58225120640000005</v>
      </c>
      <c r="G66" s="234">
        <v>0.46681084763258696</v>
      </c>
      <c r="H66" s="234">
        <v>0.38085299010000001</v>
      </c>
      <c r="J66" s="224"/>
      <c r="K66" s="225"/>
      <c r="L66" s="224"/>
      <c r="N66" s="228"/>
      <c r="O66" s="228"/>
      <c r="Q66" s="226"/>
      <c r="R66" s="227"/>
      <c r="S66" s="227"/>
    </row>
    <row r="67" spans="1:19" s="72" customFormat="1" ht="11.1" customHeight="1">
      <c r="A67" s="238">
        <f t="shared" si="0"/>
        <v>2022</v>
      </c>
      <c r="B67" s="239">
        <v>0.15506403408610703</v>
      </c>
      <c r="C67" s="239">
        <v>0.13440845059164652</v>
      </c>
      <c r="D67" s="239">
        <v>0.10307886285285074</v>
      </c>
      <c r="E67" s="240"/>
      <c r="F67" s="239">
        <v>0.56180581789999995</v>
      </c>
      <c r="G67" s="239">
        <v>0.47561226572724991</v>
      </c>
      <c r="H67" s="239">
        <v>0.39599744679999999</v>
      </c>
      <c r="J67" s="224"/>
      <c r="K67" s="225"/>
      <c r="L67" s="224"/>
      <c r="N67" s="228"/>
      <c r="O67" s="228"/>
    </row>
    <row r="68" spans="1:19" s="72" customFormat="1" ht="12.6" customHeight="1">
      <c r="A68" s="230"/>
      <c r="E68" s="231"/>
      <c r="F68" s="223"/>
      <c r="G68" s="223"/>
      <c r="H68" s="223"/>
      <c r="N68" s="228"/>
      <c r="O68" s="228"/>
    </row>
    <row r="69" spans="1:19">
      <c r="A69" s="87" t="s">
        <v>41</v>
      </c>
      <c r="B69" s="23">
        <f>B64-B7</f>
        <v>3.1573850875499701E-2</v>
      </c>
      <c r="C69" s="23">
        <f>C64-C7</f>
        <v>1.8395903948859718E-2</v>
      </c>
      <c r="D69" s="23">
        <f>D64-D7</f>
        <v>5.5612538751745322E-3</v>
      </c>
      <c r="K69" s="9"/>
    </row>
    <row r="70" spans="1:19">
      <c r="A70" s="87" t="s">
        <v>40</v>
      </c>
      <c r="B70" s="23">
        <f>B64-B24</f>
        <v>4.930588729415307E-2</v>
      </c>
      <c r="C70" s="23">
        <f>C64-C24</f>
        <v>3.8353543232049161E-2</v>
      </c>
      <c r="D70" s="23">
        <f>D64-D24</f>
        <v>1.8305611696354654E-2</v>
      </c>
      <c r="K70" s="9"/>
    </row>
    <row r="71" spans="1:19" ht="15">
      <c r="F71" s="54"/>
      <c r="G71" s="54"/>
    </row>
    <row r="72" spans="1:19">
      <c r="A72" s="87" t="s">
        <v>68</v>
      </c>
      <c r="B72" s="23">
        <f>B67-B7</f>
        <v>4.3309723942544995E-2</v>
      </c>
      <c r="C72" s="23">
        <f>C67-C7</f>
        <v>2.7605543612787567E-2</v>
      </c>
      <c r="D72" s="23">
        <f>D67-D7</f>
        <v>1.6834999152687088E-2</v>
      </c>
    </row>
    <row r="73" spans="1:19">
      <c r="A73" s="87" t="s">
        <v>67</v>
      </c>
      <c r="B73" s="23">
        <f>B67-B24</f>
        <v>6.1041760361198363E-2</v>
      </c>
      <c r="C73" s="23">
        <f>C67-C24</f>
        <v>4.756318289597701E-2</v>
      </c>
      <c r="D73" s="23">
        <f>D67-D24</f>
        <v>2.957935697386721E-2</v>
      </c>
      <c r="G73" s="113"/>
    </row>
    <row r="74" spans="1:19">
      <c r="G74" s="112"/>
    </row>
    <row r="75" spans="1:19">
      <c r="A75" s="215"/>
      <c r="B75" s="23"/>
      <c r="C75" s="23"/>
      <c r="D75" s="23"/>
      <c r="F75" s="23"/>
      <c r="G75" s="23"/>
      <c r="H75" s="23"/>
    </row>
    <row r="76" spans="1:19">
      <c r="A76" s="215"/>
      <c r="B76" s="23"/>
      <c r="C76" s="23"/>
      <c r="D76" s="23"/>
      <c r="F76" s="23"/>
      <c r="G76" s="23"/>
      <c r="H76" s="23"/>
    </row>
    <row r="77" spans="1:19">
      <c r="A77" s="215"/>
      <c r="B77" s="23"/>
      <c r="C77" s="23"/>
      <c r="D77" s="23"/>
      <c r="F77" s="23"/>
      <c r="G77" s="23"/>
      <c r="H77" s="23"/>
    </row>
    <row r="79" spans="1:19">
      <c r="B79" s="23"/>
      <c r="C79" s="23"/>
      <c r="D79" s="23"/>
      <c r="E79" s="23"/>
      <c r="F79" s="23"/>
      <c r="G79" s="23"/>
      <c r="H79" s="23"/>
    </row>
    <row r="80" spans="1:19">
      <c r="B80" s="23"/>
      <c r="C80" s="23"/>
      <c r="D80" s="23"/>
      <c r="E80" s="23"/>
      <c r="F80" s="23"/>
      <c r="G80" s="23"/>
      <c r="H80" s="23"/>
    </row>
    <row r="81" spans="2:4">
      <c r="B81" s="9"/>
      <c r="C81" s="9"/>
      <c r="D81" s="9"/>
    </row>
    <row r="82" spans="2:4">
      <c r="B82" s="23"/>
    </row>
    <row r="83" spans="2:4">
      <c r="B83" s="23"/>
    </row>
    <row r="85" spans="2:4">
      <c r="B85" s="23"/>
      <c r="C85" s="23"/>
      <c r="D85" s="23"/>
    </row>
  </sheetData>
  <mergeCells count="2">
    <mergeCell ref="B3:D3"/>
    <mergeCell ref="F3:H3"/>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95F19-6025-40A1-AE66-C847648CC0CB}">
  <dimension ref="A1:N175"/>
  <sheetViews>
    <sheetView zoomScale="70" zoomScaleNormal="70" workbookViewId="0">
      <selection activeCell="I108" sqref="I108"/>
    </sheetView>
  </sheetViews>
  <sheetFormatPr defaultColWidth="8" defaultRowHeight="14.25"/>
  <cols>
    <col min="1" max="1" width="11" style="211" customWidth="1"/>
    <col min="2" max="2" width="22.375" style="211" customWidth="1"/>
    <col min="3" max="3" width="12" style="211" customWidth="1"/>
    <col min="4" max="4" width="11.5" style="211" customWidth="1"/>
    <col min="5" max="5" width="7.125" style="211" customWidth="1"/>
    <col min="6" max="6" width="22.75" style="211" customWidth="1"/>
    <col min="7" max="7" width="11.625" style="211" customWidth="1"/>
    <col min="8" max="8" width="10.5" style="211" customWidth="1"/>
    <col min="9" max="9" width="6.75" style="211" customWidth="1"/>
    <col min="10" max="10" width="16.25" style="211" customWidth="1"/>
    <col min="11" max="16384" width="8" style="211"/>
  </cols>
  <sheetData>
    <row r="1" spans="1:8" ht="15.75">
      <c r="A1" s="52" t="s">
        <v>77</v>
      </c>
      <c r="H1" s="52" t="s">
        <v>114</v>
      </c>
    </row>
    <row r="27" spans="1:11" ht="15">
      <c r="A27" s="3"/>
    </row>
    <row r="28" spans="1:11" ht="52.5" customHeight="1">
      <c r="A28" s="262" t="s">
        <v>137</v>
      </c>
      <c r="B28" s="262"/>
      <c r="C28" s="262"/>
      <c r="D28" s="262"/>
      <c r="E28" s="262"/>
      <c r="F28" s="262"/>
      <c r="G28" s="262"/>
      <c r="H28" s="262"/>
      <c r="I28" s="262"/>
      <c r="J28" s="262"/>
    </row>
    <row r="29" spans="1:11">
      <c r="A29" s="142" t="s">
        <v>75</v>
      </c>
    </row>
    <row r="30" spans="1:11" ht="15">
      <c r="B30" s="3"/>
      <c r="C30" s="3"/>
      <c r="D30" s="3"/>
      <c r="E30" s="3"/>
      <c r="F30" s="57"/>
    </row>
    <row r="31" spans="1:11" ht="15">
      <c r="A31" s="3"/>
      <c r="J31" s="3"/>
      <c r="K31" s="2"/>
    </row>
    <row r="32" spans="1:11" ht="15">
      <c r="A32" s="143"/>
      <c r="B32" s="263" t="s">
        <v>74</v>
      </c>
      <c r="C32" s="263"/>
      <c r="D32" s="263"/>
      <c r="F32" s="264" t="s">
        <v>74</v>
      </c>
      <c r="G32" s="264"/>
      <c r="H32" s="264"/>
      <c r="J32" s="266" t="s">
        <v>73</v>
      </c>
      <c r="K32" s="203"/>
    </row>
    <row r="33" spans="1:14" ht="15">
      <c r="A33" s="51"/>
      <c r="B33" s="202" t="s">
        <v>72</v>
      </c>
      <c r="C33" s="202" t="s">
        <v>72</v>
      </c>
      <c r="D33" s="202" t="s">
        <v>72</v>
      </c>
      <c r="F33" s="265"/>
      <c r="G33" s="265"/>
      <c r="H33" s="265"/>
      <c r="J33" s="267"/>
      <c r="K33" s="203"/>
    </row>
    <row r="34" spans="1:14" ht="60">
      <c r="A34" s="204"/>
      <c r="B34" s="98" t="s">
        <v>71</v>
      </c>
      <c r="C34" s="98" t="s">
        <v>70</v>
      </c>
      <c r="D34" s="98" t="s">
        <v>69</v>
      </c>
      <c r="E34" s="21"/>
      <c r="F34" s="98" t="s">
        <v>71</v>
      </c>
      <c r="G34" s="98" t="s">
        <v>70</v>
      </c>
      <c r="H34" s="98" t="s">
        <v>69</v>
      </c>
      <c r="I34" s="98"/>
      <c r="J34" s="268"/>
      <c r="K34" s="144">
        <v>600</v>
      </c>
    </row>
    <row r="35" spans="1:14">
      <c r="A35" s="215">
        <v>1960</v>
      </c>
      <c r="B35" s="7"/>
      <c r="C35" s="7"/>
      <c r="D35" s="7"/>
      <c r="E35" s="7"/>
      <c r="F35" s="23"/>
      <c r="G35" s="23"/>
      <c r="H35" s="23"/>
      <c r="I35" s="23"/>
      <c r="J35" s="205">
        <v>1</v>
      </c>
      <c r="K35" s="145">
        <f t="shared" ref="K35:K66" si="0">J35*K$34</f>
        <v>600</v>
      </c>
    </row>
    <row r="36" spans="1:14">
      <c r="A36" s="215">
        <f t="shared" ref="A36:A53" si="1">A35+1</f>
        <v>1961</v>
      </c>
      <c r="B36" s="7"/>
      <c r="C36" s="7"/>
      <c r="F36" s="23"/>
      <c r="G36" s="23"/>
      <c r="J36" s="205">
        <v>0</v>
      </c>
      <c r="K36" s="145">
        <f t="shared" si="0"/>
        <v>0</v>
      </c>
    </row>
    <row r="37" spans="1:14">
      <c r="A37" s="215">
        <f t="shared" si="1"/>
        <v>1962</v>
      </c>
      <c r="B37" s="7">
        <f>F37/F$37*100</f>
        <v>100</v>
      </c>
      <c r="C37" s="7">
        <f>G37/G$37*100</f>
        <v>100</v>
      </c>
      <c r="D37" s="7">
        <f>H37/H$37*100</f>
        <v>100</v>
      </c>
      <c r="E37" s="7"/>
      <c r="F37" s="23">
        <v>8.0950619499999987E-2</v>
      </c>
      <c r="G37" s="23">
        <v>5.3169220000000017E-2</v>
      </c>
      <c r="H37" s="23">
        <v>2.0728147299999999E-2</v>
      </c>
      <c r="I37" s="23"/>
      <c r="J37" s="205">
        <v>0</v>
      </c>
      <c r="K37" s="145">
        <f t="shared" si="0"/>
        <v>0</v>
      </c>
      <c r="N37" s="23"/>
    </row>
    <row r="38" spans="1:14">
      <c r="A38" s="215">
        <f t="shared" si="1"/>
        <v>1963</v>
      </c>
      <c r="B38" s="7"/>
      <c r="C38" s="7"/>
      <c r="F38" s="23"/>
      <c r="G38" s="23"/>
      <c r="J38" s="205">
        <v>0</v>
      </c>
      <c r="K38" s="145">
        <f t="shared" si="0"/>
        <v>0</v>
      </c>
      <c r="N38" s="23"/>
    </row>
    <row r="39" spans="1:14">
      <c r="A39" s="215">
        <f t="shared" si="1"/>
        <v>1964</v>
      </c>
      <c r="B39" s="7">
        <f>F39/F$37*100</f>
        <v>96.538607959633964</v>
      </c>
      <c r="C39" s="7">
        <f>G39/G$37*100</f>
        <v>95.390653840699557</v>
      </c>
      <c r="D39" s="7">
        <f>H39/H$37*100</f>
        <v>96.20614139499088</v>
      </c>
      <c r="F39" s="23">
        <v>7.8148601200000001E-2</v>
      </c>
      <c r="G39" s="23">
        <v>5.0718466600000012E-2</v>
      </c>
      <c r="H39" s="23">
        <v>1.9941750699999983E-2</v>
      </c>
      <c r="J39" s="205">
        <v>0</v>
      </c>
      <c r="K39" s="145">
        <f t="shared" si="0"/>
        <v>0</v>
      </c>
      <c r="N39" s="23"/>
    </row>
    <row r="40" spans="1:14">
      <c r="A40" s="215">
        <f t="shared" si="1"/>
        <v>1965</v>
      </c>
      <c r="B40" s="7"/>
      <c r="C40" s="7"/>
      <c r="F40" s="23"/>
      <c r="G40" s="23"/>
      <c r="J40" s="205">
        <v>0</v>
      </c>
      <c r="K40" s="145">
        <f t="shared" si="0"/>
        <v>0</v>
      </c>
      <c r="N40" s="23"/>
    </row>
    <row r="41" spans="1:14">
      <c r="A41" s="215">
        <f t="shared" si="1"/>
        <v>1966</v>
      </c>
      <c r="B41" s="7">
        <f t="shared" ref="B41:B72" si="2">F41/F$37*100</f>
        <v>94.102940991081567</v>
      </c>
      <c r="C41" s="7">
        <f t="shared" ref="C41:C72" si="3">G41/G$37*100</f>
        <v>90.85659992755204</v>
      </c>
      <c r="D41" s="7">
        <f t="shared" ref="D41:D72" si="4">H41/H$37*100</f>
        <v>98.898231488348955</v>
      </c>
      <c r="F41" s="23">
        <v>7.617691369999996E-2</v>
      </c>
      <c r="G41" s="23">
        <v>4.8307745499999999E-2</v>
      </c>
      <c r="H41" s="23">
        <v>2.0499771099999953E-2</v>
      </c>
      <c r="J41" s="205">
        <v>0</v>
      </c>
      <c r="K41" s="145">
        <f t="shared" si="0"/>
        <v>0</v>
      </c>
      <c r="N41" s="23"/>
    </row>
    <row r="42" spans="1:14">
      <c r="A42" s="215">
        <f t="shared" si="1"/>
        <v>1967</v>
      </c>
      <c r="B42" s="7">
        <f t="shared" si="2"/>
        <v>107.05143831542881</v>
      </c>
      <c r="C42" s="7">
        <f t="shared" si="3"/>
        <v>100.94695934978914</v>
      </c>
      <c r="D42" s="7">
        <f t="shared" si="4"/>
        <v>115.90837836240171</v>
      </c>
      <c r="F42" s="23">
        <v>8.6658802499999965E-2</v>
      </c>
      <c r="G42" s="23">
        <v>5.3672710899999976E-2</v>
      </c>
      <c r="H42" s="23">
        <v>2.4025659399999955E-2</v>
      </c>
      <c r="J42" s="205">
        <v>0</v>
      </c>
      <c r="K42" s="145">
        <f t="shared" si="0"/>
        <v>0</v>
      </c>
      <c r="N42" s="23"/>
    </row>
    <row r="43" spans="1:14">
      <c r="A43" s="215">
        <f t="shared" si="1"/>
        <v>1968</v>
      </c>
      <c r="B43" s="7">
        <f t="shared" si="2"/>
        <v>112.10177631809233</v>
      </c>
      <c r="C43" s="7">
        <f t="shared" si="3"/>
        <v>110.71457941267522</v>
      </c>
      <c r="D43" s="7">
        <f t="shared" si="4"/>
        <v>123.98399011763104</v>
      </c>
      <c r="F43" s="23">
        <v>9.0747082400000012E-2</v>
      </c>
      <c r="G43" s="23">
        <v>5.8866078300000013E-2</v>
      </c>
      <c r="H43" s="23">
        <v>2.5699584100000006E-2</v>
      </c>
      <c r="J43" s="205">
        <v>0</v>
      </c>
      <c r="K43" s="145">
        <f t="shared" si="0"/>
        <v>0</v>
      </c>
      <c r="N43" s="23"/>
    </row>
    <row r="44" spans="1:14">
      <c r="A44" s="215">
        <f t="shared" si="1"/>
        <v>1969</v>
      </c>
      <c r="B44" s="7">
        <f t="shared" si="2"/>
        <v>111.55701408807627</v>
      </c>
      <c r="C44" s="7">
        <f t="shared" si="3"/>
        <v>116.09166920259497</v>
      </c>
      <c r="D44" s="7">
        <f t="shared" si="4"/>
        <v>130.47735867836107</v>
      </c>
      <c r="F44" s="23">
        <v>9.0306094000000003E-2</v>
      </c>
      <c r="G44" s="23">
        <v>6.1725034999999984E-2</v>
      </c>
      <c r="H44" s="23">
        <v>2.7045539100000016E-2</v>
      </c>
      <c r="J44" s="205">
        <v>1</v>
      </c>
      <c r="K44" s="145">
        <f t="shared" si="0"/>
        <v>600</v>
      </c>
      <c r="N44" s="23"/>
    </row>
    <row r="45" spans="1:14">
      <c r="A45" s="215">
        <f t="shared" si="1"/>
        <v>1970</v>
      </c>
      <c r="B45" s="7">
        <f t="shared" si="2"/>
        <v>116.54571204362433</v>
      </c>
      <c r="C45" s="7">
        <f t="shared" si="3"/>
        <v>115.24713584288047</v>
      </c>
      <c r="D45" s="7">
        <f t="shared" si="4"/>
        <v>152.25207030442124</v>
      </c>
      <c r="F45" s="23">
        <v>9.4344475900000002E-2</v>
      </c>
      <c r="G45" s="23">
        <v>6.1276003199999984E-2</v>
      </c>
      <c r="H45" s="23">
        <v>3.1559033399999992E-2</v>
      </c>
      <c r="J45" s="205">
        <v>0</v>
      </c>
      <c r="K45" s="145">
        <f t="shared" si="0"/>
        <v>0</v>
      </c>
      <c r="N45" s="23"/>
    </row>
    <row r="46" spans="1:14">
      <c r="A46" s="215">
        <f t="shared" si="1"/>
        <v>1971</v>
      </c>
      <c r="B46" s="7">
        <f t="shared" si="2"/>
        <v>123.22585560941883</v>
      </c>
      <c r="C46" s="7">
        <f t="shared" si="3"/>
        <v>120.92618586467879</v>
      </c>
      <c r="D46" s="7">
        <f t="shared" si="4"/>
        <v>169.17298778555087</v>
      </c>
      <c r="F46" s="23">
        <v>9.9752093500000028E-2</v>
      </c>
      <c r="G46" s="23">
        <v>6.4295509799999984E-2</v>
      </c>
      <c r="H46" s="23">
        <v>3.5066426099999992E-2</v>
      </c>
      <c r="J46" s="205">
        <v>0</v>
      </c>
      <c r="K46" s="145">
        <f t="shared" si="0"/>
        <v>0</v>
      </c>
      <c r="N46" s="23"/>
    </row>
    <row r="47" spans="1:14">
      <c r="A47" s="215">
        <f t="shared" si="1"/>
        <v>1972</v>
      </c>
      <c r="B47" s="7">
        <f t="shared" si="2"/>
        <v>123.24102226296122</v>
      </c>
      <c r="C47" s="7">
        <f t="shared" si="3"/>
        <v>129.79516062112631</v>
      </c>
      <c r="D47" s="7">
        <f t="shared" si="4"/>
        <v>173.25033144665102</v>
      </c>
      <c r="F47" s="23">
        <v>9.9764371000000018E-2</v>
      </c>
      <c r="G47" s="23">
        <v>6.9011074500000047E-2</v>
      </c>
      <c r="H47" s="23">
        <v>3.5911583900000044E-2</v>
      </c>
      <c r="J47" s="205">
        <v>0</v>
      </c>
      <c r="K47" s="145">
        <f t="shared" si="0"/>
        <v>0</v>
      </c>
      <c r="N47" s="23"/>
    </row>
    <row r="48" spans="1:14">
      <c r="A48" s="215">
        <f t="shared" si="1"/>
        <v>1973</v>
      </c>
      <c r="B48" s="7">
        <f t="shared" si="2"/>
        <v>118.93373305191321</v>
      </c>
      <c r="C48" s="7">
        <f t="shared" si="3"/>
        <v>126.26362263730782</v>
      </c>
      <c r="D48" s="7">
        <f t="shared" si="4"/>
        <v>186.73409031592524</v>
      </c>
      <c r="F48" s="23">
        <v>9.6277593699999997E-2</v>
      </c>
      <c r="G48" s="23">
        <v>6.7133383300000016E-2</v>
      </c>
      <c r="H48" s="23">
        <v>3.8706517300000021E-2</v>
      </c>
      <c r="J48" s="205">
        <v>1</v>
      </c>
      <c r="K48" s="145">
        <f t="shared" si="0"/>
        <v>600</v>
      </c>
      <c r="N48" s="23"/>
    </row>
    <row r="49" spans="1:14">
      <c r="A49" s="215">
        <f t="shared" si="1"/>
        <v>1974</v>
      </c>
      <c r="B49" s="7">
        <f t="shared" si="2"/>
        <v>127.98594407297898</v>
      </c>
      <c r="C49" s="7">
        <f t="shared" si="3"/>
        <v>135.72100437057378</v>
      </c>
      <c r="D49" s="7">
        <f t="shared" si="4"/>
        <v>208.86179924049455</v>
      </c>
      <c r="F49" s="23">
        <v>0.1036054146</v>
      </c>
      <c r="G49" s="23">
        <v>7.2161799400000004E-2</v>
      </c>
      <c r="H49" s="23">
        <v>4.3293181399999991E-2</v>
      </c>
      <c r="J49" s="205">
        <v>0</v>
      </c>
      <c r="K49" s="145">
        <f t="shared" si="0"/>
        <v>0</v>
      </c>
      <c r="N49" s="23"/>
    </row>
    <row r="50" spans="1:14">
      <c r="A50" s="215">
        <f t="shared" si="1"/>
        <v>1975</v>
      </c>
      <c r="B50" s="7">
        <f t="shared" si="2"/>
        <v>145.24020758111681</v>
      </c>
      <c r="C50" s="7">
        <f t="shared" si="3"/>
        <v>150.91289866580695</v>
      </c>
      <c r="D50" s="7">
        <f t="shared" si="4"/>
        <v>247.37565619287153</v>
      </c>
      <c r="F50" s="23">
        <v>0.11757284779999999</v>
      </c>
      <c r="G50" s="23">
        <v>8.0239211099999985E-2</v>
      </c>
      <c r="H50" s="23">
        <v>5.1276390399999983E-2</v>
      </c>
      <c r="J50" s="205">
        <v>0</v>
      </c>
      <c r="K50" s="145">
        <f t="shared" si="0"/>
        <v>0</v>
      </c>
      <c r="N50" s="23"/>
    </row>
    <row r="51" spans="1:14">
      <c r="A51" s="215">
        <f t="shared" si="1"/>
        <v>1976</v>
      </c>
      <c r="B51" s="7">
        <f t="shared" si="2"/>
        <v>144.53784754544097</v>
      </c>
      <c r="C51" s="7">
        <f t="shared" si="3"/>
        <v>159.90707631219709</v>
      </c>
      <c r="D51" s="7">
        <f t="shared" si="4"/>
        <v>239.99486003266674</v>
      </c>
      <c r="F51" s="23">
        <v>0.11700428299999999</v>
      </c>
      <c r="G51" s="23">
        <v>8.5021345199999987E-2</v>
      </c>
      <c r="H51" s="23">
        <v>4.9746488099999986E-2</v>
      </c>
      <c r="J51" s="205">
        <v>0</v>
      </c>
      <c r="K51" s="145">
        <f t="shared" si="0"/>
        <v>0</v>
      </c>
      <c r="N51" s="23"/>
    </row>
    <row r="52" spans="1:14">
      <c r="A52" s="215">
        <f t="shared" si="1"/>
        <v>1977</v>
      </c>
      <c r="B52" s="7">
        <f t="shared" si="2"/>
        <v>137.61204779909065</v>
      </c>
      <c r="C52" s="7">
        <f t="shared" si="3"/>
        <v>152.9924898277612</v>
      </c>
      <c r="D52" s="7">
        <f t="shared" si="4"/>
        <v>227.15868388295348</v>
      </c>
      <c r="F52" s="23">
        <v>0.11139780519999998</v>
      </c>
      <c r="G52" s="23">
        <v>8.1344913500000005E-2</v>
      </c>
      <c r="H52" s="23">
        <v>4.7085786599999957E-2</v>
      </c>
      <c r="J52" s="205">
        <v>0</v>
      </c>
      <c r="K52" s="145">
        <f t="shared" si="0"/>
        <v>0</v>
      </c>
      <c r="N52" s="23"/>
    </row>
    <row r="53" spans="1:14">
      <c r="A53" s="215">
        <f t="shared" si="1"/>
        <v>1978</v>
      </c>
      <c r="B53" s="7">
        <f t="shared" si="2"/>
        <v>129.99985454095261</v>
      </c>
      <c r="C53" s="7">
        <f t="shared" si="3"/>
        <v>147.1946007483277</v>
      </c>
      <c r="D53" s="7">
        <f t="shared" si="4"/>
        <v>222.9499261615147</v>
      </c>
      <c r="F53" s="23">
        <v>0.10523568760000002</v>
      </c>
      <c r="G53" s="23">
        <v>7.8262221100000029E-2</v>
      </c>
      <c r="H53" s="23">
        <v>4.6213389100000002E-2</v>
      </c>
      <c r="J53" s="205">
        <v>0</v>
      </c>
      <c r="K53" s="145">
        <f t="shared" si="0"/>
        <v>0</v>
      </c>
      <c r="N53" s="23"/>
    </row>
    <row r="54" spans="1:14">
      <c r="A54" s="215">
        <v>1979</v>
      </c>
      <c r="B54" s="7">
        <f t="shared" si="2"/>
        <v>134.01881093695647</v>
      </c>
      <c r="C54" s="7">
        <f t="shared" si="3"/>
        <v>156.95710394096429</v>
      </c>
      <c r="D54" s="7">
        <f t="shared" si="4"/>
        <v>234.51542917200311</v>
      </c>
      <c r="F54" s="23">
        <v>0.1084890577</v>
      </c>
      <c r="G54" s="23">
        <v>8.3452867900000005E-2</v>
      </c>
      <c r="H54" s="23">
        <v>4.8610703599999971E-2</v>
      </c>
      <c r="J54" s="205">
        <v>0</v>
      </c>
      <c r="K54" s="145">
        <f t="shared" si="0"/>
        <v>0</v>
      </c>
      <c r="N54" s="23"/>
    </row>
    <row r="55" spans="1:14">
      <c r="A55" s="215">
        <f t="shared" ref="A55:A100" si="5">A54+1</f>
        <v>1980</v>
      </c>
      <c r="B55" s="7">
        <f t="shared" si="2"/>
        <v>146.5945998103202</v>
      </c>
      <c r="C55" s="7">
        <f t="shared" si="3"/>
        <v>168.73994803760519</v>
      </c>
      <c r="D55" s="7">
        <f t="shared" si="4"/>
        <v>257.20062352123477</v>
      </c>
      <c r="F55" s="23">
        <v>0.11866923670000001</v>
      </c>
      <c r="G55" s="23">
        <v>8.9717714200000021E-2</v>
      </c>
      <c r="H55" s="23">
        <v>5.3312924099999992E-2</v>
      </c>
      <c r="J55" s="205">
        <v>1</v>
      </c>
      <c r="K55" s="145">
        <f t="shared" si="0"/>
        <v>600</v>
      </c>
      <c r="N55" s="23"/>
    </row>
    <row r="56" spans="1:14">
      <c r="A56" s="215">
        <f t="shared" si="5"/>
        <v>1981</v>
      </c>
      <c r="B56" s="7">
        <f t="shared" si="2"/>
        <v>145.29633253764047</v>
      </c>
      <c r="C56" s="7">
        <f t="shared" si="3"/>
        <v>167.63359684418919</v>
      </c>
      <c r="D56" s="7">
        <f t="shared" si="4"/>
        <v>260.12473386852105</v>
      </c>
      <c r="F56" s="23">
        <v>0.11761828130000002</v>
      </c>
      <c r="G56" s="23">
        <v>8.9129475900000033E-2</v>
      </c>
      <c r="H56" s="23">
        <v>5.391903800000003E-2</v>
      </c>
      <c r="J56" s="205">
        <v>1</v>
      </c>
      <c r="K56" s="145">
        <f t="shared" si="0"/>
        <v>600</v>
      </c>
      <c r="N56" s="23"/>
    </row>
    <row r="57" spans="1:14">
      <c r="A57" s="215">
        <f t="shared" si="5"/>
        <v>1982</v>
      </c>
      <c r="B57" s="7">
        <f t="shared" si="2"/>
        <v>159.50866614430294</v>
      </c>
      <c r="C57" s="7">
        <f t="shared" si="3"/>
        <v>176.51644692173397</v>
      </c>
      <c r="D57" s="7">
        <f t="shared" si="4"/>
        <v>282.6363700146033</v>
      </c>
      <c r="F57" s="23">
        <v>0.12912325339999997</v>
      </c>
      <c r="G57" s="23">
        <v>9.3852417999999993E-2</v>
      </c>
      <c r="H57" s="23">
        <v>5.8585283099999996E-2</v>
      </c>
      <c r="J57" s="205">
        <v>1</v>
      </c>
      <c r="K57" s="145">
        <f t="shared" si="0"/>
        <v>600</v>
      </c>
      <c r="N57" s="23"/>
    </row>
    <row r="58" spans="1:14">
      <c r="A58" s="215">
        <f t="shared" si="5"/>
        <v>1983</v>
      </c>
      <c r="B58" s="7">
        <f t="shared" si="2"/>
        <v>158.54109294370502</v>
      </c>
      <c r="C58" s="7">
        <f t="shared" si="3"/>
        <v>171.8075687399589</v>
      </c>
      <c r="D58" s="7">
        <f t="shared" si="4"/>
        <v>282.38107126921074</v>
      </c>
      <c r="F58" s="23">
        <v>0.12833999689999998</v>
      </c>
      <c r="G58" s="23">
        <v>9.1348744199999998E-2</v>
      </c>
      <c r="H58" s="23">
        <v>5.8532364399999981E-2</v>
      </c>
      <c r="J58" s="205">
        <v>0</v>
      </c>
      <c r="K58" s="145">
        <f t="shared" si="0"/>
        <v>0</v>
      </c>
      <c r="N58" s="23"/>
    </row>
    <row r="59" spans="1:14">
      <c r="A59" s="215">
        <f t="shared" si="5"/>
        <v>1984</v>
      </c>
      <c r="B59" s="7">
        <f t="shared" si="2"/>
        <v>142.28371013269393</v>
      </c>
      <c r="C59" s="7">
        <f t="shared" si="3"/>
        <v>152.22147174624709</v>
      </c>
      <c r="D59" s="7">
        <f t="shared" si="4"/>
        <v>259.36391333923024</v>
      </c>
      <c r="F59" s="23">
        <v>0.11517954479999998</v>
      </c>
      <c r="G59" s="23">
        <v>8.0934969199999984E-2</v>
      </c>
      <c r="H59" s="23">
        <v>5.3761333999999994E-2</v>
      </c>
      <c r="J59" s="205">
        <v>0</v>
      </c>
      <c r="K59" s="145">
        <f t="shared" si="0"/>
        <v>0</v>
      </c>
      <c r="N59" s="23"/>
    </row>
    <row r="60" spans="1:14">
      <c r="A60" s="215">
        <f t="shared" si="5"/>
        <v>1985</v>
      </c>
      <c r="B60" s="7">
        <f t="shared" si="2"/>
        <v>140.56319408401814</v>
      </c>
      <c r="C60" s="7">
        <f t="shared" si="3"/>
        <v>149.52520255140092</v>
      </c>
      <c r="D60" s="7">
        <f t="shared" si="4"/>
        <v>244.58103257496626</v>
      </c>
      <c r="F60" s="23">
        <v>0.11378677640000001</v>
      </c>
      <c r="G60" s="23">
        <v>7.95013839E-2</v>
      </c>
      <c r="H60" s="23">
        <v>5.0697116699999989E-2</v>
      </c>
      <c r="J60" s="205">
        <v>0</v>
      </c>
      <c r="K60" s="145">
        <f t="shared" si="0"/>
        <v>0</v>
      </c>
      <c r="N60" s="23"/>
    </row>
    <row r="61" spans="1:14">
      <c r="A61" s="215">
        <f t="shared" si="5"/>
        <v>1986</v>
      </c>
      <c r="B61" s="7">
        <f t="shared" si="2"/>
        <v>152.10364338224744</v>
      </c>
      <c r="C61" s="7">
        <f t="shared" si="3"/>
        <v>163.8835051558026</v>
      </c>
      <c r="D61" s="7">
        <f t="shared" si="4"/>
        <v>258.4033774210011</v>
      </c>
      <c r="F61" s="23">
        <v>0.12312884160000004</v>
      </c>
      <c r="G61" s="23">
        <v>8.7135581400000051E-2</v>
      </c>
      <c r="H61" s="23">
        <v>5.3562232700000045E-2</v>
      </c>
      <c r="J61" s="205">
        <v>0</v>
      </c>
      <c r="K61" s="145">
        <f t="shared" si="0"/>
        <v>0</v>
      </c>
      <c r="N61" s="23"/>
    </row>
    <row r="62" spans="1:14">
      <c r="A62" s="215">
        <f t="shared" si="5"/>
        <v>1987</v>
      </c>
      <c r="B62" s="7">
        <f t="shared" si="2"/>
        <v>147.53314259688895</v>
      </c>
      <c r="C62" s="7">
        <f t="shared" si="3"/>
        <v>165.81003275955516</v>
      </c>
      <c r="D62" s="7">
        <f t="shared" si="4"/>
        <v>259.69601055469138</v>
      </c>
      <c r="F62" s="23">
        <v>0.11942899289999998</v>
      </c>
      <c r="G62" s="23">
        <v>8.8159901099999993E-2</v>
      </c>
      <c r="H62" s="23">
        <v>5.3830171599999976E-2</v>
      </c>
      <c r="J62" s="205">
        <v>0</v>
      </c>
      <c r="K62" s="145">
        <f t="shared" si="0"/>
        <v>0</v>
      </c>
      <c r="N62" s="23"/>
    </row>
    <row r="63" spans="1:14">
      <c r="A63" s="215">
        <f t="shared" si="5"/>
        <v>1988</v>
      </c>
      <c r="B63" s="7">
        <f t="shared" si="2"/>
        <v>145.4832915762924</v>
      </c>
      <c r="C63" s="7">
        <f t="shared" si="3"/>
        <v>165.71110108442434</v>
      </c>
      <c r="D63" s="7">
        <f t="shared" si="4"/>
        <v>260.8586663218087</v>
      </c>
      <c r="F63" s="23">
        <v>0.1177696258</v>
      </c>
      <c r="G63" s="23">
        <v>8.8107299899999991E-2</v>
      </c>
      <c r="H63" s="23">
        <v>5.4071168599999997E-2</v>
      </c>
      <c r="J63" s="205">
        <v>0</v>
      </c>
      <c r="K63" s="145">
        <f t="shared" si="0"/>
        <v>0</v>
      </c>
      <c r="N63" s="23"/>
    </row>
    <row r="64" spans="1:14">
      <c r="A64" s="215">
        <f t="shared" si="5"/>
        <v>1989</v>
      </c>
      <c r="B64" s="7">
        <f t="shared" si="2"/>
        <v>148.67884859114642</v>
      </c>
      <c r="C64" s="7">
        <f t="shared" si="3"/>
        <v>171.51763896479957</v>
      </c>
      <c r="D64" s="7">
        <f t="shared" si="4"/>
        <v>266.42874783121601</v>
      </c>
      <c r="F64" s="23">
        <v>0.12035644900000003</v>
      </c>
      <c r="G64" s="23">
        <v>9.119459080000003E-2</v>
      </c>
      <c r="H64" s="23">
        <v>5.5225743300000019E-2</v>
      </c>
      <c r="J64" s="205">
        <v>0</v>
      </c>
      <c r="K64" s="145">
        <f t="shared" si="0"/>
        <v>0</v>
      </c>
      <c r="N64" s="23"/>
    </row>
    <row r="65" spans="1:14">
      <c r="A65" s="215">
        <f t="shared" si="5"/>
        <v>1990</v>
      </c>
      <c r="B65" s="7">
        <f t="shared" si="2"/>
        <v>152.62482531094162</v>
      </c>
      <c r="C65" s="7">
        <f t="shared" si="3"/>
        <v>174.35570561313477</v>
      </c>
      <c r="D65" s="7">
        <f t="shared" si="4"/>
        <v>276.78328106053181</v>
      </c>
      <c r="F65" s="23">
        <v>0.12355074160000001</v>
      </c>
      <c r="G65" s="23">
        <v>9.2703568700000016E-2</v>
      </c>
      <c r="H65" s="23">
        <v>5.7372046200000026E-2</v>
      </c>
      <c r="J65" s="205">
        <v>1</v>
      </c>
      <c r="K65" s="145">
        <f t="shared" si="0"/>
        <v>600</v>
      </c>
      <c r="N65" s="23"/>
    </row>
    <row r="66" spans="1:14">
      <c r="A66" s="215">
        <f t="shared" si="5"/>
        <v>1991</v>
      </c>
      <c r="B66" s="7">
        <f t="shared" si="2"/>
        <v>169.14641771209673</v>
      </c>
      <c r="C66" s="7">
        <f t="shared" si="3"/>
        <v>195.21916872205381</v>
      </c>
      <c r="D66" s="7">
        <f t="shared" si="4"/>
        <v>313.15038030437</v>
      </c>
      <c r="F66" s="23">
        <v>0.13692507300000001</v>
      </c>
      <c r="G66" s="23">
        <v>0.10379650930000001</v>
      </c>
      <c r="H66" s="23">
        <v>6.4910272099999999E-2</v>
      </c>
      <c r="J66" s="205">
        <v>1</v>
      </c>
      <c r="K66" s="145">
        <f t="shared" si="0"/>
        <v>600</v>
      </c>
      <c r="N66" s="23"/>
    </row>
    <row r="67" spans="1:14">
      <c r="A67" s="215">
        <f t="shared" si="5"/>
        <v>1992</v>
      </c>
      <c r="B67" s="7">
        <f t="shared" si="2"/>
        <v>178.760860749188</v>
      </c>
      <c r="C67" s="7">
        <f t="shared" si="3"/>
        <v>209.2778671569753</v>
      </c>
      <c r="D67" s="7">
        <f t="shared" si="4"/>
        <v>331.9747467251932</v>
      </c>
      <c r="F67" s="23">
        <v>0.14470802420000001</v>
      </c>
      <c r="G67" s="23">
        <v>0.11127140959999998</v>
      </c>
      <c r="H67" s="23">
        <v>6.8812214499999969E-2</v>
      </c>
      <c r="J67" s="205">
        <v>0</v>
      </c>
      <c r="K67" s="145">
        <f t="shared" ref="K67:K97" si="6">J67*K$34</f>
        <v>0</v>
      </c>
      <c r="N67" s="23"/>
    </row>
    <row r="68" spans="1:14">
      <c r="A68" s="215">
        <f t="shared" si="5"/>
        <v>1993</v>
      </c>
      <c r="B68" s="7">
        <f t="shared" si="2"/>
        <v>184.30828327385441</v>
      </c>
      <c r="C68" s="7">
        <f t="shared" si="3"/>
        <v>221.85849068314334</v>
      </c>
      <c r="D68" s="7">
        <f t="shared" si="4"/>
        <v>331.61466775180639</v>
      </c>
      <c r="F68" s="23">
        <v>0.1491986971</v>
      </c>
      <c r="G68" s="23">
        <v>0.11796042900000003</v>
      </c>
      <c r="H68" s="23">
        <v>6.8737576800000033E-2</v>
      </c>
      <c r="J68" s="205">
        <v>0</v>
      </c>
      <c r="K68" s="145">
        <f t="shared" si="6"/>
        <v>0</v>
      </c>
      <c r="N68" s="23"/>
    </row>
    <row r="69" spans="1:14">
      <c r="A69" s="215">
        <f t="shared" si="5"/>
        <v>1994</v>
      </c>
      <c r="B69" s="7">
        <f t="shared" si="2"/>
        <v>175.12015667773863</v>
      </c>
      <c r="C69" s="7">
        <f t="shared" si="3"/>
        <v>213.91109047678336</v>
      </c>
      <c r="D69" s="7">
        <f t="shared" si="4"/>
        <v>320.89601128992371</v>
      </c>
      <c r="F69" s="23">
        <v>0.14176085170000002</v>
      </c>
      <c r="G69" s="23">
        <v>0.11373485830000002</v>
      </c>
      <c r="H69" s="23">
        <v>6.6515797900000007E-2</v>
      </c>
      <c r="J69" s="205">
        <v>0</v>
      </c>
      <c r="K69" s="145">
        <f t="shared" si="6"/>
        <v>0</v>
      </c>
      <c r="N69" s="23"/>
    </row>
    <row r="70" spans="1:14">
      <c r="A70" s="215">
        <f t="shared" si="5"/>
        <v>1995</v>
      </c>
      <c r="B70" s="7">
        <f t="shared" si="2"/>
        <v>174.55864225968034</v>
      </c>
      <c r="C70" s="7">
        <f t="shared" si="3"/>
        <v>214.07291399046281</v>
      </c>
      <c r="D70" s="7">
        <f t="shared" si="4"/>
        <v>311.35909237773524</v>
      </c>
      <c r="F70" s="23">
        <v>0.14130630230000002</v>
      </c>
      <c r="G70" s="23">
        <v>0.1138208986</v>
      </c>
      <c r="H70" s="23">
        <v>6.4538971300000025E-2</v>
      </c>
      <c r="J70" s="205">
        <v>0</v>
      </c>
      <c r="K70" s="145">
        <f t="shared" si="6"/>
        <v>0</v>
      </c>
      <c r="N70" s="23"/>
    </row>
    <row r="71" spans="1:14">
      <c r="A71" s="215">
        <f t="shared" si="5"/>
        <v>1996</v>
      </c>
      <c r="B71" s="7">
        <f t="shared" si="2"/>
        <v>169.13205772316542</v>
      </c>
      <c r="C71" s="7">
        <f t="shared" si="3"/>
        <v>211.30111951990261</v>
      </c>
      <c r="D71" s="7">
        <f t="shared" si="4"/>
        <v>293.06915625787741</v>
      </c>
      <c r="F71" s="23">
        <v>0.13691344849999998</v>
      </c>
      <c r="G71" s="23">
        <v>0.11234715709999998</v>
      </c>
      <c r="H71" s="23">
        <v>6.0747806399999993E-2</v>
      </c>
      <c r="J71" s="205">
        <v>0</v>
      </c>
      <c r="K71" s="145">
        <f t="shared" si="6"/>
        <v>0</v>
      </c>
      <c r="N71" s="23"/>
    </row>
    <row r="72" spans="1:14">
      <c r="A72" s="215">
        <f t="shared" si="5"/>
        <v>1997</v>
      </c>
      <c r="B72" s="7">
        <f t="shared" si="2"/>
        <v>169.69744277250408</v>
      </c>
      <c r="C72" s="7">
        <f t="shared" si="3"/>
        <v>217.36490981060089</v>
      </c>
      <c r="D72" s="7">
        <f t="shared" si="4"/>
        <v>293.19183678321309</v>
      </c>
      <c r="F72" s="23">
        <v>0.1373711312</v>
      </c>
      <c r="G72" s="23">
        <v>0.11557122710000001</v>
      </c>
      <c r="H72" s="23">
        <v>6.0773235799999992E-2</v>
      </c>
      <c r="J72" s="205">
        <v>0</v>
      </c>
      <c r="K72" s="145">
        <f t="shared" si="6"/>
        <v>0</v>
      </c>
      <c r="N72" s="23"/>
    </row>
    <row r="73" spans="1:14">
      <c r="A73" s="215">
        <f t="shared" si="5"/>
        <v>1998</v>
      </c>
      <c r="B73" s="7">
        <f t="shared" ref="B73:B97" si="7">F73/F$37*100</f>
        <v>170.173570691451</v>
      </c>
      <c r="C73" s="7">
        <f t="shared" ref="C73:C97" si="8">G73/G$37*100</f>
        <v>224.87867172021697</v>
      </c>
      <c r="D73" s="7">
        <f t="shared" ref="D73:D97" si="9">H73/H$37*100</f>
        <v>280.81606888233557</v>
      </c>
      <c r="F73" s="23">
        <v>0.1377565597</v>
      </c>
      <c r="G73" s="23">
        <v>0.11956623569999997</v>
      </c>
      <c r="H73" s="23">
        <v>5.8207968399999976E-2</v>
      </c>
      <c r="J73" s="205">
        <v>0</v>
      </c>
      <c r="K73" s="145">
        <f t="shared" si="6"/>
        <v>0</v>
      </c>
      <c r="N73" s="23"/>
    </row>
    <row r="74" spans="1:14">
      <c r="A74" s="215">
        <f t="shared" si="5"/>
        <v>1999</v>
      </c>
      <c r="B74" s="7">
        <f t="shared" si="7"/>
        <v>168.933230955694</v>
      </c>
      <c r="C74" s="7">
        <f t="shared" si="8"/>
        <v>223.95441328648417</v>
      </c>
      <c r="D74" s="7">
        <f t="shared" si="9"/>
        <v>281.25251985255824</v>
      </c>
      <c r="F74" s="23">
        <v>0.13675249700000003</v>
      </c>
      <c r="G74" s="23">
        <v>0.11907481470000003</v>
      </c>
      <c r="H74" s="23">
        <v>5.8298436600000003E-2</v>
      </c>
      <c r="J74" s="205">
        <v>0</v>
      </c>
      <c r="K74" s="145">
        <f t="shared" si="6"/>
        <v>0</v>
      </c>
      <c r="N74" s="23"/>
    </row>
    <row r="75" spans="1:14">
      <c r="A75" s="215">
        <f t="shared" si="5"/>
        <v>2000</v>
      </c>
      <c r="B75" s="7">
        <f t="shared" si="7"/>
        <v>167.22324107723469</v>
      </c>
      <c r="C75" s="7">
        <f t="shared" si="8"/>
        <v>221.61124424996243</v>
      </c>
      <c r="D75" s="7">
        <f t="shared" si="9"/>
        <v>273.62483476755278</v>
      </c>
      <c r="F75" s="23">
        <v>0.13536824959999993</v>
      </c>
      <c r="G75" s="23">
        <v>0.11782896999999992</v>
      </c>
      <c r="H75" s="23">
        <v>5.6717358799999951E-2</v>
      </c>
      <c r="J75" s="205">
        <v>0</v>
      </c>
      <c r="K75" s="145">
        <f t="shared" si="6"/>
        <v>0</v>
      </c>
      <c r="N75" s="23"/>
    </row>
    <row r="76" spans="1:14">
      <c r="A76" s="215">
        <f t="shared" si="5"/>
        <v>2001</v>
      </c>
      <c r="B76" s="7">
        <f t="shared" si="7"/>
        <v>174.1074548540052</v>
      </c>
      <c r="C76" s="7">
        <f t="shared" si="8"/>
        <v>219.5325071535749</v>
      </c>
      <c r="D76" s="7">
        <f t="shared" si="9"/>
        <v>283.50618388359288</v>
      </c>
      <c r="F76" s="23">
        <v>0.1409410633</v>
      </c>
      <c r="G76" s="23">
        <v>0.1167237217</v>
      </c>
      <c r="H76" s="23">
        <v>5.876557939999999E-2</v>
      </c>
      <c r="J76" s="205">
        <v>1</v>
      </c>
      <c r="K76" s="145">
        <f t="shared" si="6"/>
        <v>600</v>
      </c>
      <c r="N76" s="23"/>
    </row>
    <row r="77" spans="1:14">
      <c r="A77" s="215">
        <f t="shared" si="5"/>
        <v>2002</v>
      </c>
      <c r="B77" s="7">
        <f t="shared" si="7"/>
        <v>182.77421076437838</v>
      </c>
      <c r="C77" s="7">
        <f t="shared" si="8"/>
        <v>213.208437513283</v>
      </c>
      <c r="D77" s="7">
        <f t="shared" si="9"/>
        <v>299.94907842052999</v>
      </c>
      <c r="F77" s="23">
        <v>0.14795685589999996</v>
      </c>
      <c r="G77" s="23">
        <v>0.11336126320000001</v>
      </c>
      <c r="H77" s="23">
        <v>6.2173886799999967E-2</v>
      </c>
      <c r="J77" s="205">
        <v>0</v>
      </c>
      <c r="K77" s="145">
        <f t="shared" si="6"/>
        <v>0</v>
      </c>
      <c r="N77" s="23"/>
    </row>
    <row r="78" spans="1:14">
      <c r="A78" s="215">
        <f t="shared" si="5"/>
        <v>2003</v>
      </c>
      <c r="B78" s="7">
        <f t="shared" si="7"/>
        <v>182.72375976072675</v>
      </c>
      <c r="C78" s="7">
        <f t="shared" si="8"/>
        <v>208.29442955905688</v>
      </c>
      <c r="D78" s="7">
        <f t="shared" si="9"/>
        <v>302.87299482863097</v>
      </c>
      <c r="F78" s="23">
        <v>0.1479160155</v>
      </c>
      <c r="G78" s="23">
        <v>0.11074852350000003</v>
      </c>
      <c r="H78" s="23">
        <v>6.2779960500000009E-2</v>
      </c>
      <c r="J78" s="205">
        <v>0</v>
      </c>
      <c r="K78" s="145">
        <f t="shared" si="6"/>
        <v>0</v>
      </c>
      <c r="N78" s="23"/>
    </row>
    <row r="79" spans="1:14">
      <c r="A79" s="215">
        <f t="shared" si="5"/>
        <v>2004</v>
      </c>
      <c r="B79" s="7">
        <f t="shared" si="7"/>
        <v>180.76277377963734</v>
      </c>
      <c r="C79" s="7">
        <f t="shared" si="8"/>
        <v>207.48603684612999</v>
      </c>
      <c r="D79" s="7">
        <f t="shared" si="9"/>
        <v>299.19800405895387</v>
      </c>
      <c r="F79" s="23">
        <v>0.14632858519999997</v>
      </c>
      <c r="G79" s="23">
        <v>0.11031870739999994</v>
      </c>
      <c r="H79" s="23">
        <v>6.2018202999999938E-2</v>
      </c>
      <c r="J79" s="205">
        <v>0</v>
      </c>
      <c r="K79" s="145">
        <f t="shared" si="6"/>
        <v>0</v>
      </c>
      <c r="N79" s="23"/>
    </row>
    <row r="80" spans="1:14">
      <c r="A80" s="215">
        <f t="shared" si="5"/>
        <v>2005</v>
      </c>
      <c r="B80" s="7">
        <f t="shared" si="7"/>
        <v>181.65637373534869</v>
      </c>
      <c r="C80" s="7">
        <f t="shared" si="8"/>
        <v>217.13159963602999</v>
      </c>
      <c r="D80" s="7">
        <f t="shared" si="9"/>
        <v>301.83928691012369</v>
      </c>
      <c r="F80" s="23">
        <v>0.14705195990000003</v>
      </c>
      <c r="G80" s="23">
        <v>0.11544717790000003</v>
      </c>
      <c r="H80" s="23">
        <v>6.2565692000000062E-2</v>
      </c>
      <c r="J80" s="205">
        <v>0</v>
      </c>
      <c r="K80" s="145">
        <f t="shared" si="6"/>
        <v>0</v>
      </c>
      <c r="N80" s="23"/>
    </row>
    <row r="81" spans="1:14">
      <c r="A81" s="215">
        <f t="shared" si="5"/>
        <v>2006</v>
      </c>
      <c r="B81" s="7">
        <f t="shared" si="7"/>
        <v>181.74213157195177</v>
      </c>
      <c r="C81" s="7">
        <f t="shared" si="8"/>
        <v>218.63116216487651</v>
      </c>
      <c r="D81" s="7">
        <f t="shared" si="9"/>
        <v>297.57560918143417</v>
      </c>
      <c r="F81" s="23">
        <v>0.14712138140000003</v>
      </c>
      <c r="G81" s="23">
        <v>0.1162444836</v>
      </c>
      <c r="H81" s="23">
        <v>6.1681910600000001E-2</v>
      </c>
      <c r="J81" s="205">
        <v>0</v>
      </c>
      <c r="K81" s="145">
        <f t="shared" si="6"/>
        <v>0</v>
      </c>
      <c r="N81" s="23"/>
    </row>
    <row r="82" spans="1:14">
      <c r="A82" s="215">
        <f t="shared" si="5"/>
        <v>2007</v>
      </c>
      <c r="B82" s="7">
        <f t="shared" si="7"/>
        <v>190.61675692302771</v>
      </c>
      <c r="C82" s="7">
        <f t="shared" si="8"/>
        <v>230.01234266743046</v>
      </c>
      <c r="D82" s="7">
        <f t="shared" si="9"/>
        <v>307.42459988211306</v>
      </c>
      <c r="F82" s="23">
        <v>0.15430544560000004</v>
      </c>
      <c r="G82" s="23">
        <v>0.12229576850000001</v>
      </c>
      <c r="H82" s="23">
        <v>6.372342390000002E-2</v>
      </c>
      <c r="J82" s="205">
        <v>0</v>
      </c>
      <c r="K82" s="145">
        <f t="shared" si="6"/>
        <v>0</v>
      </c>
      <c r="N82" s="23"/>
    </row>
    <row r="83" spans="1:14">
      <c r="A83" s="215">
        <f t="shared" si="5"/>
        <v>2008</v>
      </c>
      <c r="B83" s="7">
        <f t="shared" si="7"/>
        <v>208.60244534632625</v>
      </c>
      <c r="C83" s="7">
        <f t="shared" si="8"/>
        <v>240.22516241539731</v>
      </c>
      <c r="D83" s="7">
        <f t="shared" si="9"/>
        <v>340.147712574389</v>
      </c>
      <c r="F83" s="23">
        <v>0.16886497179999999</v>
      </c>
      <c r="G83" s="23">
        <v>0.12772584509999996</v>
      </c>
      <c r="H83" s="23">
        <v>7.0506318899999976E-2</v>
      </c>
      <c r="J83" s="205">
        <v>1</v>
      </c>
      <c r="K83" s="145">
        <f t="shared" si="6"/>
        <v>600</v>
      </c>
      <c r="N83" s="23"/>
    </row>
    <row r="84" spans="1:14">
      <c r="A84" s="215">
        <f t="shared" si="5"/>
        <v>2009</v>
      </c>
      <c r="B84" s="7">
        <f t="shared" si="7"/>
        <v>227.15042915761754</v>
      </c>
      <c r="C84" s="7">
        <f t="shared" si="8"/>
        <v>239.70754696044051</v>
      </c>
      <c r="D84" s="7">
        <f t="shared" si="9"/>
        <v>383.65936496408443</v>
      </c>
      <c r="F84" s="23">
        <v>0.18387967960000001</v>
      </c>
      <c r="G84" s="23">
        <v>0.12745063299999998</v>
      </c>
      <c r="H84" s="23">
        <v>7.9525478300000008E-2</v>
      </c>
      <c r="J84" s="205">
        <v>1</v>
      </c>
      <c r="K84" s="145">
        <f t="shared" si="6"/>
        <v>600</v>
      </c>
      <c r="N84" s="23"/>
    </row>
    <row r="85" spans="1:14">
      <c r="A85" s="215">
        <f t="shared" si="5"/>
        <v>2010</v>
      </c>
      <c r="B85" s="7">
        <f t="shared" si="7"/>
        <v>232.99623926905218</v>
      </c>
      <c r="C85" s="7">
        <f t="shared" si="8"/>
        <v>248.59126276443382</v>
      </c>
      <c r="D85" s="7">
        <f t="shared" si="9"/>
        <v>385.4434612204825</v>
      </c>
      <c r="F85" s="23">
        <v>0.18861189909999998</v>
      </c>
      <c r="G85" s="23">
        <v>0.13217403539999995</v>
      </c>
      <c r="H85" s="23">
        <v>7.9895288399999986E-2</v>
      </c>
      <c r="J85" s="205">
        <v>0</v>
      </c>
      <c r="K85" s="145">
        <f t="shared" si="6"/>
        <v>0</v>
      </c>
      <c r="N85" s="23"/>
    </row>
    <row r="86" spans="1:14">
      <c r="A86" s="215">
        <f t="shared" si="5"/>
        <v>2011</v>
      </c>
      <c r="B86" s="7">
        <f t="shared" si="7"/>
        <v>235.02226144174236</v>
      </c>
      <c r="C86" s="7">
        <f t="shared" si="8"/>
        <v>258.03491907535971</v>
      </c>
      <c r="D86" s="7">
        <f t="shared" si="9"/>
        <v>367.43928339413145</v>
      </c>
      <c r="F86" s="23">
        <v>0.19025197660000004</v>
      </c>
      <c r="G86" s="23">
        <v>0.13719515380000002</v>
      </c>
      <c r="H86" s="23">
        <v>7.6163355900000007E-2</v>
      </c>
      <c r="J86" s="205">
        <v>0</v>
      </c>
      <c r="K86" s="145">
        <f t="shared" si="6"/>
        <v>0</v>
      </c>
      <c r="N86" s="23"/>
    </row>
    <row r="87" spans="1:14">
      <c r="A87" s="215">
        <f t="shared" si="5"/>
        <v>2012</v>
      </c>
      <c r="B87" s="7">
        <f t="shared" si="7"/>
        <v>223.36107891058208</v>
      </c>
      <c r="C87" s="7">
        <f t="shared" si="8"/>
        <v>248.28023544449215</v>
      </c>
      <c r="D87" s="7">
        <f t="shared" si="9"/>
        <v>367.18638235458718</v>
      </c>
      <c r="F87" s="23">
        <v>0.18081217710000003</v>
      </c>
      <c r="G87" s="23">
        <v>0.13200866460000005</v>
      </c>
      <c r="H87" s="23">
        <v>7.6110934200000036E-2</v>
      </c>
      <c r="J87" s="205">
        <v>0</v>
      </c>
      <c r="K87" s="145">
        <f t="shared" si="6"/>
        <v>0</v>
      </c>
      <c r="N87" s="23"/>
    </row>
    <row r="88" spans="1:14">
      <c r="A88" s="215">
        <f t="shared" si="5"/>
        <v>2013</v>
      </c>
      <c r="B88" s="7">
        <f t="shared" si="7"/>
        <v>219.75747943473127</v>
      </c>
      <c r="C88" s="7">
        <f t="shared" si="8"/>
        <v>256.26467963983669</v>
      </c>
      <c r="D88" s="7">
        <f t="shared" si="9"/>
        <v>353.36551327961683</v>
      </c>
      <c r="F88" s="23">
        <v>0.17789504100000003</v>
      </c>
      <c r="G88" s="23">
        <v>0.13625393130000002</v>
      </c>
      <c r="H88" s="23">
        <v>7.3246124100000032E-2</v>
      </c>
      <c r="J88" s="205">
        <v>0</v>
      </c>
      <c r="K88" s="145">
        <f t="shared" si="6"/>
        <v>0</v>
      </c>
      <c r="N88" s="23"/>
    </row>
    <row r="89" spans="1:14">
      <c r="A89" s="215">
        <f t="shared" si="5"/>
        <v>2014</v>
      </c>
      <c r="B89" s="7">
        <f t="shared" si="7"/>
        <v>220.13266322192874</v>
      </c>
      <c r="C89" s="7">
        <f t="shared" si="8"/>
        <v>263.05670668104574</v>
      </c>
      <c r="D89" s="7">
        <f t="shared" si="9"/>
        <v>359.0378017045449</v>
      </c>
      <c r="F89" s="23">
        <v>0.17819875459999995</v>
      </c>
      <c r="G89" s="23">
        <v>0.13986519909999995</v>
      </c>
      <c r="H89" s="23">
        <v>7.4421884399999971E-2</v>
      </c>
      <c r="J89" s="205">
        <v>0</v>
      </c>
      <c r="K89" s="145">
        <f t="shared" si="6"/>
        <v>0</v>
      </c>
      <c r="N89" s="23"/>
    </row>
    <row r="90" spans="1:14">
      <c r="A90" s="215">
        <f t="shared" si="5"/>
        <v>2015</v>
      </c>
      <c r="B90" s="7">
        <f t="shared" si="7"/>
        <v>224.2283430579553</v>
      </c>
      <c r="C90" s="7">
        <f t="shared" si="8"/>
        <v>273.06018463313922</v>
      </c>
      <c r="D90" s="7">
        <f t="shared" si="9"/>
        <v>362.72655347253357</v>
      </c>
      <c r="F90" s="23">
        <v>0.18151423280000001</v>
      </c>
      <c r="G90" s="23">
        <v>0.14518397030000002</v>
      </c>
      <c r="H90" s="23">
        <v>7.5186494300000017E-2</v>
      </c>
      <c r="J90" s="205">
        <v>0</v>
      </c>
      <c r="K90" s="145">
        <f t="shared" si="6"/>
        <v>0</v>
      </c>
      <c r="N90" s="23"/>
    </row>
    <row r="91" spans="1:14">
      <c r="A91" s="215">
        <f t="shared" si="5"/>
        <v>2016</v>
      </c>
      <c r="B91" s="7">
        <f t="shared" si="7"/>
        <v>224.55975868103155</v>
      </c>
      <c r="C91" s="7">
        <f t="shared" si="8"/>
        <v>272.72661400712667</v>
      </c>
      <c r="D91" s="7">
        <f t="shared" si="9"/>
        <v>364.76630740654792</v>
      </c>
      <c r="F91" s="23">
        <v>0.18178251580000004</v>
      </c>
      <c r="G91" s="23">
        <v>0.14500661340000004</v>
      </c>
      <c r="H91" s="23">
        <v>7.5609297500000061E-2</v>
      </c>
      <c r="J91" s="205">
        <v>0</v>
      </c>
      <c r="K91" s="145">
        <f t="shared" si="6"/>
        <v>0</v>
      </c>
      <c r="N91" s="23"/>
    </row>
    <row r="92" spans="1:14">
      <c r="A92" s="215">
        <f t="shared" si="5"/>
        <v>2017</v>
      </c>
      <c r="B92" s="7">
        <f t="shared" si="7"/>
        <v>222.03692486874672</v>
      </c>
      <c r="C92" s="7">
        <f t="shared" si="8"/>
        <v>268.6117804624555</v>
      </c>
      <c r="D92" s="7">
        <f t="shared" si="9"/>
        <v>364.45449758068833</v>
      </c>
      <c r="F92" s="23">
        <v>0.1797402662</v>
      </c>
      <c r="G92" s="23">
        <v>0.14281878850000002</v>
      </c>
      <c r="H92" s="23">
        <v>7.5544665100000019E-2</v>
      </c>
      <c r="J92" s="205">
        <v>0</v>
      </c>
      <c r="K92" s="145">
        <f t="shared" si="6"/>
        <v>0</v>
      </c>
      <c r="N92" s="23"/>
    </row>
    <row r="93" spans="1:14">
      <c r="A93" s="215">
        <f t="shared" si="5"/>
        <v>2018</v>
      </c>
      <c r="B93" s="7">
        <f t="shared" si="7"/>
        <v>219.11928135398648</v>
      </c>
      <c r="C93" s="7">
        <f t="shared" si="8"/>
        <v>263.38794513066011</v>
      </c>
      <c r="D93" s="7">
        <f t="shared" si="9"/>
        <v>360.86614552377307</v>
      </c>
      <c r="F93" s="23">
        <v>0.17737841570000001</v>
      </c>
      <c r="G93" s="23">
        <v>0.14004131600000003</v>
      </c>
      <c r="H93" s="23">
        <v>7.4800866200000038E-2</v>
      </c>
      <c r="J93" s="205">
        <v>0</v>
      </c>
      <c r="K93" s="145">
        <f t="shared" si="6"/>
        <v>0</v>
      </c>
      <c r="N93" s="23"/>
    </row>
    <row r="94" spans="1:14">
      <c r="A94" s="215">
        <f t="shared" si="5"/>
        <v>2019</v>
      </c>
      <c r="B94" s="7">
        <f t="shared" si="7"/>
        <v>222.15485417007841</v>
      </c>
      <c r="C94" s="7">
        <f t="shared" si="8"/>
        <v>266.94038430505469</v>
      </c>
      <c r="D94" s="7">
        <f t="shared" si="9"/>
        <v>362.61466793030763</v>
      </c>
      <c r="E94" s="7"/>
      <c r="F94" s="23">
        <v>0.17983573070000003</v>
      </c>
      <c r="G94" s="23">
        <v>0.14193012020000007</v>
      </c>
      <c r="H94" s="23">
        <v>7.5163302500000029E-2</v>
      </c>
      <c r="I94" s="23"/>
      <c r="J94" s="205">
        <v>0</v>
      </c>
      <c r="K94" s="145">
        <f t="shared" si="6"/>
        <v>0</v>
      </c>
      <c r="N94" s="23"/>
    </row>
    <row r="95" spans="1:14">
      <c r="A95" s="215">
        <f t="shared" si="5"/>
        <v>2020</v>
      </c>
      <c r="B95" s="7">
        <f t="shared" si="7"/>
        <v>294.92384230611111</v>
      </c>
      <c r="C95" s="7">
        <f t="shared" si="8"/>
        <v>336.50640727849674</v>
      </c>
      <c r="D95" s="7">
        <f t="shared" si="9"/>
        <v>535.85387199559329</v>
      </c>
      <c r="E95" s="7"/>
      <c r="F95" s="23">
        <v>0.23874267739999999</v>
      </c>
      <c r="G95" s="23">
        <v>0.178917832</v>
      </c>
      <c r="H95" s="23">
        <v>0.11107257990000002</v>
      </c>
      <c r="J95" s="205">
        <v>1</v>
      </c>
      <c r="K95" s="145">
        <f t="shared" si="6"/>
        <v>600</v>
      </c>
    </row>
    <row r="96" spans="1:14">
      <c r="A96" s="215">
        <f t="shared" si="5"/>
        <v>2021</v>
      </c>
      <c r="B96" s="7">
        <f t="shared" si="7"/>
        <v>289.77538695673616</v>
      </c>
      <c r="C96" s="7">
        <f t="shared" si="8"/>
        <v>346.23297332554432</v>
      </c>
      <c r="D96" s="7">
        <f t="shared" si="9"/>
        <v>546.91667064716421</v>
      </c>
      <c r="E96" s="7"/>
      <c r="F96" s="23">
        <v>0.23457497090000007</v>
      </c>
      <c r="G96" s="23">
        <v>0.18408937130000003</v>
      </c>
      <c r="H96" s="23">
        <v>0.11336569310000005</v>
      </c>
      <c r="J96" s="205">
        <v>0</v>
      </c>
      <c r="K96" s="145">
        <f t="shared" si="6"/>
        <v>0</v>
      </c>
    </row>
    <row r="97" spans="1:11">
      <c r="A97" s="215">
        <f t="shared" si="5"/>
        <v>2022</v>
      </c>
      <c r="B97" s="7">
        <f t="shared" si="7"/>
        <v>226.43542326442608</v>
      </c>
      <c r="C97" s="7">
        <f t="shared" si="8"/>
        <v>273.0240458671388</v>
      </c>
      <c r="D97" s="7">
        <f t="shared" si="9"/>
        <v>395.87173427699429</v>
      </c>
      <c r="E97" s="7"/>
      <c r="F97" s="23">
        <v>0.18330087789999999</v>
      </c>
      <c r="G97" s="23">
        <v>0.14516475559999997</v>
      </c>
      <c r="H97" s="23">
        <v>8.2056876199999962E-2</v>
      </c>
      <c r="J97" s="205">
        <v>0</v>
      </c>
      <c r="K97" s="145">
        <f t="shared" si="6"/>
        <v>0</v>
      </c>
    </row>
    <row r="98" spans="1:11">
      <c r="A98" s="215">
        <f t="shared" si="5"/>
        <v>2023</v>
      </c>
    </row>
    <row r="99" spans="1:11">
      <c r="A99" s="215">
        <f t="shared" si="5"/>
        <v>2024</v>
      </c>
    </row>
    <row r="100" spans="1:11">
      <c r="A100" s="215">
        <f t="shared" si="5"/>
        <v>2025</v>
      </c>
    </row>
    <row r="103" spans="1:11">
      <c r="A103" s="87" t="s">
        <v>68</v>
      </c>
      <c r="B103" s="8">
        <f>(B$97-B37)/B37</f>
        <v>1.2643542326442607</v>
      </c>
      <c r="C103" s="8">
        <f>(C$97-C37)/C37</f>
        <v>1.730240458671388</v>
      </c>
      <c r="D103" s="8">
        <f>(D$97-D37)/D37</f>
        <v>2.9587173427699427</v>
      </c>
      <c r="E103" s="8"/>
      <c r="F103" s="206">
        <f>(F$97-F37)</f>
        <v>0.1023502584</v>
      </c>
      <c r="G103" s="206">
        <f>(G$97-G37)</f>
        <v>9.1995535599999956E-2</v>
      </c>
      <c r="H103" s="206">
        <f>(H$97-H37)</f>
        <v>6.1328728899999962E-2</v>
      </c>
      <c r="I103" s="206"/>
    </row>
    <row r="104" spans="1:11">
      <c r="A104" s="87" t="s">
        <v>67</v>
      </c>
      <c r="B104" s="8">
        <f>(B$97-B54)/B54</f>
        <v>0.68957940815445029</v>
      </c>
      <c r="C104" s="8">
        <f>(C$97-C54)/C54</f>
        <v>0.73948192857731598</v>
      </c>
      <c r="D104" s="8">
        <f>(D$97-D54)/D54</f>
        <v>0.68804131853791983</v>
      </c>
      <c r="E104" s="8"/>
      <c r="F104" s="206">
        <f>(F$97-F54)</f>
        <v>7.481182019999999E-2</v>
      </c>
      <c r="G104" s="206">
        <f>(G$97-G54)</f>
        <v>6.1711887699999968E-2</v>
      </c>
      <c r="H104" s="206">
        <f>(H$97-H54)</f>
        <v>3.344617259999999E-2</v>
      </c>
      <c r="I104" s="206"/>
    </row>
    <row r="105" spans="1:11">
      <c r="A105" s="87" t="s">
        <v>66</v>
      </c>
      <c r="B105" s="8">
        <f>(B$97-B61)/B61</f>
        <v>0.48869164623083688</v>
      </c>
      <c r="C105" s="8">
        <f>(C$97-C61)/C61</f>
        <v>0.66596415916035756</v>
      </c>
      <c r="D105" s="8">
        <f>(D$97-D61)/D61</f>
        <v>0.5319913316458873</v>
      </c>
      <c r="E105" s="8"/>
      <c r="F105" s="206">
        <f>(F$97-F61)</f>
        <v>6.0172036299999954E-2</v>
      </c>
      <c r="G105" s="206">
        <f>(G$97-G61)</f>
        <v>5.8029174199999922E-2</v>
      </c>
      <c r="H105" s="206">
        <f>(H$97-H61)</f>
        <v>2.8494643499999917E-2</v>
      </c>
      <c r="I105" s="206"/>
    </row>
    <row r="106" spans="1:11">
      <c r="A106" s="215"/>
    </row>
    <row r="107" spans="1:11">
      <c r="A107" s="87" t="s">
        <v>65</v>
      </c>
      <c r="F107" s="215" t="s">
        <v>64</v>
      </c>
      <c r="G107" s="215" t="s">
        <v>63</v>
      </c>
      <c r="H107" s="215" t="s">
        <v>62</v>
      </c>
      <c r="I107" s="87" t="s">
        <v>144</v>
      </c>
    </row>
    <row r="108" spans="1:11">
      <c r="A108" s="215"/>
      <c r="F108" s="207">
        <f>1-G108-H108</f>
        <v>0.10116948371084966</v>
      </c>
      <c r="G108" s="8">
        <f>G103/F103-H108</f>
        <v>0.29962607988882206</v>
      </c>
      <c r="H108" s="8">
        <f>H103/F103</f>
        <v>0.59920443640032828</v>
      </c>
    </row>
    <row r="109" spans="1:11">
      <c r="A109" s="215"/>
    </row>
    <row r="110" spans="1:11">
      <c r="A110" s="215"/>
    </row>
    <row r="111" spans="1:11">
      <c r="A111" s="215"/>
    </row>
    <row r="112" spans="1:11">
      <c r="A112" s="215"/>
    </row>
    <row r="113" spans="1:1">
      <c r="A113" s="215"/>
    </row>
    <row r="114" spans="1:1">
      <c r="A114" s="215"/>
    </row>
    <row r="115" spans="1:1">
      <c r="A115" s="215"/>
    </row>
    <row r="116" spans="1:1">
      <c r="A116" s="215"/>
    </row>
    <row r="117" spans="1:1">
      <c r="A117" s="215"/>
    </row>
    <row r="118" spans="1:1">
      <c r="A118" s="215"/>
    </row>
    <row r="119" spans="1:1">
      <c r="A119" s="215"/>
    </row>
    <row r="120" spans="1:1">
      <c r="A120" s="215"/>
    </row>
    <row r="121" spans="1:1">
      <c r="A121" s="215"/>
    </row>
    <row r="122" spans="1:1">
      <c r="A122" s="215"/>
    </row>
    <row r="123" spans="1:1">
      <c r="A123" s="215"/>
    </row>
    <row r="124" spans="1:1">
      <c r="A124" s="215"/>
    </row>
    <row r="125" spans="1:1">
      <c r="A125" s="215"/>
    </row>
    <row r="126" spans="1:1">
      <c r="A126" s="215"/>
    </row>
    <row r="127" spans="1:1">
      <c r="A127" s="215"/>
    </row>
    <row r="128" spans="1:1">
      <c r="A128" s="215"/>
    </row>
    <row r="129" spans="1:1">
      <c r="A129" s="215"/>
    </row>
    <row r="130" spans="1:1">
      <c r="A130" s="215"/>
    </row>
    <row r="131" spans="1:1">
      <c r="A131" s="215"/>
    </row>
    <row r="132" spans="1:1">
      <c r="A132" s="215"/>
    </row>
    <row r="133" spans="1:1">
      <c r="A133" s="215"/>
    </row>
    <row r="134" spans="1:1">
      <c r="A134" s="215"/>
    </row>
    <row r="135" spans="1:1">
      <c r="A135" s="215"/>
    </row>
    <row r="136" spans="1:1">
      <c r="A136" s="215"/>
    </row>
    <row r="137" spans="1:1">
      <c r="A137" s="215"/>
    </row>
    <row r="138" spans="1:1">
      <c r="A138" s="215"/>
    </row>
    <row r="139" spans="1:1">
      <c r="A139" s="215"/>
    </row>
    <row r="140" spans="1:1">
      <c r="A140" s="215"/>
    </row>
    <row r="141" spans="1:1">
      <c r="A141" s="215"/>
    </row>
    <row r="142" spans="1:1">
      <c r="A142" s="215"/>
    </row>
    <row r="143" spans="1:1">
      <c r="A143" s="215"/>
    </row>
    <row r="144" spans="1:1">
      <c r="A144" s="215"/>
    </row>
    <row r="145" spans="1:1">
      <c r="A145" s="215"/>
    </row>
    <row r="146" spans="1:1">
      <c r="A146" s="215"/>
    </row>
    <row r="147" spans="1:1">
      <c r="A147" s="215"/>
    </row>
    <row r="148" spans="1:1">
      <c r="A148" s="215"/>
    </row>
    <row r="149" spans="1:1">
      <c r="A149" s="215"/>
    </row>
    <row r="150" spans="1:1">
      <c r="A150" s="215"/>
    </row>
    <row r="151" spans="1:1">
      <c r="A151" s="215"/>
    </row>
    <row r="152" spans="1:1">
      <c r="A152" s="215"/>
    </row>
    <row r="153" spans="1:1">
      <c r="A153" s="215"/>
    </row>
    <row r="154" spans="1:1">
      <c r="A154" s="215"/>
    </row>
    <row r="155" spans="1:1">
      <c r="A155" s="215"/>
    </row>
    <row r="156" spans="1:1">
      <c r="A156" s="215"/>
    </row>
    <row r="157" spans="1:1">
      <c r="A157" s="215"/>
    </row>
    <row r="158" spans="1:1">
      <c r="A158" s="215"/>
    </row>
    <row r="159" spans="1:1">
      <c r="A159" s="215"/>
    </row>
    <row r="160" spans="1:1">
      <c r="A160" s="215"/>
    </row>
    <row r="161" spans="1:1">
      <c r="A161" s="215"/>
    </row>
    <row r="162" spans="1:1">
      <c r="A162" s="215"/>
    </row>
    <row r="163" spans="1:1">
      <c r="A163" s="215"/>
    </row>
    <row r="164" spans="1:1">
      <c r="A164" s="215"/>
    </row>
    <row r="165" spans="1:1">
      <c r="A165" s="215"/>
    </row>
    <row r="166" spans="1:1">
      <c r="A166" s="215"/>
    </row>
    <row r="167" spans="1:1">
      <c r="A167" s="215"/>
    </row>
    <row r="168" spans="1:1">
      <c r="A168" s="215"/>
    </row>
    <row r="169" spans="1:1">
      <c r="A169" s="215"/>
    </row>
    <row r="170" spans="1:1">
      <c r="A170" s="215"/>
    </row>
    <row r="171" spans="1:1">
      <c r="A171" s="215"/>
    </row>
    <row r="172" spans="1:1">
      <c r="A172" s="215"/>
    </row>
    <row r="173" spans="1:1">
      <c r="A173" s="215"/>
    </row>
    <row r="174" spans="1:1">
      <c r="A174" s="215"/>
    </row>
    <row r="175" spans="1:1">
      <c r="A175" s="215"/>
    </row>
  </sheetData>
  <mergeCells count="4">
    <mergeCell ref="A28:J28"/>
    <mergeCell ref="B32:D32"/>
    <mergeCell ref="F32:H33"/>
    <mergeCell ref="J32:J3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36584-D5A3-4B62-A3CF-DF6FA8374B8A}">
  <dimension ref="A1:AA139"/>
  <sheetViews>
    <sheetView zoomScale="70" zoomScaleNormal="70" workbookViewId="0"/>
  </sheetViews>
  <sheetFormatPr defaultColWidth="9" defaultRowHeight="14.25"/>
  <cols>
    <col min="1" max="1" width="9" style="211"/>
    <col min="2" max="2" width="10.625" style="211" customWidth="1"/>
    <col min="3" max="3" width="9.75" style="211" customWidth="1"/>
    <col min="4" max="4" width="2.5" style="211" customWidth="1"/>
    <col min="5" max="6" width="11.125" style="211" customWidth="1"/>
    <col min="7" max="7" width="1.25" style="211" customWidth="1"/>
    <col min="8" max="8" width="9.625" style="211" customWidth="1"/>
    <col min="9" max="10" width="9" style="211"/>
    <col min="11" max="11" width="9" style="215" customWidth="1"/>
    <col min="12" max="12" width="9" style="215"/>
    <col min="13" max="13" width="2" style="215" customWidth="1"/>
    <col min="14" max="14" width="9.25" style="215" customWidth="1"/>
    <col min="15" max="15" width="9" style="215"/>
    <col min="16" max="16" width="2.625" style="215" customWidth="1"/>
    <col min="17" max="18" width="9" style="215"/>
    <col min="19" max="19" width="9" style="211"/>
    <col min="20" max="27" width="9" style="115"/>
    <col min="28" max="16384" width="9" style="211"/>
  </cols>
  <sheetData>
    <row r="1" spans="1:1" ht="15.75">
      <c r="A1" s="52" t="s">
        <v>81</v>
      </c>
    </row>
    <row r="28" spans="1:24" ht="17.25" customHeight="1">
      <c r="A28" s="142" t="s">
        <v>138</v>
      </c>
      <c r="B28" s="259"/>
      <c r="C28" s="259"/>
      <c r="D28" s="259"/>
      <c r="E28" s="259"/>
      <c r="F28" s="259"/>
      <c r="G28" s="101"/>
    </row>
    <row r="29" spans="1:24">
      <c r="A29" s="100"/>
      <c r="H29" s="17"/>
      <c r="I29" s="17"/>
      <c r="J29" s="17"/>
      <c r="S29" s="17"/>
      <c r="T29" s="152"/>
      <c r="U29" s="152"/>
      <c r="V29" s="152"/>
      <c r="W29" s="152"/>
      <c r="X29" s="152"/>
    </row>
    <row r="30" spans="1:24">
      <c r="H30" s="17"/>
      <c r="I30" s="17"/>
      <c r="J30" s="17"/>
      <c r="S30" s="17"/>
      <c r="T30" s="152"/>
      <c r="U30" s="152"/>
      <c r="V30" s="152"/>
      <c r="W30" s="152"/>
      <c r="X30" s="152"/>
    </row>
    <row r="31" spans="1:24" ht="15" customHeight="1">
      <c r="A31" s="141" t="s">
        <v>49</v>
      </c>
      <c r="C31" s="141"/>
      <c r="D31" s="141"/>
      <c r="E31" s="141"/>
      <c r="F31" s="141"/>
      <c r="G31" s="150"/>
      <c r="H31" s="17"/>
      <c r="I31" s="17"/>
      <c r="J31" s="17"/>
      <c r="S31" s="17"/>
      <c r="T31" s="152"/>
      <c r="U31" s="152"/>
      <c r="V31" s="152"/>
      <c r="W31" s="152"/>
      <c r="X31" s="152"/>
    </row>
    <row r="32" spans="1:24" ht="34.5" customHeight="1">
      <c r="A32" s="140"/>
      <c r="B32" s="261" t="s">
        <v>86</v>
      </c>
      <c r="C32" s="261"/>
      <c r="D32" s="21"/>
      <c r="E32" s="261" t="s">
        <v>85</v>
      </c>
      <c r="F32" s="261"/>
      <c r="G32" s="209"/>
      <c r="H32" s="261" t="s">
        <v>87</v>
      </c>
      <c r="I32" s="261"/>
      <c r="J32" s="17"/>
      <c r="K32" s="269" t="s">
        <v>96</v>
      </c>
      <c r="L32" s="269"/>
      <c r="M32" s="209"/>
      <c r="N32" s="269" t="s">
        <v>95</v>
      </c>
      <c r="O32" s="269"/>
      <c r="P32" s="151"/>
      <c r="Q32" s="269" t="s">
        <v>100</v>
      </c>
      <c r="R32" s="269"/>
      <c r="S32" s="17"/>
      <c r="T32" s="152"/>
      <c r="U32" s="152"/>
      <c r="V32" s="152"/>
      <c r="W32" s="152"/>
      <c r="X32" s="152"/>
    </row>
    <row r="33" spans="1:27" ht="61.5" customHeight="1">
      <c r="A33" s="26"/>
      <c r="B33" s="98" t="s">
        <v>48</v>
      </c>
      <c r="C33" s="98" t="s">
        <v>39</v>
      </c>
      <c r="D33" s="21"/>
      <c r="E33" s="98" t="s">
        <v>48</v>
      </c>
      <c r="F33" s="98" t="s">
        <v>39</v>
      </c>
      <c r="G33" s="149"/>
      <c r="H33" s="98" t="s">
        <v>48</v>
      </c>
      <c r="I33" s="98" t="s">
        <v>39</v>
      </c>
      <c r="J33" s="17"/>
      <c r="K33" s="98" t="s">
        <v>48</v>
      </c>
      <c r="L33" s="98" t="s">
        <v>39</v>
      </c>
      <c r="M33" s="149"/>
      <c r="N33" s="98" t="s">
        <v>48</v>
      </c>
      <c r="O33" s="98" t="s">
        <v>39</v>
      </c>
      <c r="P33" s="209"/>
      <c r="Q33" s="98" t="s">
        <v>48</v>
      </c>
      <c r="R33" s="98" t="s">
        <v>39</v>
      </c>
      <c r="S33" s="17"/>
      <c r="T33" s="184"/>
      <c r="U33" s="183"/>
      <c r="V33" s="183"/>
      <c r="W33" s="183"/>
      <c r="X33" s="184"/>
      <c r="Y33" s="110"/>
      <c r="Z33" s="183"/>
      <c r="AA33" s="110"/>
    </row>
    <row r="34" spans="1:27">
      <c r="A34" s="215">
        <v>1960</v>
      </c>
      <c r="B34" s="23">
        <f>'F1'!B35</f>
        <v>0.1037704729703227</v>
      </c>
      <c r="C34" s="23">
        <f>'F1'!D35</f>
        <v>8.1353679977703125E-2</v>
      </c>
      <c r="E34" s="181">
        <f>$B34*(E36/$B36)</f>
        <v>0.10818412468445437</v>
      </c>
      <c r="F34" s="181">
        <f>$C34*(F36/$C36)</f>
        <v>8.7188917420405548E-2</v>
      </c>
      <c r="G34" s="181"/>
      <c r="H34" s="181">
        <f>$B34*(H36/$B36)</f>
        <v>9.0190699762638438E-2</v>
      </c>
      <c r="I34" s="181">
        <f>$C34*(I36/$C36)</f>
        <v>6.6947414091208732E-2</v>
      </c>
      <c r="J34" s="89"/>
      <c r="K34" s="114"/>
      <c r="L34" s="114"/>
      <c r="M34" s="114"/>
      <c r="N34" s="114"/>
      <c r="O34" s="114"/>
      <c r="P34" s="114"/>
      <c r="Q34" s="114"/>
      <c r="R34" s="114"/>
    </row>
    <row r="35" spans="1:27">
      <c r="A35" s="215">
        <f t="shared" ref="A35:A66" si="0">A34+1</f>
        <v>1961</v>
      </c>
      <c r="B35" s="181">
        <f>AVERAGE(B34,B36)</f>
        <v>0.10776239155694237</v>
      </c>
      <c r="C35" s="181">
        <f>AVERAGE(C34,C36)</f>
        <v>8.3798771838933389E-2</v>
      </c>
      <c r="E35" s="181">
        <f>AVERAGE(E34,E36)</f>
        <v>0.11234583085908617</v>
      </c>
      <c r="F35" s="181">
        <f>AVERAGE(F34,F36)</f>
        <v>8.9809387845745131E-2</v>
      </c>
      <c r="G35" s="181"/>
      <c r="H35" s="181">
        <f>AVERAGE(H34,H36)</f>
        <v>9.3660221683634942E-2</v>
      </c>
      <c r="I35" s="181">
        <f>AVERAGE(I34,I36)</f>
        <v>6.895952438996461E-2</v>
      </c>
      <c r="J35" s="89"/>
      <c r="K35" s="114"/>
      <c r="L35" s="114"/>
      <c r="M35" s="114"/>
      <c r="N35" s="114"/>
      <c r="O35" s="114"/>
      <c r="P35" s="114"/>
      <c r="Q35" s="114"/>
      <c r="R35" s="114"/>
    </row>
    <row r="36" spans="1:27">
      <c r="A36" s="215">
        <f t="shared" si="0"/>
        <v>1962</v>
      </c>
      <c r="B36" s="23">
        <f>'F1'!B37</f>
        <v>0.11175431014356203</v>
      </c>
      <c r="C36" s="23">
        <f>'F1'!D37</f>
        <v>8.6243863700163653E-2</v>
      </c>
      <c r="E36" s="23">
        <v>0.11650753703371795</v>
      </c>
      <c r="F36" s="23">
        <v>9.24298582710847E-2</v>
      </c>
      <c r="G36" s="23"/>
      <c r="H36" s="23">
        <v>9.7129743604631461E-2</v>
      </c>
      <c r="I36" s="23">
        <v>7.0971634688720503E-2</v>
      </c>
      <c r="J36" s="89"/>
      <c r="K36" s="111">
        <f>E36-$B36</f>
        <v>4.7532268901559205E-3</v>
      </c>
      <c r="L36" s="111">
        <f>F36-$C36</f>
        <v>6.1859945709210468E-3</v>
      </c>
      <c r="M36" s="114"/>
      <c r="N36" s="111">
        <f>H36-$B36</f>
        <v>-1.4624566538930572E-2</v>
      </c>
      <c r="O36" s="111">
        <f>I36-$C36</f>
        <v>-1.527222901144315E-2</v>
      </c>
      <c r="P36" s="114"/>
      <c r="Q36" s="111">
        <f>K36-N36</f>
        <v>1.9377793429086493E-2</v>
      </c>
      <c r="R36" s="111">
        <f>L36-O36</f>
        <v>2.1458223582364197E-2</v>
      </c>
      <c r="T36" s="182"/>
      <c r="U36" s="182"/>
      <c r="V36" s="182"/>
      <c r="W36" s="182"/>
      <c r="X36" s="182"/>
      <c r="Y36" s="182"/>
      <c r="Z36" s="182"/>
      <c r="AA36" s="182"/>
    </row>
    <row r="37" spans="1:27">
      <c r="A37" s="215">
        <f t="shared" si="0"/>
        <v>1963</v>
      </c>
      <c r="B37" s="181">
        <f>AVERAGE(B36,B38)</f>
        <v>0.11328721433001279</v>
      </c>
      <c r="C37" s="181">
        <f>AVERAGE(C36,C38)</f>
        <v>8.7789026110016571E-2</v>
      </c>
      <c r="E37" s="181">
        <f>AVERAGE(E36,E38)</f>
        <v>0.11812616376394543</v>
      </c>
      <c r="F37" s="181">
        <f>AVERAGE(F36,F38)</f>
        <v>9.3707442860058859E-2</v>
      </c>
      <c r="G37" s="181"/>
      <c r="H37" s="181">
        <f>AVERAGE(H36,H38)</f>
        <v>9.9442134711944019E-2</v>
      </c>
      <c r="I37" s="181">
        <f>AVERAGE(I36,I38)</f>
        <v>7.3034978860615579E-2</v>
      </c>
      <c r="J37" s="89"/>
      <c r="K37" s="114"/>
      <c r="L37" s="111"/>
      <c r="M37" s="114"/>
      <c r="N37" s="114"/>
      <c r="O37" s="111"/>
      <c r="P37" s="114"/>
      <c r="Q37" s="114"/>
      <c r="R37" s="114"/>
      <c r="T37" s="182"/>
      <c r="U37" s="182"/>
      <c r="V37" s="182"/>
      <c r="W37" s="182"/>
      <c r="X37" s="182"/>
      <c r="Y37" s="182"/>
      <c r="Z37" s="182"/>
      <c r="AA37" s="182"/>
    </row>
    <row r="38" spans="1:27">
      <c r="A38" s="215">
        <f t="shared" si="0"/>
        <v>1964</v>
      </c>
      <c r="B38" s="23">
        <f>'F1'!B39</f>
        <v>0.11482011851646357</v>
      </c>
      <c r="C38" s="23">
        <f>'F1'!D39</f>
        <v>8.933418851986949E-2</v>
      </c>
      <c r="E38" s="23">
        <v>0.1197447904941729</v>
      </c>
      <c r="F38" s="23">
        <v>9.4985027449033019E-2</v>
      </c>
      <c r="G38" s="23"/>
      <c r="H38" s="23">
        <v>0.10175452581925658</v>
      </c>
      <c r="I38" s="23">
        <v>7.5098323032510669E-2</v>
      </c>
      <c r="J38" s="89"/>
      <c r="K38" s="111">
        <f>E37-$B38</f>
        <v>3.3060452474818619E-3</v>
      </c>
      <c r="L38" s="111">
        <f>F38-$C38</f>
        <v>5.6508389291635291E-3</v>
      </c>
      <c r="M38" s="114"/>
      <c r="N38" s="111">
        <f>H38-$B38</f>
        <v>-1.3065592697206987E-2</v>
      </c>
      <c r="O38" s="111">
        <f>I38-$C38</f>
        <v>-1.423586548735882E-2</v>
      </c>
      <c r="P38" s="114"/>
      <c r="Q38" s="111">
        <f>K38-N38</f>
        <v>1.6371637944688849E-2</v>
      </c>
      <c r="R38" s="111">
        <f>L38-O38</f>
        <v>1.9886704416522349E-2</v>
      </c>
      <c r="T38" s="182"/>
      <c r="U38" s="182"/>
      <c r="V38" s="182"/>
      <c r="W38" s="182"/>
      <c r="X38" s="182"/>
      <c r="Y38" s="182"/>
      <c r="Z38" s="182"/>
      <c r="AA38" s="182"/>
    </row>
    <row r="39" spans="1:27">
      <c r="A39" s="215">
        <f t="shared" si="0"/>
        <v>1965</v>
      </c>
      <c r="B39" s="181">
        <f>AVERAGE(B38,B40)</f>
        <v>0.114756118905118</v>
      </c>
      <c r="C39" s="181">
        <f>AVERAGE(C38,C40)</f>
        <v>8.992758628405606E-2</v>
      </c>
      <c r="E39" s="181">
        <f>AVERAGE(E38,E40)</f>
        <v>0.1200487823743812</v>
      </c>
      <c r="F39" s="181">
        <f>AVERAGE(F38,F40)</f>
        <v>9.6150550472057686E-2</v>
      </c>
      <c r="G39" s="181"/>
      <c r="H39" s="181">
        <f>AVERAGE(H38,H40)</f>
        <v>0.1011985201313281</v>
      </c>
      <c r="I39" s="181">
        <f>AVERAGE(I38,I40)</f>
        <v>7.5337234665719177E-2</v>
      </c>
      <c r="J39" s="89"/>
      <c r="K39" s="111"/>
      <c r="L39" s="111"/>
      <c r="M39" s="111"/>
      <c r="N39" s="111"/>
      <c r="O39" s="111"/>
      <c r="P39" s="114"/>
      <c r="Q39" s="114"/>
      <c r="R39" s="114"/>
      <c r="T39" s="182"/>
      <c r="U39" s="182"/>
      <c r="V39" s="182"/>
      <c r="W39" s="182"/>
      <c r="X39" s="182"/>
      <c r="Y39" s="182"/>
      <c r="Z39" s="182"/>
      <c r="AA39" s="182"/>
    </row>
    <row r="40" spans="1:27">
      <c r="A40" s="215">
        <f t="shared" si="0"/>
        <v>1966</v>
      </c>
      <c r="B40" s="23">
        <f>'F1'!B41</f>
        <v>0.11469211929377245</v>
      </c>
      <c r="C40" s="23">
        <f>'F1'!D41</f>
        <v>9.0520984048242631E-2</v>
      </c>
      <c r="E40" s="23">
        <v>0.1203527742545895</v>
      </c>
      <c r="F40" s="23">
        <v>9.7316073495082353E-2</v>
      </c>
      <c r="G40" s="23"/>
      <c r="H40" s="23">
        <v>0.10064251444339964</v>
      </c>
      <c r="I40" s="23">
        <v>7.5576146298927671E-2</v>
      </c>
      <c r="J40" s="89"/>
      <c r="K40" s="111">
        <f t="shared" ref="K40:K96" si="1">E40-$B40</f>
        <v>5.660654960817052E-3</v>
      </c>
      <c r="L40" s="111">
        <f t="shared" ref="L40:L96" si="2">F40-$C40</f>
        <v>6.7950894468397222E-3</v>
      </c>
      <c r="M40" s="111"/>
      <c r="N40" s="111">
        <f t="shared" ref="N40:N96" si="3">H40-$B40</f>
        <v>-1.4049604850372807E-2</v>
      </c>
      <c r="O40" s="111">
        <f t="shared" ref="O40:O96" si="4">I40-$C40</f>
        <v>-1.494483774931496E-2</v>
      </c>
      <c r="P40" s="114"/>
      <c r="Q40" s="111">
        <f t="shared" ref="Q40:Q96" si="5">K40-N40</f>
        <v>1.9710259811189859E-2</v>
      </c>
      <c r="R40" s="111">
        <f t="shared" ref="R40:R96" si="6">L40-O40</f>
        <v>2.1739927196154682E-2</v>
      </c>
      <c r="T40" s="182"/>
      <c r="U40" s="182"/>
      <c r="V40" s="182"/>
      <c r="W40" s="182"/>
      <c r="X40" s="182"/>
      <c r="Y40" s="182"/>
      <c r="Z40" s="182"/>
      <c r="AA40" s="182"/>
    </row>
    <row r="41" spans="1:27">
      <c r="A41" s="215">
        <f t="shared" si="0"/>
        <v>1967</v>
      </c>
      <c r="B41" s="23">
        <f>'F1'!B42</f>
        <v>0.11267391549017615</v>
      </c>
      <c r="C41" s="23">
        <f>'F1'!D42</f>
        <v>8.4515821856131185E-2</v>
      </c>
      <c r="E41" s="23">
        <v>0.11834645418192667</v>
      </c>
      <c r="F41" s="23">
        <v>9.3082844358485448E-2</v>
      </c>
      <c r="G41" s="23"/>
      <c r="H41" s="23">
        <v>9.8336905296318847E-2</v>
      </c>
      <c r="I41" s="23">
        <v>6.8432159324124414E-2</v>
      </c>
      <c r="J41" s="89"/>
      <c r="K41" s="111">
        <f t="shared" si="1"/>
        <v>5.6725386917505227E-3</v>
      </c>
      <c r="L41" s="111">
        <f t="shared" si="2"/>
        <v>8.5670225023542629E-3</v>
      </c>
      <c r="M41" s="111"/>
      <c r="N41" s="111">
        <f t="shared" si="3"/>
        <v>-1.4337010193857302E-2</v>
      </c>
      <c r="O41" s="111">
        <f t="shared" si="4"/>
        <v>-1.6083662532006771E-2</v>
      </c>
      <c r="P41" s="114"/>
      <c r="Q41" s="111">
        <f t="shared" si="5"/>
        <v>2.0009548885607825E-2</v>
      </c>
      <c r="R41" s="111">
        <f t="shared" si="6"/>
        <v>2.4650685034361033E-2</v>
      </c>
      <c r="T41" s="182"/>
      <c r="U41" s="182"/>
      <c r="V41" s="182"/>
      <c r="W41" s="182"/>
      <c r="X41" s="182"/>
      <c r="Y41" s="182"/>
      <c r="Z41" s="182"/>
      <c r="AA41" s="182"/>
    </row>
    <row r="42" spans="1:27">
      <c r="A42" s="215">
        <f t="shared" si="0"/>
        <v>1968</v>
      </c>
      <c r="B42" s="23">
        <f>'F1'!B43</f>
        <v>0.11146533723253768</v>
      </c>
      <c r="C42" s="23">
        <f>'F1'!D43</f>
        <v>8.1687489216415901E-2</v>
      </c>
      <c r="E42" s="23">
        <v>0.11628104382482947</v>
      </c>
      <c r="F42" s="23">
        <v>8.8891557113274081E-2</v>
      </c>
      <c r="G42" s="23"/>
      <c r="H42" s="23">
        <v>9.8892642175654494E-2</v>
      </c>
      <c r="I42" s="23">
        <v>6.7632546051187417E-2</v>
      </c>
      <c r="J42" s="89"/>
      <c r="K42" s="111">
        <f t="shared" si="1"/>
        <v>4.815706592291788E-3</v>
      </c>
      <c r="L42" s="111">
        <f t="shared" si="2"/>
        <v>7.2040678968581795E-3</v>
      </c>
      <c r="M42" s="111"/>
      <c r="N42" s="111">
        <f t="shared" si="3"/>
        <v>-1.2572695056883187E-2</v>
      </c>
      <c r="O42" s="111">
        <f t="shared" si="4"/>
        <v>-1.4054943165228484E-2</v>
      </c>
      <c r="P42" s="114"/>
      <c r="Q42" s="111">
        <f t="shared" si="5"/>
        <v>1.7388401649174975E-2</v>
      </c>
      <c r="R42" s="111">
        <f t="shared" si="6"/>
        <v>2.1259011062086663E-2</v>
      </c>
      <c r="T42" s="182"/>
      <c r="U42" s="182"/>
      <c r="V42" s="182"/>
      <c r="W42" s="182"/>
      <c r="X42" s="182"/>
      <c r="Y42" s="182"/>
      <c r="Z42" s="182"/>
      <c r="AA42" s="182"/>
    </row>
    <row r="43" spans="1:27">
      <c r="A43" s="215">
        <f t="shared" si="0"/>
        <v>1969</v>
      </c>
      <c r="B43" s="23">
        <f>'F1'!B44</f>
        <v>0.1012465688795782</v>
      </c>
      <c r="C43" s="23">
        <f>'F1'!D44</f>
        <v>7.5185176177216179E-2</v>
      </c>
      <c r="E43" s="23">
        <v>0.10657025546021091</v>
      </c>
      <c r="F43" s="23">
        <v>8.2245044548644383E-2</v>
      </c>
      <c r="G43" s="23"/>
      <c r="H43" s="23">
        <v>8.9178323436843565E-2</v>
      </c>
      <c r="I43" s="23">
        <v>6.1750061432513846E-2</v>
      </c>
      <c r="J43" s="89"/>
      <c r="K43" s="111">
        <f t="shared" si="1"/>
        <v>5.3236865806327166E-3</v>
      </c>
      <c r="L43" s="111">
        <f t="shared" si="2"/>
        <v>7.0598683714282046E-3</v>
      </c>
      <c r="M43" s="111"/>
      <c r="N43" s="111">
        <f t="shared" si="3"/>
        <v>-1.2068245442734632E-2</v>
      </c>
      <c r="O43" s="111">
        <f t="shared" si="4"/>
        <v>-1.3435114744702333E-2</v>
      </c>
      <c r="P43" s="114"/>
      <c r="Q43" s="111">
        <f t="shared" si="5"/>
        <v>1.7391932023367349E-2</v>
      </c>
      <c r="R43" s="111">
        <f t="shared" si="6"/>
        <v>2.0494983116130537E-2</v>
      </c>
      <c r="T43" s="182"/>
      <c r="U43" s="182"/>
      <c r="V43" s="182"/>
      <c r="W43" s="182"/>
      <c r="X43" s="182"/>
      <c r="Y43" s="182"/>
      <c r="Z43" s="182"/>
      <c r="AA43" s="182"/>
    </row>
    <row r="44" spans="1:27">
      <c r="A44" s="215">
        <f t="shared" si="0"/>
        <v>1970</v>
      </c>
      <c r="B44" s="23">
        <f>'F1'!B45</f>
        <v>9.3118770360026498E-2</v>
      </c>
      <c r="C44" s="23">
        <f>'F1'!D45</f>
        <v>6.7808362876148692E-2</v>
      </c>
      <c r="E44" s="23">
        <v>9.775194879089058E-2</v>
      </c>
      <c r="F44" s="23">
        <v>7.5144565593617652E-2</v>
      </c>
      <c r="G44" s="23"/>
      <c r="H44" s="23">
        <v>8.0219703293802194E-2</v>
      </c>
      <c r="I44" s="23">
        <v>5.3464169591193357E-2</v>
      </c>
      <c r="J44" s="89"/>
      <c r="K44" s="111">
        <f t="shared" si="1"/>
        <v>4.6331784308640822E-3</v>
      </c>
      <c r="L44" s="111">
        <f t="shared" si="2"/>
        <v>7.3362027174689592E-3</v>
      </c>
      <c r="M44" s="111"/>
      <c r="N44" s="111">
        <f t="shared" si="3"/>
        <v>-1.2899067066224304E-2</v>
      </c>
      <c r="O44" s="111">
        <f t="shared" si="4"/>
        <v>-1.4344193284955335E-2</v>
      </c>
      <c r="P44" s="114"/>
      <c r="Q44" s="111">
        <f t="shared" si="5"/>
        <v>1.7532245497088386E-2</v>
      </c>
      <c r="R44" s="111">
        <f t="shared" si="6"/>
        <v>2.1680396002424294E-2</v>
      </c>
      <c r="T44" s="182"/>
      <c r="U44" s="182"/>
      <c r="V44" s="182"/>
      <c r="W44" s="182"/>
      <c r="X44" s="182"/>
      <c r="Y44" s="182"/>
      <c r="Z44" s="182"/>
      <c r="AA44" s="182"/>
    </row>
    <row r="45" spans="1:27">
      <c r="A45" s="215">
        <f t="shared" si="0"/>
        <v>1971</v>
      </c>
      <c r="B45" s="23">
        <f>'F1'!B46</f>
        <v>9.581063342302934E-2</v>
      </c>
      <c r="C45" s="23">
        <f>'F1'!D46</f>
        <v>6.9542255727563312E-2</v>
      </c>
      <c r="E45" s="23">
        <v>0.10045697262213045</v>
      </c>
      <c r="F45" s="23">
        <v>7.7953012982240527E-2</v>
      </c>
      <c r="G45" s="23"/>
      <c r="H45" s="23">
        <v>8.2751679323712635E-2</v>
      </c>
      <c r="I45" s="23">
        <v>5.395383593058458E-2</v>
      </c>
      <c r="J45" s="89"/>
      <c r="K45" s="111">
        <f t="shared" si="1"/>
        <v>4.6463391991011099E-3</v>
      </c>
      <c r="L45" s="111">
        <f t="shared" si="2"/>
        <v>8.4107572546772147E-3</v>
      </c>
      <c r="M45" s="111"/>
      <c r="N45" s="111">
        <f t="shared" si="3"/>
        <v>-1.3058954099316705E-2</v>
      </c>
      <c r="O45" s="111">
        <f t="shared" si="4"/>
        <v>-1.5588419796978732E-2</v>
      </c>
      <c r="P45" s="114"/>
      <c r="Q45" s="111">
        <f t="shared" si="5"/>
        <v>1.7705293298417815E-2</v>
      </c>
      <c r="R45" s="111">
        <f t="shared" si="6"/>
        <v>2.3999177051655947E-2</v>
      </c>
      <c r="T45" s="182"/>
      <c r="U45" s="182"/>
      <c r="V45" s="182"/>
      <c r="W45" s="182"/>
      <c r="X45" s="182"/>
      <c r="Y45" s="182"/>
      <c r="Z45" s="182"/>
      <c r="AA45" s="182"/>
    </row>
    <row r="46" spans="1:27">
      <c r="A46" s="215">
        <f t="shared" si="0"/>
        <v>1972</v>
      </c>
      <c r="B46" s="23">
        <f>'F1'!B47</f>
        <v>9.7076395068114066E-2</v>
      </c>
      <c r="C46" s="23">
        <f>'F1'!D47</f>
        <v>7.1114286410343563E-2</v>
      </c>
      <c r="E46" s="23">
        <v>0.10300904266267966</v>
      </c>
      <c r="F46" s="23">
        <v>7.9882527399074851E-2</v>
      </c>
      <c r="G46" s="23"/>
      <c r="H46" s="23">
        <v>8.4677469345206521E-2</v>
      </c>
      <c r="I46" s="23">
        <v>5.6574315707223696E-2</v>
      </c>
      <c r="J46" s="89"/>
      <c r="K46" s="111">
        <f t="shared" si="1"/>
        <v>5.9326475945655904E-3</v>
      </c>
      <c r="L46" s="111">
        <f t="shared" si="2"/>
        <v>8.7682409887312879E-3</v>
      </c>
      <c r="M46" s="111"/>
      <c r="N46" s="111">
        <f t="shared" si="3"/>
        <v>-1.2398925722907544E-2</v>
      </c>
      <c r="O46" s="111">
        <f t="shared" si="4"/>
        <v>-1.4539970703119867E-2</v>
      </c>
      <c r="P46" s="114"/>
      <c r="Q46" s="111">
        <f t="shared" si="5"/>
        <v>1.8331573317473135E-2</v>
      </c>
      <c r="R46" s="111">
        <f t="shared" si="6"/>
        <v>2.3308211691851155E-2</v>
      </c>
      <c r="T46" s="182"/>
      <c r="U46" s="182"/>
      <c r="V46" s="182"/>
      <c r="W46" s="182"/>
      <c r="X46" s="182"/>
      <c r="Y46" s="182"/>
      <c r="Z46" s="182"/>
      <c r="AA46" s="182"/>
    </row>
    <row r="47" spans="1:27">
      <c r="A47" s="215">
        <f t="shared" si="0"/>
        <v>1973</v>
      </c>
      <c r="B47" s="23">
        <f>'F1'!B48</f>
        <v>9.5462753975532666E-2</v>
      </c>
      <c r="C47" s="23">
        <f>'F1'!D48</f>
        <v>7.3670756318210864E-2</v>
      </c>
      <c r="E47" s="23">
        <v>0.10109602262781617</v>
      </c>
      <c r="F47" s="23">
        <v>8.1620499469324065E-2</v>
      </c>
      <c r="G47" s="23"/>
      <c r="H47" s="23">
        <v>8.2064126944006555E-2</v>
      </c>
      <c r="I47" s="23">
        <v>5.9320514121544717E-2</v>
      </c>
      <c r="J47" s="89"/>
      <c r="K47" s="111">
        <f t="shared" si="1"/>
        <v>5.6332686522835018E-3</v>
      </c>
      <c r="L47" s="111">
        <f t="shared" si="2"/>
        <v>7.9497431511132005E-3</v>
      </c>
      <c r="M47" s="111"/>
      <c r="N47" s="111">
        <f t="shared" si="3"/>
        <v>-1.3398627031526111E-2</v>
      </c>
      <c r="O47" s="111">
        <f t="shared" si="4"/>
        <v>-1.4350242196666148E-2</v>
      </c>
      <c r="P47" s="114"/>
      <c r="Q47" s="111">
        <f t="shared" si="5"/>
        <v>1.9031895683809613E-2</v>
      </c>
      <c r="R47" s="111">
        <f t="shared" si="6"/>
        <v>2.2299985347779348E-2</v>
      </c>
      <c r="T47" s="182"/>
      <c r="U47" s="182"/>
      <c r="V47" s="182"/>
      <c r="W47" s="182"/>
      <c r="X47" s="182"/>
      <c r="Y47" s="182"/>
      <c r="Z47" s="182"/>
      <c r="AA47" s="182"/>
    </row>
    <row r="48" spans="1:27">
      <c r="A48" s="215">
        <f t="shared" si="0"/>
        <v>1974</v>
      </c>
      <c r="B48" s="23">
        <f>'F1'!B49</f>
        <v>9.2286806219272544E-2</v>
      </c>
      <c r="C48" s="23">
        <f>'F1'!D49</f>
        <v>7.0304889205058327E-2</v>
      </c>
      <c r="E48" s="23">
        <v>9.6763782124801384E-2</v>
      </c>
      <c r="F48" s="23">
        <v>7.7715732610351876E-2</v>
      </c>
      <c r="G48" s="23"/>
      <c r="H48" s="23">
        <v>8.0088514292680976E-2</v>
      </c>
      <c r="I48" s="23">
        <v>5.6846101482052089E-2</v>
      </c>
      <c r="J48" s="89"/>
      <c r="K48" s="111">
        <f t="shared" si="1"/>
        <v>4.4769759055288405E-3</v>
      </c>
      <c r="L48" s="111">
        <f t="shared" si="2"/>
        <v>7.410843405293549E-3</v>
      </c>
      <c r="M48" s="111"/>
      <c r="N48" s="111">
        <f t="shared" si="3"/>
        <v>-1.2198291926591567E-2</v>
      </c>
      <c r="O48" s="111">
        <f t="shared" si="4"/>
        <v>-1.3458787723006238E-2</v>
      </c>
      <c r="P48" s="114"/>
      <c r="Q48" s="111">
        <f t="shared" si="5"/>
        <v>1.6675267832120408E-2</v>
      </c>
      <c r="R48" s="111">
        <f t="shared" si="6"/>
        <v>2.0869631128299787E-2</v>
      </c>
      <c r="T48" s="182"/>
      <c r="U48" s="182"/>
      <c r="V48" s="182"/>
      <c r="W48" s="182"/>
      <c r="X48" s="182"/>
      <c r="Y48" s="182"/>
      <c r="Z48" s="182"/>
      <c r="AA48" s="182"/>
    </row>
    <row r="49" spans="1:27">
      <c r="A49" s="215">
        <f t="shared" si="0"/>
        <v>1975</v>
      </c>
      <c r="B49" s="23">
        <f>'F1'!B50</f>
        <v>9.2647467001270703E-2</v>
      </c>
      <c r="C49" s="23">
        <f>'F1'!D50</f>
        <v>6.9143703269960513E-2</v>
      </c>
      <c r="E49" s="23">
        <v>9.776403346592645E-2</v>
      </c>
      <c r="F49" s="23">
        <v>7.7670730204965288E-2</v>
      </c>
      <c r="G49" s="23"/>
      <c r="H49" s="23">
        <v>8.0069717888113012E-2</v>
      </c>
      <c r="I49" s="23">
        <v>5.2930101058968212E-2</v>
      </c>
      <c r="J49" s="89"/>
      <c r="K49" s="111">
        <f t="shared" si="1"/>
        <v>5.1165664646557474E-3</v>
      </c>
      <c r="L49" s="111">
        <f t="shared" si="2"/>
        <v>8.527026935004775E-3</v>
      </c>
      <c r="M49" s="111"/>
      <c r="N49" s="111">
        <f t="shared" si="3"/>
        <v>-1.2577749113157691E-2</v>
      </c>
      <c r="O49" s="111">
        <f t="shared" si="4"/>
        <v>-1.6213602210992301E-2</v>
      </c>
      <c r="P49" s="114"/>
      <c r="Q49" s="111">
        <f t="shared" si="5"/>
        <v>1.7694315577813438E-2</v>
      </c>
      <c r="R49" s="111">
        <f t="shared" si="6"/>
        <v>2.4740629145997076E-2</v>
      </c>
      <c r="T49" s="182"/>
      <c r="U49" s="182"/>
      <c r="V49" s="182"/>
      <c r="W49" s="182"/>
      <c r="X49" s="182"/>
      <c r="Y49" s="182"/>
      <c r="Z49" s="182"/>
      <c r="AA49" s="182"/>
    </row>
    <row r="50" spans="1:27">
      <c r="A50" s="215">
        <f t="shared" si="0"/>
        <v>1976</v>
      </c>
      <c r="B50" s="23">
        <f>'F1'!B51</f>
        <v>9.4104709605494233E-2</v>
      </c>
      <c r="C50" s="23">
        <f>'F1'!D51</f>
        <v>7.031523787998413E-2</v>
      </c>
      <c r="E50" s="23">
        <v>9.9225086945164853E-2</v>
      </c>
      <c r="F50" s="23">
        <v>7.8635785816641698E-2</v>
      </c>
      <c r="G50" s="23"/>
      <c r="H50" s="23">
        <v>8.0753948726390773E-2</v>
      </c>
      <c r="I50" s="23">
        <v>5.4870039706159397E-2</v>
      </c>
      <c r="J50" s="89"/>
      <c r="K50" s="111">
        <f t="shared" si="1"/>
        <v>5.1203773396706204E-3</v>
      </c>
      <c r="L50" s="111">
        <f t="shared" si="2"/>
        <v>8.3205479366575685E-3</v>
      </c>
      <c r="M50" s="111"/>
      <c r="N50" s="111">
        <f t="shared" si="3"/>
        <v>-1.335076087910346E-2</v>
      </c>
      <c r="O50" s="111">
        <f t="shared" si="4"/>
        <v>-1.5445198173824733E-2</v>
      </c>
      <c r="P50" s="114"/>
      <c r="Q50" s="111">
        <f t="shared" si="5"/>
        <v>1.847113821877408E-2</v>
      </c>
      <c r="R50" s="111">
        <f t="shared" si="6"/>
        <v>2.3765746110482301E-2</v>
      </c>
      <c r="T50" s="182"/>
      <c r="U50" s="182"/>
      <c r="V50" s="182"/>
      <c r="W50" s="182"/>
      <c r="X50" s="182"/>
      <c r="Y50" s="182"/>
      <c r="Z50" s="182"/>
      <c r="AA50" s="182"/>
    </row>
    <row r="51" spans="1:27">
      <c r="A51" s="215">
        <f t="shared" si="0"/>
        <v>1977</v>
      </c>
      <c r="B51" s="23">
        <f>'F1'!B52</f>
        <v>9.4107712422874634E-2</v>
      </c>
      <c r="C51" s="23">
        <f>'F1'!D52</f>
        <v>7.2548540186406843E-2</v>
      </c>
      <c r="E51" s="23">
        <v>9.8610490886139629E-2</v>
      </c>
      <c r="F51" s="23">
        <v>8.0382809610312647E-2</v>
      </c>
      <c r="G51" s="23"/>
      <c r="H51" s="23">
        <v>8.1752938074729983E-2</v>
      </c>
      <c r="I51" s="23">
        <v>5.8211851979008501E-2</v>
      </c>
      <c r="J51" s="89"/>
      <c r="K51" s="111">
        <f t="shared" si="1"/>
        <v>4.5027784632649948E-3</v>
      </c>
      <c r="L51" s="111">
        <f t="shared" si="2"/>
        <v>7.8342694239058042E-3</v>
      </c>
      <c r="M51" s="111"/>
      <c r="N51" s="111">
        <f t="shared" si="3"/>
        <v>-1.2354774348144651E-2</v>
      </c>
      <c r="O51" s="111">
        <f t="shared" si="4"/>
        <v>-1.4336688207398342E-2</v>
      </c>
      <c r="P51" s="114"/>
      <c r="Q51" s="111">
        <f t="shared" si="5"/>
        <v>1.6857552811409646E-2</v>
      </c>
      <c r="R51" s="111">
        <f t="shared" si="6"/>
        <v>2.2170957631304146E-2</v>
      </c>
      <c r="T51" s="182"/>
      <c r="U51" s="182"/>
      <c r="V51" s="182"/>
      <c r="W51" s="182"/>
      <c r="X51" s="182"/>
      <c r="Y51" s="182"/>
      <c r="Z51" s="182"/>
      <c r="AA51" s="182"/>
    </row>
    <row r="52" spans="1:27">
      <c r="A52" s="215">
        <f t="shared" si="0"/>
        <v>1978</v>
      </c>
      <c r="B52" s="23">
        <f>'F1'!B53</f>
        <v>9.3177408974032053E-2</v>
      </c>
      <c r="C52" s="23">
        <f>'F1'!D53</f>
        <v>7.3400250252283056E-2</v>
      </c>
      <c r="E52" s="23">
        <v>9.7693401180511258E-2</v>
      </c>
      <c r="F52" s="23">
        <v>8.0423056776584539E-2</v>
      </c>
      <c r="G52" s="23"/>
      <c r="H52" s="23">
        <v>8.0952805203060127E-2</v>
      </c>
      <c r="I52" s="23">
        <v>6.009022641626275E-2</v>
      </c>
      <c r="J52" s="89"/>
      <c r="K52" s="111">
        <f t="shared" si="1"/>
        <v>4.5159922064792052E-3</v>
      </c>
      <c r="L52" s="111">
        <f t="shared" si="2"/>
        <v>7.0228065243014837E-3</v>
      </c>
      <c r="M52" s="111"/>
      <c r="N52" s="111">
        <f t="shared" si="3"/>
        <v>-1.2224603770971926E-2</v>
      </c>
      <c r="O52" s="111">
        <f t="shared" si="4"/>
        <v>-1.3310023836020306E-2</v>
      </c>
      <c r="P52" s="114"/>
      <c r="Q52" s="111">
        <f t="shared" si="5"/>
        <v>1.6740595977451131E-2</v>
      </c>
      <c r="R52" s="111">
        <f t="shared" si="6"/>
        <v>2.0332830360321789E-2</v>
      </c>
      <c r="T52" s="182"/>
      <c r="U52" s="182"/>
      <c r="V52" s="182"/>
      <c r="W52" s="182"/>
      <c r="X52" s="182"/>
      <c r="Y52" s="182"/>
      <c r="Z52" s="182"/>
      <c r="AA52" s="182"/>
    </row>
    <row r="53" spans="1:27">
      <c r="A53" s="215">
        <f t="shared" si="0"/>
        <v>1979</v>
      </c>
      <c r="B53" s="23">
        <f>'F1'!B54</f>
        <v>9.4022273724908664E-2</v>
      </c>
      <c r="C53" s="23">
        <f>'F1'!D54</f>
        <v>7.3499505878983531E-2</v>
      </c>
      <c r="E53" s="23">
        <v>9.8207815222663461E-2</v>
      </c>
      <c r="F53" s="23">
        <v>7.9484647744917702E-2</v>
      </c>
      <c r="G53" s="23"/>
      <c r="H53" s="23">
        <v>8.3024952411808836E-2</v>
      </c>
      <c r="I53" s="23">
        <v>6.1150270879491847E-2</v>
      </c>
      <c r="J53" s="89"/>
      <c r="K53" s="111">
        <f t="shared" si="1"/>
        <v>4.1855414977547967E-3</v>
      </c>
      <c r="L53" s="111">
        <f t="shared" si="2"/>
        <v>5.985141865934171E-3</v>
      </c>
      <c r="M53" s="111"/>
      <c r="N53" s="111">
        <f t="shared" si="3"/>
        <v>-1.0997321313099828E-2</v>
      </c>
      <c r="O53" s="111">
        <f t="shared" si="4"/>
        <v>-1.2349234999491684E-2</v>
      </c>
      <c r="P53" s="114"/>
      <c r="Q53" s="111">
        <f t="shared" si="5"/>
        <v>1.5182862810854625E-2</v>
      </c>
      <c r="R53" s="111">
        <f t="shared" si="6"/>
        <v>1.8334376865425855E-2</v>
      </c>
      <c r="S53" s="213"/>
      <c r="T53" s="182"/>
      <c r="U53" s="182"/>
      <c r="V53" s="182"/>
      <c r="W53" s="182"/>
      <c r="X53" s="182"/>
      <c r="Y53" s="182"/>
      <c r="Z53" s="182"/>
      <c r="AA53" s="182"/>
    </row>
    <row r="54" spans="1:27">
      <c r="A54" s="215">
        <f t="shared" si="0"/>
        <v>1980</v>
      </c>
      <c r="B54" s="23">
        <f>'F1'!B55</f>
        <v>9.1032488478326443E-2</v>
      </c>
      <c r="C54" s="23">
        <f>'F1'!D55</f>
        <v>6.935263281665266E-2</v>
      </c>
      <c r="D54" s="108"/>
      <c r="E54" s="23">
        <v>9.5326657990938424E-2</v>
      </c>
      <c r="F54" s="23">
        <v>7.5094501176895048E-2</v>
      </c>
      <c r="G54" s="23"/>
      <c r="H54" s="23">
        <v>8.0776650735311276E-2</v>
      </c>
      <c r="I54" s="23">
        <v>5.6595047590368736E-2</v>
      </c>
      <c r="J54" s="89"/>
      <c r="K54" s="111">
        <f t="shared" si="1"/>
        <v>4.2941695126119811E-3</v>
      </c>
      <c r="L54" s="111">
        <f t="shared" si="2"/>
        <v>5.7418683602423887E-3</v>
      </c>
      <c r="M54" s="111"/>
      <c r="N54" s="111">
        <f t="shared" si="3"/>
        <v>-1.0255837743015167E-2</v>
      </c>
      <c r="O54" s="111">
        <f t="shared" si="4"/>
        <v>-1.2757585226283924E-2</v>
      </c>
      <c r="P54" s="114"/>
      <c r="Q54" s="111">
        <f t="shared" si="5"/>
        <v>1.4550007255627148E-2</v>
      </c>
      <c r="R54" s="111">
        <f t="shared" si="6"/>
        <v>1.8499453586526313E-2</v>
      </c>
      <c r="S54" s="213"/>
      <c r="T54" s="182"/>
      <c r="U54" s="182"/>
      <c r="V54" s="182"/>
      <c r="W54" s="182"/>
      <c r="X54" s="182"/>
      <c r="Y54" s="182"/>
      <c r="Z54" s="182"/>
      <c r="AA54" s="182"/>
    </row>
    <row r="55" spans="1:27">
      <c r="A55" s="215">
        <f t="shared" si="0"/>
        <v>1981</v>
      </c>
      <c r="B55" s="23">
        <f>'F1'!B56</f>
        <v>8.9786865184290549E-2</v>
      </c>
      <c r="C55" s="23">
        <f>'F1'!D56</f>
        <v>6.9648598759632682E-2</v>
      </c>
      <c r="D55" s="108"/>
      <c r="E55" s="23">
        <v>9.2910226709256624E-2</v>
      </c>
      <c r="F55" s="23">
        <v>7.4831276357450974E-2</v>
      </c>
      <c r="G55" s="23"/>
      <c r="H55" s="23">
        <v>7.9874002901807656E-2</v>
      </c>
      <c r="I55" s="23">
        <v>5.811905367275387E-2</v>
      </c>
      <c r="J55" s="89"/>
      <c r="K55" s="111">
        <f t="shared" si="1"/>
        <v>3.1233615249660757E-3</v>
      </c>
      <c r="L55" s="111">
        <f t="shared" si="2"/>
        <v>5.1826775978182915E-3</v>
      </c>
      <c r="M55" s="111"/>
      <c r="N55" s="111">
        <f t="shared" si="3"/>
        <v>-9.9128622824828927E-3</v>
      </c>
      <c r="O55" s="111">
        <f t="shared" si="4"/>
        <v>-1.1529545086878812E-2</v>
      </c>
      <c r="P55" s="114"/>
      <c r="Q55" s="111">
        <f t="shared" si="5"/>
        <v>1.3036223807448968E-2</v>
      </c>
      <c r="R55" s="111">
        <f t="shared" si="6"/>
        <v>1.6712222684697103E-2</v>
      </c>
      <c r="S55" s="213"/>
      <c r="T55" s="182"/>
      <c r="U55" s="182"/>
      <c r="V55" s="182"/>
      <c r="W55" s="182"/>
      <c r="X55" s="182"/>
      <c r="Y55" s="182"/>
      <c r="Z55" s="182"/>
      <c r="AA55" s="182"/>
    </row>
    <row r="56" spans="1:27">
      <c r="A56" s="215">
        <f t="shared" si="0"/>
        <v>1982</v>
      </c>
      <c r="B56" s="23">
        <f>'F1'!B57</f>
        <v>9.1587103687375132E-2</v>
      </c>
      <c r="C56" s="23">
        <f>'F1'!D57</f>
        <v>6.8986125239727858E-2</v>
      </c>
      <c r="D56" s="108"/>
      <c r="E56" s="23">
        <v>9.4591248450128965E-2</v>
      </c>
      <c r="F56" s="23">
        <v>7.5323596122254879E-2</v>
      </c>
      <c r="G56" s="23"/>
      <c r="H56" s="23">
        <v>8.223107387872032E-2</v>
      </c>
      <c r="I56" s="23">
        <v>5.6362873032333512E-2</v>
      </c>
      <c r="J56" s="89"/>
      <c r="K56" s="111">
        <f t="shared" si="1"/>
        <v>3.0041447627538326E-3</v>
      </c>
      <c r="L56" s="111">
        <f t="shared" si="2"/>
        <v>6.3374708825270215E-3</v>
      </c>
      <c r="M56" s="111"/>
      <c r="N56" s="111">
        <f t="shared" si="3"/>
        <v>-9.3560298086548116E-3</v>
      </c>
      <c r="O56" s="111">
        <f t="shared" si="4"/>
        <v>-1.2623252207394346E-2</v>
      </c>
      <c r="P56" s="114"/>
      <c r="Q56" s="111">
        <f t="shared" si="5"/>
        <v>1.2360174571408644E-2</v>
      </c>
      <c r="R56" s="111">
        <f t="shared" si="6"/>
        <v>1.8960723089921368E-2</v>
      </c>
      <c r="S56" s="213"/>
      <c r="T56" s="182"/>
      <c r="U56" s="182"/>
      <c r="V56" s="182"/>
      <c r="W56" s="182"/>
      <c r="X56" s="182"/>
      <c r="Y56" s="182"/>
      <c r="Z56" s="182"/>
      <c r="AA56" s="182"/>
    </row>
    <row r="57" spans="1:27">
      <c r="A57" s="215">
        <f t="shared" si="0"/>
        <v>1983</v>
      </c>
      <c r="B57" s="23">
        <f>'F1'!B58</f>
        <v>9.4667835259230129E-2</v>
      </c>
      <c r="C57" s="23">
        <f>'F1'!D58</f>
        <v>7.1949684198771791E-2</v>
      </c>
      <c r="D57" s="108"/>
      <c r="E57" s="23">
        <v>9.821748475844834E-2</v>
      </c>
      <c r="F57" s="23">
        <v>7.813635700175274E-2</v>
      </c>
      <c r="G57" s="23"/>
      <c r="H57" s="23">
        <v>8.5344691253700394E-2</v>
      </c>
      <c r="I57" s="23">
        <v>5.8291642863381531E-2</v>
      </c>
      <c r="J57" s="89"/>
      <c r="K57" s="111">
        <f t="shared" si="1"/>
        <v>3.5496494992182104E-3</v>
      </c>
      <c r="L57" s="111">
        <f t="shared" si="2"/>
        <v>6.1866728029809498E-3</v>
      </c>
      <c r="M57" s="111"/>
      <c r="N57" s="111">
        <f t="shared" si="3"/>
        <v>-9.3231440055297349E-3</v>
      </c>
      <c r="O57" s="111">
        <f t="shared" si="4"/>
        <v>-1.365804133539026E-2</v>
      </c>
      <c r="P57" s="114"/>
      <c r="Q57" s="111">
        <f t="shared" si="5"/>
        <v>1.2872793504747945E-2</v>
      </c>
      <c r="R57" s="111">
        <f t="shared" si="6"/>
        <v>1.984471413837121E-2</v>
      </c>
      <c r="S57" s="213"/>
      <c r="T57" s="182"/>
      <c r="U57" s="182"/>
      <c r="V57" s="182"/>
      <c r="W57" s="182"/>
      <c r="X57" s="182"/>
      <c r="Y57" s="182"/>
      <c r="Z57" s="182"/>
      <c r="AA57" s="182"/>
    </row>
    <row r="58" spans="1:27">
      <c r="A58" s="215">
        <f t="shared" si="0"/>
        <v>1984</v>
      </c>
      <c r="B58" s="23">
        <f>'F1'!B59</f>
        <v>9.8371619949190262E-2</v>
      </c>
      <c r="C58" s="23">
        <f>'F1'!D59</f>
        <v>7.7088953370487309E-2</v>
      </c>
      <c r="D58" s="108"/>
      <c r="E58" s="23">
        <v>0.10166706245117597</v>
      </c>
      <c r="F58" s="23">
        <v>8.2110017229455004E-2</v>
      </c>
      <c r="G58" s="23"/>
      <c r="H58" s="23">
        <v>8.9687793307191704E-2</v>
      </c>
      <c r="I58" s="23">
        <v>6.5039456785514885E-2</v>
      </c>
      <c r="J58" s="89"/>
      <c r="K58" s="111">
        <f t="shared" si="1"/>
        <v>3.2954425019857125E-3</v>
      </c>
      <c r="L58" s="111">
        <f t="shared" si="2"/>
        <v>5.0210638589676948E-3</v>
      </c>
      <c r="M58" s="111"/>
      <c r="N58" s="111">
        <f t="shared" si="3"/>
        <v>-8.6838266419985571E-3</v>
      </c>
      <c r="O58" s="111">
        <f t="shared" si="4"/>
        <v>-1.2049496584972424E-2</v>
      </c>
      <c r="P58" s="114"/>
      <c r="Q58" s="111">
        <f t="shared" si="5"/>
        <v>1.197926914398427E-2</v>
      </c>
      <c r="R58" s="111">
        <f t="shared" si="6"/>
        <v>1.7070560443940119E-2</v>
      </c>
      <c r="S58" s="213"/>
      <c r="T58" s="182"/>
      <c r="U58" s="182"/>
      <c r="V58" s="182"/>
      <c r="W58" s="182"/>
      <c r="X58" s="182"/>
      <c r="Y58" s="182"/>
      <c r="Z58" s="182"/>
      <c r="AA58" s="182"/>
    </row>
    <row r="59" spans="1:27">
      <c r="A59" s="215">
        <f t="shared" si="0"/>
        <v>1985</v>
      </c>
      <c r="B59" s="23">
        <f>'F1'!B60</f>
        <v>9.979547645224203E-2</v>
      </c>
      <c r="C59" s="23">
        <f>'F1'!D60</f>
        <v>7.6891610884813957E-2</v>
      </c>
      <c r="D59" s="108"/>
      <c r="E59" s="23">
        <v>0.10266172639532004</v>
      </c>
      <c r="F59" s="23">
        <v>8.1871679059722674E-2</v>
      </c>
      <c r="G59" s="23"/>
      <c r="H59" s="23">
        <v>9.1292973660992649E-2</v>
      </c>
      <c r="I59" s="23">
        <v>6.4779820897613485E-2</v>
      </c>
      <c r="J59" s="89"/>
      <c r="K59" s="111">
        <f t="shared" si="1"/>
        <v>2.8662499430780058E-3</v>
      </c>
      <c r="L59" s="111">
        <f t="shared" si="2"/>
        <v>4.9800681749087167E-3</v>
      </c>
      <c r="M59" s="111"/>
      <c r="N59" s="111">
        <f t="shared" si="3"/>
        <v>-8.5025027912493806E-3</v>
      </c>
      <c r="O59" s="111">
        <f t="shared" si="4"/>
        <v>-1.2111789987200472E-2</v>
      </c>
      <c r="P59" s="114"/>
      <c r="Q59" s="111">
        <f t="shared" si="5"/>
        <v>1.1368752734327386E-2</v>
      </c>
      <c r="R59" s="111">
        <f t="shared" si="6"/>
        <v>1.7091858162109189E-2</v>
      </c>
      <c r="S59" s="213"/>
      <c r="T59" s="182"/>
      <c r="U59" s="182"/>
      <c r="V59" s="182"/>
      <c r="W59" s="182"/>
      <c r="X59" s="182"/>
      <c r="Y59" s="182"/>
      <c r="Z59" s="182"/>
      <c r="AA59" s="182"/>
    </row>
    <row r="60" spans="1:27">
      <c r="A60" s="215">
        <f t="shared" si="0"/>
        <v>1986</v>
      </c>
      <c r="B60" s="23">
        <f>'F1'!B61</f>
        <v>9.8565290627953508E-2</v>
      </c>
      <c r="C60" s="23">
        <f>'F1'!D61</f>
        <v>7.3653566201339893E-2</v>
      </c>
      <c r="D60" s="108"/>
      <c r="E60" s="23">
        <v>0.10232842999302626</v>
      </c>
      <c r="F60" s="23">
        <v>7.8613220245859719E-2</v>
      </c>
      <c r="G60" s="23"/>
      <c r="H60" s="23">
        <v>9.0640500758401951E-2</v>
      </c>
      <c r="I60" s="23">
        <v>6.1653944460065148E-2</v>
      </c>
      <c r="J60" s="89"/>
      <c r="K60" s="111">
        <f t="shared" si="1"/>
        <v>3.7631393650727485E-3</v>
      </c>
      <c r="L60" s="111">
        <f t="shared" si="2"/>
        <v>4.9596540445198262E-3</v>
      </c>
      <c r="M60" s="111"/>
      <c r="N60" s="111">
        <f t="shared" si="3"/>
        <v>-7.9247898695515573E-3</v>
      </c>
      <c r="O60" s="111">
        <f t="shared" si="4"/>
        <v>-1.1999621741274745E-2</v>
      </c>
      <c r="P60" s="114"/>
      <c r="Q60" s="111">
        <f t="shared" si="5"/>
        <v>1.1687929234624306E-2</v>
      </c>
      <c r="R60" s="111">
        <f t="shared" si="6"/>
        <v>1.6959275785794571E-2</v>
      </c>
      <c r="S60" s="213"/>
      <c r="T60" s="182"/>
      <c r="U60" s="182"/>
      <c r="V60" s="182"/>
      <c r="W60" s="182"/>
      <c r="X60" s="182"/>
      <c r="Y60" s="182"/>
      <c r="Z60" s="182"/>
      <c r="AA60" s="182"/>
    </row>
    <row r="61" spans="1:27">
      <c r="A61" s="215">
        <f t="shared" si="0"/>
        <v>1987</v>
      </c>
      <c r="B61" s="23">
        <f>'F1'!B62</f>
        <v>0.10090110735902925</v>
      </c>
      <c r="C61" s="23">
        <f>'F1'!D62</f>
        <v>7.6447342218951109E-2</v>
      </c>
      <c r="D61" s="108"/>
      <c r="E61" s="23">
        <v>0.1042144401343244</v>
      </c>
      <c r="F61" s="23">
        <v>7.9905772595241384E-2</v>
      </c>
      <c r="G61" s="23"/>
      <c r="H61" s="23">
        <v>9.2451260171296595E-2</v>
      </c>
      <c r="I61" s="23">
        <v>6.5678188953769964E-2</v>
      </c>
      <c r="J61" s="89"/>
      <c r="K61" s="111">
        <f t="shared" si="1"/>
        <v>3.3133327752951497E-3</v>
      </c>
      <c r="L61" s="111">
        <f t="shared" si="2"/>
        <v>3.4584303762902752E-3</v>
      </c>
      <c r="M61" s="111"/>
      <c r="N61" s="111">
        <f t="shared" si="3"/>
        <v>-8.4498471877326592E-3</v>
      </c>
      <c r="O61" s="111">
        <f t="shared" si="4"/>
        <v>-1.0769153265181144E-2</v>
      </c>
      <c r="P61" s="114"/>
      <c r="Q61" s="111">
        <f t="shared" si="5"/>
        <v>1.1763179963027809E-2</v>
      </c>
      <c r="R61" s="111">
        <f t="shared" si="6"/>
        <v>1.422758364147142E-2</v>
      </c>
      <c r="S61" s="213"/>
      <c r="T61" s="182"/>
      <c r="U61" s="182"/>
      <c r="V61" s="182"/>
      <c r="W61" s="182"/>
      <c r="X61" s="182"/>
      <c r="Y61" s="182"/>
      <c r="Z61" s="182"/>
      <c r="AA61" s="182"/>
    </row>
    <row r="62" spans="1:27">
      <c r="A62" s="215">
        <f t="shared" si="0"/>
        <v>1988</v>
      </c>
      <c r="B62" s="23">
        <f>'F1'!B63</f>
        <v>0.11260867966089287</v>
      </c>
      <c r="C62" s="23">
        <f>'F1'!D63</f>
        <v>8.7414499342183968E-2</v>
      </c>
      <c r="D62" s="108"/>
      <c r="E62" s="23">
        <v>0.11565435529376407</v>
      </c>
      <c r="F62" s="23">
        <v>9.0594306922207171E-2</v>
      </c>
      <c r="G62" s="23"/>
      <c r="H62" s="23">
        <v>0.10522274689963597</v>
      </c>
      <c r="I62" s="23">
        <v>7.6878391852577777E-2</v>
      </c>
      <c r="J62" s="89"/>
      <c r="K62" s="111">
        <f t="shared" si="1"/>
        <v>3.0456756328711976E-3</v>
      </c>
      <c r="L62" s="111">
        <f t="shared" si="2"/>
        <v>3.1798075800232029E-3</v>
      </c>
      <c r="M62" s="111"/>
      <c r="N62" s="111">
        <f t="shared" si="3"/>
        <v>-7.3859327612569026E-3</v>
      </c>
      <c r="O62" s="111">
        <f t="shared" si="4"/>
        <v>-1.0536107489606192E-2</v>
      </c>
      <c r="P62" s="114"/>
      <c r="Q62" s="111">
        <f t="shared" si="5"/>
        <v>1.04316083941281E-2</v>
      </c>
      <c r="R62" s="111">
        <f t="shared" si="6"/>
        <v>1.3715915069629395E-2</v>
      </c>
      <c r="S62" s="213"/>
      <c r="T62" s="182"/>
      <c r="U62" s="182"/>
      <c r="V62" s="182"/>
      <c r="W62" s="182"/>
      <c r="X62" s="182"/>
      <c r="Y62" s="182"/>
      <c r="Z62" s="182"/>
      <c r="AA62" s="182"/>
    </row>
    <row r="63" spans="1:27">
      <c r="A63" s="215">
        <f t="shared" si="0"/>
        <v>1989</v>
      </c>
      <c r="B63" s="23">
        <f>'F1'!B64</f>
        <v>0.10774538365528008</v>
      </c>
      <c r="C63" s="23">
        <f>'F1'!D64</f>
        <v>8.2457669462270664E-2</v>
      </c>
      <c r="D63" s="108"/>
      <c r="E63" s="23">
        <v>0.11117132362208583</v>
      </c>
      <c r="F63" s="23">
        <v>8.6393137276300255E-2</v>
      </c>
      <c r="G63" s="23"/>
      <c r="H63" s="23">
        <v>0.10005359474796259</v>
      </c>
      <c r="I63" s="23">
        <v>7.2691534431209071E-2</v>
      </c>
      <c r="J63" s="89"/>
      <c r="K63" s="111">
        <f t="shared" si="1"/>
        <v>3.4259399668057494E-3</v>
      </c>
      <c r="L63" s="111">
        <f t="shared" si="2"/>
        <v>3.9354678140295918E-3</v>
      </c>
      <c r="M63" s="111"/>
      <c r="N63" s="111">
        <f t="shared" si="3"/>
        <v>-7.69178890731749E-3</v>
      </c>
      <c r="O63" s="111">
        <f t="shared" si="4"/>
        <v>-9.766135031061593E-3</v>
      </c>
      <c r="P63" s="114"/>
      <c r="Q63" s="111">
        <f t="shared" si="5"/>
        <v>1.1117728874123239E-2</v>
      </c>
      <c r="R63" s="111">
        <f t="shared" si="6"/>
        <v>1.3701602845091185E-2</v>
      </c>
      <c r="S63" s="213"/>
      <c r="T63" s="182"/>
      <c r="U63" s="182"/>
      <c r="V63" s="182"/>
      <c r="W63" s="182"/>
      <c r="X63" s="182"/>
      <c r="Y63" s="182"/>
      <c r="Z63" s="182"/>
      <c r="AA63" s="182"/>
    </row>
    <row r="64" spans="1:27">
      <c r="A64" s="215">
        <f t="shared" si="0"/>
        <v>1990</v>
      </c>
      <c r="B64" s="23">
        <f>'F1'!B65</f>
        <v>0.10731067121473412</v>
      </c>
      <c r="C64" s="23">
        <f>'F1'!D65</f>
        <v>8.2756213844376231E-2</v>
      </c>
      <c r="D64" s="108"/>
      <c r="E64" s="23">
        <v>0.11046486948236581</v>
      </c>
      <c r="F64" s="23">
        <v>8.5341087004551994E-2</v>
      </c>
      <c r="G64" s="23"/>
      <c r="H64" s="23">
        <v>9.9526431895243947E-2</v>
      </c>
      <c r="I64" s="23">
        <v>7.0711895185961035E-2</v>
      </c>
      <c r="J64" s="89"/>
      <c r="K64" s="111">
        <f t="shared" si="1"/>
        <v>3.1541982676316915E-3</v>
      </c>
      <c r="L64" s="111">
        <f t="shared" si="2"/>
        <v>2.584873160175763E-3</v>
      </c>
      <c r="M64" s="111"/>
      <c r="N64" s="111">
        <f t="shared" si="3"/>
        <v>-7.7842393194901688E-3</v>
      </c>
      <c r="O64" s="111">
        <f t="shared" si="4"/>
        <v>-1.2044318658415196E-2</v>
      </c>
      <c r="P64" s="114"/>
      <c r="Q64" s="111">
        <f t="shared" si="5"/>
        <v>1.093843758712186E-2</v>
      </c>
      <c r="R64" s="111">
        <f t="shared" si="6"/>
        <v>1.4629191818590959E-2</v>
      </c>
      <c r="S64" s="213"/>
      <c r="T64" s="182"/>
      <c r="U64" s="182"/>
      <c r="V64" s="182"/>
      <c r="W64" s="182"/>
      <c r="X64" s="182"/>
      <c r="Y64" s="182"/>
      <c r="Z64" s="182"/>
      <c r="AA64" s="182"/>
    </row>
    <row r="65" spans="1:27">
      <c r="A65" s="215">
        <f t="shared" si="0"/>
        <v>1991</v>
      </c>
      <c r="B65" s="23">
        <f>'F1'!B66</f>
        <v>0.10463559045860955</v>
      </c>
      <c r="C65" s="23">
        <f>'F1'!D66</f>
        <v>7.7317888095874407E-2</v>
      </c>
      <c r="D65" s="108"/>
      <c r="E65" s="23">
        <v>0.10746528819536759</v>
      </c>
      <c r="F65" s="23">
        <v>8.1250621891803765E-2</v>
      </c>
      <c r="G65" s="23"/>
      <c r="H65" s="23">
        <v>9.6096519038015277E-2</v>
      </c>
      <c r="I65" s="23">
        <v>6.4090624969280918E-2</v>
      </c>
      <c r="J65" s="89"/>
      <c r="K65" s="111">
        <f t="shared" si="1"/>
        <v>2.8296977367580356E-3</v>
      </c>
      <c r="L65" s="111">
        <f t="shared" si="2"/>
        <v>3.9327337959293579E-3</v>
      </c>
      <c r="M65" s="111"/>
      <c r="N65" s="111">
        <f t="shared" si="3"/>
        <v>-8.5390714205942769E-3</v>
      </c>
      <c r="O65" s="111">
        <f t="shared" si="4"/>
        <v>-1.3227263126593489E-2</v>
      </c>
      <c r="P65" s="114"/>
      <c r="Q65" s="111">
        <f t="shared" si="5"/>
        <v>1.1368769157352313E-2</v>
      </c>
      <c r="R65" s="111">
        <f t="shared" si="6"/>
        <v>1.7159996922522847E-2</v>
      </c>
      <c r="S65" s="213"/>
      <c r="T65" s="182"/>
      <c r="U65" s="182"/>
      <c r="V65" s="182"/>
      <c r="W65" s="182"/>
      <c r="X65" s="182"/>
      <c r="Y65" s="182"/>
      <c r="Z65" s="182"/>
      <c r="AA65" s="182"/>
    </row>
    <row r="66" spans="1:27">
      <c r="A66" s="215">
        <f t="shared" si="0"/>
        <v>1992</v>
      </c>
      <c r="B66" s="23">
        <f>'F1'!B67</f>
        <v>0.11173472813703217</v>
      </c>
      <c r="C66" s="23">
        <f>'F1'!D67</f>
        <v>8.118479959201598E-2</v>
      </c>
      <c r="D66" s="108"/>
      <c r="E66" s="23">
        <v>0.11513047856978745</v>
      </c>
      <c r="F66" s="23">
        <v>8.5978682220570118E-2</v>
      </c>
      <c r="G66" s="23"/>
      <c r="H66" s="23">
        <v>0.1035625208950741</v>
      </c>
      <c r="I66" s="23">
        <v>6.7318750122582968E-2</v>
      </c>
      <c r="J66" s="89"/>
      <c r="K66" s="111">
        <f t="shared" si="1"/>
        <v>3.395750432755279E-3</v>
      </c>
      <c r="L66" s="111">
        <f t="shared" si="2"/>
        <v>4.7938826285541386E-3</v>
      </c>
      <c r="M66" s="111"/>
      <c r="N66" s="111">
        <f t="shared" si="3"/>
        <v>-8.1722072419580655E-3</v>
      </c>
      <c r="O66" s="111">
        <f t="shared" si="4"/>
        <v>-1.3866049469433012E-2</v>
      </c>
      <c r="P66" s="114"/>
      <c r="Q66" s="111">
        <f t="shared" si="5"/>
        <v>1.1567957674713344E-2</v>
      </c>
      <c r="R66" s="111">
        <f t="shared" si="6"/>
        <v>1.865993209798715E-2</v>
      </c>
      <c r="S66" s="213"/>
      <c r="T66" s="182"/>
      <c r="U66" s="182"/>
      <c r="V66" s="182"/>
      <c r="W66" s="182"/>
      <c r="X66" s="182"/>
      <c r="Y66" s="182"/>
      <c r="Z66" s="182"/>
      <c r="AA66" s="182"/>
    </row>
    <row r="67" spans="1:27">
      <c r="A67" s="215">
        <f t="shared" ref="A67:A94" si="7">A66+1</f>
        <v>1993</v>
      </c>
      <c r="B67" s="23">
        <f>'F1'!B68</f>
        <v>0.10672208111027655</v>
      </c>
      <c r="C67" s="23">
        <f>'F1'!D68</f>
        <v>7.3484367116312621E-2</v>
      </c>
      <c r="D67" s="108"/>
      <c r="E67" s="23">
        <v>0.10967026101318374</v>
      </c>
      <c r="F67" s="23">
        <v>7.7434443336090841E-2</v>
      </c>
      <c r="G67" s="23"/>
      <c r="H67" s="23">
        <v>9.7925922041663727E-2</v>
      </c>
      <c r="I67" s="23">
        <v>6.0365906106813534E-2</v>
      </c>
      <c r="J67" s="89"/>
      <c r="K67" s="111">
        <f t="shared" si="1"/>
        <v>2.9481799029071887E-3</v>
      </c>
      <c r="L67" s="111">
        <f t="shared" si="2"/>
        <v>3.9500762197782202E-3</v>
      </c>
      <c r="M67" s="111"/>
      <c r="N67" s="111">
        <f t="shared" si="3"/>
        <v>-8.7961590686128216E-3</v>
      </c>
      <c r="O67" s="111">
        <f t="shared" si="4"/>
        <v>-1.3118461009499087E-2</v>
      </c>
      <c r="P67" s="114"/>
      <c r="Q67" s="111">
        <f t="shared" si="5"/>
        <v>1.174433897152001E-2</v>
      </c>
      <c r="R67" s="111">
        <f t="shared" si="6"/>
        <v>1.7068537229277307E-2</v>
      </c>
      <c r="S67" s="213"/>
      <c r="T67" s="182"/>
      <c r="U67" s="182"/>
      <c r="V67" s="182"/>
      <c r="W67" s="182"/>
      <c r="X67" s="182"/>
      <c r="Y67" s="182"/>
      <c r="Z67" s="182"/>
      <c r="AA67" s="182"/>
    </row>
    <row r="68" spans="1:27">
      <c r="A68" s="215">
        <f t="shared" si="7"/>
        <v>1994</v>
      </c>
      <c r="B68" s="23">
        <f>'F1'!B69</f>
        <v>0.10627555377838044</v>
      </c>
      <c r="C68" s="23">
        <f>'F1'!D69</f>
        <v>7.4134598638055091E-2</v>
      </c>
      <c r="D68" s="108"/>
      <c r="E68" s="23">
        <v>0.10920758307616289</v>
      </c>
      <c r="F68" s="23">
        <v>7.8795779569792626E-2</v>
      </c>
      <c r="G68" s="23"/>
      <c r="H68" s="23">
        <v>9.7947633209355983E-2</v>
      </c>
      <c r="I68" s="23">
        <v>6.2878885137308368E-2</v>
      </c>
      <c r="J68" s="89"/>
      <c r="K68" s="111">
        <f t="shared" si="1"/>
        <v>2.9320292977824541E-3</v>
      </c>
      <c r="L68" s="111">
        <f t="shared" si="2"/>
        <v>4.6611809317375352E-3</v>
      </c>
      <c r="M68" s="111"/>
      <c r="N68" s="111">
        <f t="shared" si="3"/>
        <v>-8.3279205690244551E-3</v>
      </c>
      <c r="O68" s="111">
        <f t="shared" si="4"/>
        <v>-1.1255713500746722E-2</v>
      </c>
      <c r="P68" s="114"/>
      <c r="Q68" s="111">
        <f t="shared" si="5"/>
        <v>1.1259949866806909E-2</v>
      </c>
      <c r="R68" s="111">
        <f t="shared" si="6"/>
        <v>1.5916894432484258E-2</v>
      </c>
      <c r="S68" s="213"/>
      <c r="T68" s="182"/>
      <c r="U68" s="182"/>
      <c r="V68" s="182"/>
      <c r="W68" s="182"/>
      <c r="X68" s="182"/>
      <c r="Y68" s="182"/>
      <c r="Z68" s="182"/>
      <c r="AA68" s="182"/>
    </row>
    <row r="69" spans="1:27">
      <c r="A69" s="215">
        <f t="shared" si="7"/>
        <v>1995</v>
      </c>
      <c r="B69" s="23">
        <f>'F1'!B70</f>
        <v>0.11175760732268609</v>
      </c>
      <c r="C69" s="23">
        <f>'F1'!D70</f>
        <v>7.7998070340682596E-2</v>
      </c>
      <c r="D69" s="108"/>
      <c r="E69" s="23">
        <v>0.11465926368655735</v>
      </c>
      <c r="F69" s="23">
        <v>8.2112915986691654E-2</v>
      </c>
      <c r="G69" s="23"/>
      <c r="H69" s="23">
        <v>0.10355855170899778</v>
      </c>
      <c r="I69" s="23">
        <v>6.7293246034403495E-2</v>
      </c>
      <c r="J69" s="89"/>
      <c r="K69" s="111">
        <f t="shared" si="1"/>
        <v>2.901656363871255E-3</v>
      </c>
      <c r="L69" s="111">
        <f t="shared" si="2"/>
        <v>4.1148456460090577E-3</v>
      </c>
      <c r="M69" s="111"/>
      <c r="N69" s="111">
        <f t="shared" si="3"/>
        <v>-8.1990556136883191E-3</v>
      </c>
      <c r="O69" s="111">
        <f t="shared" si="4"/>
        <v>-1.0704824306279101E-2</v>
      </c>
      <c r="P69" s="114"/>
      <c r="Q69" s="111">
        <f t="shared" si="5"/>
        <v>1.1100711977559574E-2</v>
      </c>
      <c r="R69" s="111">
        <f t="shared" si="6"/>
        <v>1.4819669952288159E-2</v>
      </c>
      <c r="S69" s="213"/>
      <c r="T69" s="182"/>
      <c r="U69" s="182"/>
      <c r="V69" s="182"/>
      <c r="W69" s="182"/>
      <c r="X69" s="182"/>
      <c r="Y69" s="182"/>
      <c r="Z69" s="182"/>
      <c r="AA69" s="182"/>
    </row>
    <row r="70" spans="1:27">
      <c r="A70" s="215">
        <f t="shared" si="7"/>
        <v>1996</v>
      </c>
      <c r="B70" s="23">
        <f>'F1'!B71</f>
        <v>0.11687272245344611</v>
      </c>
      <c r="C70" s="23">
        <f>'F1'!D71</f>
        <v>8.1597154399883437E-2</v>
      </c>
      <c r="D70" s="108"/>
      <c r="E70" s="23">
        <v>0.1194863348417752</v>
      </c>
      <c r="F70" s="23">
        <v>8.5189079670861659E-2</v>
      </c>
      <c r="G70" s="23"/>
      <c r="H70" s="23">
        <v>0.10893647672446487</v>
      </c>
      <c r="I70" s="23">
        <v>7.1869900219364943E-2</v>
      </c>
      <c r="J70" s="89"/>
      <c r="K70" s="111">
        <f t="shared" si="1"/>
        <v>2.6136123883290924E-3</v>
      </c>
      <c r="L70" s="111">
        <f t="shared" si="2"/>
        <v>3.5919252709782218E-3</v>
      </c>
      <c r="M70" s="111"/>
      <c r="N70" s="111">
        <f t="shared" si="3"/>
        <v>-7.9362457289812449E-3</v>
      </c>
      <c r="O70" s="111">
        <f t="shared" si="4"/>
        <v>-9.7272541805184937E-3</v>
      </c>
      <c r="P70" s="114"/>
      <c r="Q70" s="111">
        <f t="shared" si="5"/>
        <v>1.0549858117310337E-2</v>
      </c>
      <c r="R70" s="111">
        <f t="shared" si="6"/>
        <v>1.3319179451496715E-2</v>
      </c>
      <c r="S70" s="213"/>
      <c r="T70" s="182"/>
      <c r="U70" s="182"/>
      <c r="V70" s="182"/>
      <c r="W70" s="182"/>
      <c r="X70" s="182"/>
      <c r="Y70" s="182"/>
      <c r="Z70" s="182"/>
      <c r="AA70" s="182"/>
    </row>
    <row r="71" spans="1:27">
      <c r="A71" s="215">
        <f t="shared" si="7"/>
        <v>1997</v>
      </c>
      <c r="B71" s="23">
        <f>'F1'!B72</f>
        <v>0.12244851014666278</v>
      </c>
      <c r="C71" s="23">
        <f>'F1'!D72</f>
        <v>8.6295754804832717E-2</v>
      </c>
      <c r="D71" s="108"/>
      <c r="E71" s="23">
        <v>0.12522621038285223</v>
      </c>
      <c r="F71" s="23">
        <v>8.8677014395622686E-2</v>
      </c>
      <c r="G71" s="23"/>
      <c r="H71" s="23">
        <v>0.11397893801341288</v>
      </c>
      <c r="I71" s="23">
        <v>7.7311462490203237E-2</v>
      </c>
      <c r="J71" s="89"/>
      <c r="K71" s="111">
        <f t="shared" si="1"/>
        <v>2.7777002361894509E-3</v>
      </c>
      <c r="L71" s="111">
        <f t="shared" si="2"/>
        <v>2.3812595907899692E-3</v>
      </c>
      <c r="M71" s="111"/>
      <c r="N71" s="111">
        <f t="shared" si="3"/>
        <v>-8.4695721332498919E-3</v>
      </c>
      <c r="O71" s="111">
        <f t="shared" si="4"/>
        <v>-8.9842923146294801E-3</v>
      </c>
      <c r="P71" s="114"/>
      <c r="Q71" s="111">
        <f t="shared" si="5"/>
        <v>1.1247272369439343E-2</v>
      </c>
      <c r="R71" s="111">
        <f t="shared" si="6"/>
        <v>1.1365551905419449E-2</v>
      </c>
      <c r="S71" s="213"/>
      <c r="T71" s="182"/>
      <c r="U71" s="182"/>
      <c r="V71" s="182"/>
      <c r="W71" s="182"/>
      <c r="X71" s="182"/>
      <c r="Y71" s="182"/>
      <c r="Z71" s="182"/>
      <c r="AA71" s="182"/>
    </row>
    <row r="72" spans="1:27">
      <c r="A72" s="215">
        <f t="shared" si="7"/>
        <v>1998</v>
      </c>
      <c r="B72" s="23">
        <f>'F1'!B73</f>
        <v>0.12460289987617196</v>
      </c>
      <c r="C72" s="23">
        <f>'F1'!D73</f>
        <v>8.6838861054124528E-2</v>
      </c>
      <c r="D72" s="108"/>
      <c r="E72" s="23">
        <v>0.12800594530345832</v>
      </c>
      <c r="F72" s="23">
        <v>8.8707059003656039E-2</v>
      </c>
      <c r="G72" s="23"/>
      <c r="H72" s="23">
        <v>0.116311100543758</v>
      </c>
      <c r="I72" s="23">
        <v>7.8619064471317751E-2</v>
      </c>
      <c r="J72" s="89"/>
      <c r="K72" s="111">
        <f t="shared" si="1"/>
        <v>3.4030454272863664E-3</v>
      </c>
      <c r="L72" s="111">
        <f t="shared" si="2"/>
        <v>1.868197949531511E-3</v>
      </c>
      <c r="M72" s="111"/>
      <c r="N72" s="111">
        <f t="shared" si="3"/>
        <v>-8.2917993324139599E-3</v>
      </c>
      <c r="O72" s="111">
        <f t="shared" si="4"/>
        <v>-8.2197965828067765E-3</v>
      </c>
      <c r="P72" s="114"/>
      <c r="Q72" s="111">
        <f t="shared" si="5"/>
        <v>1.1694844759700326E-2</v>
      </c>
      <c r="R72" s="111">
        <f t="shared" si="6"/>
        <v>1.0087994532338287E-2</v>
      </c>
      <c r="S72" s="213"/>
      <c r="T72" s="182"/>
      <c r="U72" s="182"/>
      <c r="V72" s="182"/>
      <c r="W72" s="182"/>
      <c r="X72" s="182"/>
      <c r="Y72" s="182"/>
      <c r="Z72" s="182"/>
      <c r="AA72" s="182"/>
    </row>
    <row r="73" spans="1:27">
      <c r="A73" s="215">
        <f t="shared" si="7"/>
        <v>1999</v>
      </c>
      <c r="B73" s="23">
        <f>'F1'!B74</f>
        <v>0.12862531473661529</v>
      </c>
      <c r="C73" s="23">
        <f>'F1'!D74</f>
        <v>9.0317614886004677E-2</v>
      </c>
      <c r="D73" s="108"/>
      <c r="E73" s="23">
        <v>0.13161726359433609</v>
      </c>
      <c r="F73" s="23">
        <v>9.1773435105314466E-2</v>
      </c>
      <c r="G73" s="23"/>
      <c r="H73" s="23">
        <v>0.12032720173528</v>
      </c>
      <c r="I73" s="23">
        <v>8.2649272009220884E-2</v>
      </c>
      <c r="J73" s="89"/>
      <c r="K73" s="111">
        <f t="shared" si="1"/>
        <v>2.9919488577208053E-3</v>
      </c>
      <c r="L73" s="111">
        <f t="shared" si="2"/>
        <v>1.4558202193097891E-3</v>
      </c>
      <c r="M73" s="111"/>
      <c r="N73" s="111">
        <f t="shared" si="3"/>
        <v>-8.2981130013352888E-3</v>
      </c>
      <c r="O73" s="111">
        <f t="shared" si="4"/>
        <v>-7.668342876783793E-3</v>
      </c>
      <c r="P73" s="114"/>
      <c r="Q73" s="111">
        <f t="shared" si="5"/>
        <v>1.1290061859056094E-2</v>
      </c>
      <c r="R73" s="111">
        <f t="shared" si="6"/>
        <v>9.1241630960935821E-3</v>
      </c>
      <c r="S73" s="213"/>
      <c r="T73" s="182"/>
      <c r="U73" s="182"/>
      <c r="V73" s="182"/>
      <c r="W73" s="182"/>
      <c r="X73" s="182"/>
      <c r="Y73" s="182"/>
      <c r="Z73" s="182"/>
      <c r="AA73" s="182"/>
    </row>
    <row r="74" spans="1:27">
      <c r="A74" s="215">
        <f t="shared" si="7"/>
        <v>2000</v>
      </c>
      <c r="B74" s="23">
        <f>'F1'!B75</f>
        <v>0.13408803209572506</v>
      </c>
      <c r="C74" s="23">
        <f>'F1'!D75</f>
        <v>9.4506505277513378E-2</v>
      </c>
      <c r="D74" s="108"/>
      <c r="E74" s="23">
        <v>0.13720262880589948</v>
      </c>
      <c r="F74" s="23">
        <v>9.5133560803244185E-2</v>
      </c>
      <c r="G74" s="23"/>
      <c r="H74" s="23">
        <v>0.12546614722088686</v>
      </c>
      <c r="I74" s="23">
        <v>8.7393719339693532E-2</v>
      </c>
      <c r="J74" s="89"/>
      <c r="K74" s="111">
        <f t="shared" si="1"/>
        <v>3.1145967101744165E-3</v>
      </c>
      <c r="L74" s="111">
        <f t="shared" si="2"/>
        <v>6.2705552573080747E-4</v>
      </c>
      <c r="M74" s="111"/>
      <c r="N74" s="111">
        <f t="shared" si="3"/>
        <v>-8.6218848748381982E-3</v>
      </c>
      <c r="O74" s="111">
        <f t="shared" si="4"/>
        <v>-7.112785937819846E-3</v>
      </c>
      <c r="P74" s="114"/>
      <c r="Q74" s="111">
        <f t="shared" si="5"/>
        <v>1.1736481585012615E-2</v>
      </c>
      <c r="R74" s="111">
        <f t="shared" si="6"/>
        <v>7.7398414635506535E-3</v>
      </c>
      <c r="S74" s="213"/>
      <c r="T74" s="182"/>
      <c r="U74" s="182"/>
      <c r="V74" s="182"/>
      <c r="W74" s="182"/>
      <c r="X74" s="182"/>
      <c r="Y74" s="182"/>
      <c r="Z74" s="182"/>
      <c r="AA74" s="182"/>
    </row>
    <row r="75" spans="1:27">
      <c r="A75" s="215">
        <f t="shared" si="7"/>
        <v>2001</v>
      </c>
      <c r="B75" s="23">
        <f>'F1'!B76</f>
        <v>0.12490495089297689</v>
      </c>
      <c r="C75" s="23">
        <f>'F1'!D76</f>
        <v>8.6654198062239882E-2</v>
      </c>
      <c r="D75" s="108"/>
      <c r="E75" s="23">
        <v>0.1283522288487462</v>
      </c>
      <c r="F75" s="23">
        <v>8.9749476662684888E-2</v>
      </c>
      <c r="G75" s="23"/>
      <c r="H75" s="23">
        <v>0.11636194720269066</v>
      </c>
      <c r="I75" s="23">
        <v>7.6953437567776853E-2</v>
      </c>
      <c r="J75" s="89"/>
      <c r="K75" s="111">
        <f t="shared" si="1"/>
        <v>3.4472779557693095E-3</v>
      </c>
      <c r="L75" s="111">
        <f t="shared" si="2"/>
        <v>3.0952786004450061E-3</v>
      </c>
      <c r="M75" s="111"/>
      <c r="N75" s="111">
        <f t="shared" si="3"/>
        <v>-8.5430036902862244E-3</v>
      </c>
      <c r="O75" s="111">
        <f t="shared" si="4"/>
        <v>-9.7007604944630288E-3</v>
      </c>
      <c r="P75" s="114"/>
      <c r="Q75" s="111">
        <f t="shared" si="5"/>
        <v>1.1990281646055534E-2</v>
      </c>
      <c r="R75" s="111">
        <f t="shared" si="6"/>
        <v>1.2796039094908035E-2</v>
      </c>
      <c r="S75" s="213"/>
      <c r="T75" s="182"/>
      <c r="U75" s="182"/>
      <c r="V75" s="182"/>
      <c r="W75" s="182"/>
      <c r="X75" s="182"/>
      <c r="Y75" s="182"/>
      <c r="Z75" s="182"/>
      <c r="AA75" s="182"/>
    </row>
    <row r="76" spans="1:27">
      <c r="A76" s="215">
        <f t="shared" si="7"/>
        <v>2002</v>
      </c>
      <c r="B76" s="23">
        <f>'F1'!B77</f>
        <v>0.11870780021527641</v>
      </c>
      <c r="C76" s="23">
        <f>'F1'!D77</f>
        <v>8.1883586134613634E-2</v>
      </c>
      <c r="D76" s="108"/>
      <c r="E76" s="23">
        <v>0.12224308158514526</v>
      </c>
      <c r="F76" s="23">
        <v>8.8101846795303335E-2</v>
      </c>
      <c r="G76" s="23"/>
      <c r="H76" s="23">
        <v>0.11018732619184951</v>
      </c>
      <c r="I76" s="23">
        <v>6.847143016833665E-2</v>
      </c>
      <c r="J76" s="89"/>
      <c r="K76" s="111">
        <f t="shared" si="1"/>
        <v>3.5352813698688451E-3</v>
      </c>
      <c r="L76" s="111">
        <f t="shared" si="2"/>
        <v>6.2182606606897006E-3</v>
      </c>
      <c r="M76" s="111"/>
      <c r="N76" s="111">
        <f t="shared" si="3"/>
        <v>-8.5204740234268994E-3</v>
      </c>
      <c r="O76" s="111">
        <f t="shared" si="4"/>
        <v>-1.3412155966276984E-2</v>
      </c>
      <c r="P76" s="114"/>
      <c r="Q76" s="111">
        <f t="shared" si="5"/>
        <v>1.2055755393295745E-2</v>
      </c>
      <c r="R76" s="111">
        <f t="shared" si="6"/>
        <v>1.9630416626966685E-2</v>
      </c>
      <c r="S76" s="213"/>
      <c r="T76" s="182"/>
      <c r="U76" s="182"/>
      <c r="V76" s="182"/>
      <c r="W76" s="182"/>
      <c r="X76" s="182"/>
      <c r="Y76" s="182"/>
      <c r="Z76" s="182"/>
      <c r="AA76" s="182"/>
    </row>
    <row r="77" spans="1:27">
      <c r="A77" s="215">
        <f t="shared" si="7"/>
        <v>2003</v>
      </c>
      <c r="B77" s="23">
        <f>'F1'!B78</f>
        <v>0.12220951613676639</v>
      </c>
      <c r="C77" s="23">
        <f>'F1'!D78</f>
        <v>8.5434215849765738E-2</v>
      </c>
      <c r="D77" s="108"/>
      <c r="E77" s="23">
        <v>0.1259077270119448</v>
      </c>
      <c r="F77" s="23">
        <v>9.256724586414998E-2</v>
      </c>
      <c r="G77" s="23"/>
      <c r="H77" s="23">
        <v>0.1137936116272012</v>
      </c>
      <c r="I77" s="23">
        <v>7.103472128947784E-2</v>
      </c>
      <c r="J77" s="89"/>
      <c r="K77" s="111">
        <f t="shared" si="1"/>
        <v>3.6982108751784093E-3</v>
      </c>
      <c r="L77" s="111">
        <f t="shared" si="2"/>
        <v>7.1330300143842423E-3</v>
      </c>
      <c r="M77" s="111"/>
      <c r="N77" s="111">
        <f t="shared" si="3"/>
        <v>-8.4159045095651974E-3</v>
      </c>
      <c r="O77" s="111">
        <f t="shared" si="4"/>
        <v>-1.4399494560287898E-2</v>
      </c>
      <c r="P77" s="114"/>
      <c r="Q77" s="111">
        <f t="shared" si="5"/>
        <v>1.2114115384743607E-2</v>
      </c>
      <c r="R77" s="111">
        <f t="shared" si="6"/>
        <v>2.1532524574672141E-2</v>
      </c>
      <c r="S77" s="213"/>
      <c r="T77" s="182"/>
      <c r="U77" s="182"/>
      <c r="V77" s="182"/>
      <c r="W77" s="182"/>
      <c r="X77" s="182"/>
      <c r="Y77" s="182"/>
      <c r="Z77" s="182"/>
      <c r="AA77" s="182"/>
    </row>
    <row r="78" spans="1:27">
      <c r="A78" s="215">
        <f t="shared" si="7"/>
        <v>2004</v>
      </c>
      <c r="B78" s="23">
        <f>'F1'!B79</f>
        <v>0.13154063934373145</v>
      </c>
      <c r="C78" s="23">
        <f>'F1'!D79</f>
        <v>9.2435522575450541E-2</v>
      </c>
      <c r="D78" s="108"/>
      <c r="E78" s="23">
        <v>0.13509476884637578</v>
      </c>
      <c r="F78" s="23">
        <v>9.9351255937609448E-2</v>
      </c>
      <c r="G78" s="23"/>
      <c r="H78" s="23">
        <v>0.12266248031455884</v>
      </c>
      <c r="I78" s="23">
        <v>7.7682997050891822E-2</v>
      </c>
      <c r="J78" s="89"/>
      <c r="K78" s="111">
        <f t="shared" si="1"/>
        <v>3.554129502644332E-3</v>
      </c>
      <c r="L78" s="111">
        <f t="shared" si="2"/>
        <v>6.9157333621589073E-3</v>
      </c>
      <c r="M78" s="111"/>
      <c r="N78" s="111">
        <f t="shared" si="3"/>
        <v>-8.8781590291726054E-3</v>
      </c>
      <c r="O78" s="111">
        <f t="shared" si="4"/>
        <v>-1.4752525524558718E-2</v>
      </c>
      <c r="P78" s="114"/>
      <c r="Q78" s="111">
        <f t="shared" si="5"/>
        <v>1.2432288531816937E-2</v>
      </c>
      <c r="R78" s="111">
        <f t="shared" si="6"/>
        <v>2.1668258886717626E-2</v>
      </c>
      <c r="S78" s="213"/>
      <c r="T78" s="182"/>
      <c r="U78" s="182"/>
      <c r="V78" s="182"/>
      <c r="W78" s="182"/>
      <c r="X78" s="182"/>
      <c r="Y78" s="182"/>
      <c r="Z78" s="182"/>
      <c r="AA78" s="182"/>
    </row>
    <row r="79" spans="1:27">
      <c r="A79" s="215">
        <f t="shared" si="7"/>
        <v>2005</v>
      </c>
      <c r="B79" s="23">
        <f>'F1'!B80</f>
        <v>0.1411524484815963</v>
      </c>
      <c r="C79" s="23">
        <f>'F1'!D80</f>
        <v>9.8559500154482088E-2</v>
      </c>
      <c r="D79" s="108"/>
      <c r="E79" s="23">
        <v>0.14467313878407345</v>
      </c>
      <c r="F79" s="23">
        <v>0.10450017240855185</v>
      </c>
      <c r="G79" s="23"/>
      <c r="H79" s="23">
        <v>0.13264683979449965</v>
      </c>
      <c r="I79" s="23">
        <v>8.5905835810041617E-2</v>
      </c>
      <c r="J79" s="89"/>
      <c r="K79" s="111">
        <f t="shared" si="1"/>
        <v>3.5206903024771474E-3</v>
      </c>
      <c r="L79" s="111">
        <f t="shared" si="2"/>
        <v>5.9406722540697593E-3</v>
      </c>
      <c r="M79" s="111"/>
      <c r="N79" s="111">
        <f t="shared" si="3"/>
        <v>-8.5056086870966552E-3</v>
      </c>
      <c r="O79" s="111">
        <f t="shared" si="4"/>
        <v>-1.2653664344440471E-2</v>
      </c>
      <c r="P79" s="114"/>
      <c r="Q79" s="111">
        <f t="shared" si="5"/>
        <v>1.2026298989573803E-2</v>
      </c>
      <c r="R79" s="111">
        <f t="shared" si="6"/>
        <v>1.859433659851023E-2</v>
      </c>
      <c r="S79" s="213"/>
      <c r="T79" s="182"/>
      <c r="U79" s="182"/>
      <c r="V79" s="182"/>
      <c r="W79" s="182"/>
      <c r="X79" s="182"/>
      <c r="Y79" s="182"/>
      <c r="Z79" s="182"/>
      <c r="AA79" s="182"/>
    </row>
    <row r="80" spans="1:27">
      <c r="A80" s="215">
        <f t="shared" si="7"/>
        <v>2006</v>
      </c>
      <c r="B80" s="23">
        <f>'F1'!B81</f>
        <v>0.14575887535776794</v>
      </c>
      <c r="C80" s="23">
        <f>'F1'!D81</f>
        <v>0.10126278889363673</v>
      </c>
      <c r="D80" s="108"/>
      <c r="E80" s="23">
        <v>0.14895494394517564</v>
      </c>
      <c r="F80" s="23">
        <v>0.10640414076152552</v>
      </c>
      <c r="G80" s="23"/>
      <c r="H80" s="23">
        <v>0.1369205883607697</v>
      </c>
      <c r="I80" s="23">
        <v>8.8815797754067866E-2</v>
      </c>
      <c r="J80" s="89"/>
      <c r="K80" s="111">
        <f t="shared" si="1"/>
        <v>3.1960685874077022E-3</v>
      </c>
      <c r="L80" s="111">
        <f t="shared" si="2"/>
        <v>5.1413518678887909E-3</v>
      </c>
      <c r="M80" s="111"/>
      <c r="N80" s="111">
        <f t="shared" si="3"/>
        <v>-8.8382869969982347E-3</v>
      </c>
      <c r="O80" s="111">
        <f t="shared" si="4"/>
        <v>-1.2446991139568861E-2</v>
      </c>
      <c r="P80" s="114"/>
      <c r="Q80" s="111">
        <f t="shared" si="5"/>
        <v>1.2034355584405937E-2</v>
      </c>
      <c r="R80" s="111">
        <f t="shared" si="6"/>
        <v>1.7588343007457652E-2</v>
      </c>
      <c r="S80" s="213"/>
      <c r="T80" s="182"/>
      <c r="U80" s="182"/>
      <c r="V80" s="182"/>
      <c r="W80" s="182"/>
      <c r="X80" s="182"/>
      <c r="Y80" s="182"/>
      <c r="Z80" s="182"/>
      <c r="AA80" s="182"/>
    </row>
    <row r="81" spans="1:27">
      <c r="A81" s="215">
        <f t="shared" si="7"/>
        <v>2007</v>
      </c>
      <c r="B81" s="23">
        <f>'F1'!B82</f>
        <v>0.14478112449134961</v>
      </c>
      <c r="C81" s="23">
        <f>'F1'!D82</f>
        <v>9.7370373048683193E-2</v>
      </c>
      <c r="D81" s="108"/>
      <c r="E81" s="23">
        <v>0.14802603096931699</v>
      </c>
      <c r="F81" s="23">
        <v>0.10276048533029986</v>
      </c>
      <c r="G81" s="23"/>
      <c r="H81" s="23">
        <v>0.1359227388390904</v>
      </c>
      <c r="I81" s="23">
        <v>8.4850829547348933E-2</v>
      </c>
      <c r="J81" s="89"/>
      <c r="K81" s="111">
        <f t="shared" si="1"/>
        <v>3.2449064779673797E-3</v>
      </c>
      <c r="L81" s="111">
        <f t="shared" si="2"/>
        <v>5.390112281616663E-3</v>
      </c>
      <c r="M81" s="111"/>
      <c r="N81" s="111">
        <f t="shared" si="3"/>
        <v>-8.8583856522592153E-3</v>
      </c>
      <c r="O81" s="111">
        <f t="shared" si="4"/>
        <v>-1.251954350133426E-2</v>
      </c>
      <c r="P81" s="114"/>
      <c r="Q81" s="111">
        <f t="shared" si="5"/>
        <v>1.2103292130226595E-2</v>
      </c>
      <c r="R81" s="111">
        <f t="shared" si="6"/>
        <v>1.7909655782950923E-2</v>
      </c>
      <c r="S81" s="213"/>
      <c r="T81" s="182"/>
      <c r="U81" s="182"/>
      <c r="V81" s="182"/>
      <c r="W81" s="182"/>
      <c r="X81" s="182"/>
      <c r="Y81" s="182"/>
      <c r="Z81" s="182"/>
      <c r="AA81" s="182"/>
    </row>
    <row r="82" spans="1:27">
      <c r="A82" s="215">
        <f t="shared" si="7"/>
        <v>2008</v>
      </c>
      <c r="B82" s="23">
        <f>'F1'!B83</f>
        <v>0.13910481221422943</v>
      </c>
      <c r="C82" s="23">
        <f>'F1'!D83</f>
        <v>9.0276831463767679E-2</v>
      </c>
      <c r="D82" s="108"/>
      <c r="E82" s="23">
        <v>0.1427822978625414</v>
      </c>
      <c r="F82" s="23">
        <v>9.8954409177058861E-2</v>
      </c>
      <c r="G82" s="23"/>
      <c r="H82" s="23">
        <v>0.13032018210668025</v>
      </c>
      <c r="I82" s="23">
        <v>7.4939435993824369E-2</v>
      </c>
      <c r="J82" s="89"/>
      <c r="K82" s="111">
        <f t="shared" si="1"/>
        <v>3.6774856483119678E-3</v>
      </c>
      <c r="L82" s="111">
        <f t="shared" si="2"/>
        <v>8.6775777132911819E-3</v>
      </c>
      <c r="M82" s="111"/>
      <c r="N82" s="111">
        <f t="shared" si="3"/>
        <v>-8.7846301075491795E-3</v>
      </c>
      <c r="O82" s="111">
        <f t="shared" si="4"/>
        <v>-1.533739546994331E-2</v>
      </c>
      <c r="P82" s="114"/>
      <c r="Q82" s="111">
        <f t="shared" si="5"/>
        <v>1.2462115755861147E-2</v>
      </c>
      <c r="R82" s="111">
        <f t="shared" si="6"/>
        <v>2.4014973183234492E-2</v>
      </c>
      <c r="S82" s="213"/>
      <c r="T82" s="182"/>
      <c r="U82" s="182"/>
      <c r="V82" s="182"/>
      <c r="W82" s="182"/>
      <c r="X82" s="182"/>
      <c r="Y82" s="182"/>
      <c r="Z82" s="182"/>
      <c r="AA82" s="182"/>
    </row>
    <row r="83" spans="1:27">
      <c r="A83" s="215">
        <f t="shared" si="7"/>
        <v>2009</v>
      </c>
      <c r="B83" s="23">
        <f>'F1'!B84</f>
        <v>0.12907250306637869</v>
      </c>
      <c r="C83" s="23">
        <f>'F1'!D84</f>
        <v>8.2277457533462939E-2</v>
      </c>
      <c r="D83" s="108"/>
      <c r="E83" s="23">
        <v>0.13264087478843964</v>
      </c>
      <c r="F83" s="23">
        <v>9.4704873267948894E-2</v>
      </c>
      <c r="G83" s="23"/>
      <c r="H83" s="23">
        <v>0.1200701339060344</v>
      </c>
      <c r="I83" s="23">
        <v>5.9471555771672943E-2</v>
      </c>
      <c r="J83" s="89"/>
      <c r="K83" s="111">
        <f t="shared" si="1"/>
        <v>3.5683717220609534E-3</v>
      </c>
      <c r="L83" s="111">
        <f t="shared" si="2"/>
        <v>1.2427415734485955E-2</v>
      </c>
      <c r="M83" s="111"/>
      <c r="N83" s="111">
        <f t="shared" si="3"/>
        <v>-9.0023691603442896E-3</v>
      </c>
      <c r="O83" s="111">
        <f t="shared" si="4"/>
        <v>-2.2805901761789996E-2</v>
      </c>
      <c r="P83" s="114"/>
      <c r="Q83" s="111">
        <f t="shared" si="5"/>
        <v>1.2570740882405243E-2</v>
      </c>
      <c r="R83" s="111">
        <f t="shared" si="6"/>
        <v>3.5233317496275951E-2</v>
      </c>
      <c r="S83" s="213"/>
      <c r="T83" s="182"/>
      <c r="U83" s="182"/>
      <c r="V83" s="182"/>
      <c r="W83" s="182"/>
      <c r="X83" s="182"/>
      <c r="Y83" s="182"/>
      <c r="Z83" s="182"/>
      <c r="AA83" s="182"/>
    </row>
    <row r="84" spans="1:27">
      <c r="A84" s="215">
        <f t="shared" si="7"/>
        <v>2010</v>
      </c>
      <c r="B84" s="23">
        <f>'F1'!B85</f>
        <v>0.13924969929981437</v>
      </c>
      <c r="C84" s="23">
        <f>'F1'!D85</f>
        <v>8.9865714925165582E-2</v>
      </c>
      <c r="D84" s="108"/>
      <c r="E84" s="23">
        <v>0.14196289481734833</v>
      </c>
      <c r="F84" s="23">
        <v>0.10257958089275308</v>
      </c>
      <c r="G84" s="23"/>
      <c r="H84" s="23">
        <v>0.13049013433572604</v>
      </c>
      <c r="I84" s="23">
        <v>6.5124346150030363E-2</v>
      </c>
      <c r="J84" s="89"/>
      <c r="K84" s="111">
        <f t="shared" si="1"/>
        <v>2.7131955175339617E-3</v>
      </c>
      <c r="L84" s="111">
        <f t="shared" si="2"/>
        <v>1.2713865967587501E-2</v>
      </c>
      <c r="M84" s="111"/>
      <c r="N84" s="111">
        <f t="shared" si="3"/>
        <v>-8.7595649640883344E-3</v>
      </c>
      <c r="O84" s="111">
        <f t="shared" si="4"/>
        <v>-2.474136877513522E-2</v>
      </c>
      <c r="P84" s="114"/>
      <c r="Q84" s="111">
        <f t="shared" si="5"/>
        <v>1.1472760481622296E-2</v>
      </c>
      <c r="R84" s="111">
        <f t="shared" si="6"/>
        <v>3.7455234742722721E-2</v>
      </c>
      <c r="S84" s="213"/>
      <c r="T84" s="182"/>
      <c r="U84" s="182"/>
      <c r="V84" s="182"/>
      <c r="W84" s="182"/>
      <c r="X84" s="182"/>
      <c r="Y84" s="182"/>
      <c r="Z84" s="182"/>
      <c r="AA84" s="182"/>
    </row>
    <row r="85" spans="1:27">
      <c r="A85" s="215">
        <f t="shared" si="7"/>
        <v>2011</v>
      </c>
      <c r="B85" s="23">
        <f>'F1'!B86</f>
        <v>0.13633424147219877</v>
      </c>
      <c r="C85" s="23">
        <f>'F1'!D86</f>
        <v>8.6510019872664906E-2</v>
      </c>
      <c r="D85" s="108"/>
      <c r="E85" s="23">
        <v>0.13943608763341159</v>
      </c>
      <c r="F85" s="23">
        <v>9.7969658649424807E-2</v>
      </c>
      <c r="G85" s="23"/>
      <c r="H85" s="23">
        <v>0.12801732448256181</v>
      </c>
      <c r="I85" s="23">
        <v>6.5271901199154977E-2</v>
      </c>
      <c r="J85" s="89"/>
      <c r="K85" s="111">
        <f t="shared" si="1"/>
        <v>3.1018461612128123E-3</v>
      </c>
      <c r="L85" s="111">
        <f t="shared" si="2"/>
        <v>1.1459638776759901E-2</v>
      </c>
      <c r="M85" s="111"/>
      <c r="N85" s="111">
        <f t="shared" si="3"/>
        <v>-8.3169169896369632E-3</v>
      </c>
      <c r="O85" s="111">
        <f t="shared" si="4"/>
        <v>-2.1238118673509929E-2</v>
      </c>
      <c r="P85" s="114"/>
      <c r="Q85" s="111">
        <f t="shared" si="5"/>
        <v>1.1418763150849776E-2</v>
      </c>
      <c r="R85" s="111">
        <f t="shared" si="6"/>
        <v>3.2697757450269829E-2</v>
      </c>
      <c r="S85" s="213"/>
      <c r="T85" s="182"/>
      <c r="U85" s="182"/>
      <c r="V85" s="182"/>
      <c r="W85" s="182"/>
      <c r="X85" s="182"/>
      <c r="Y85" s="182"/>
      <c r="Z85" s="182"/>
      <c r="AA85" s="182"/>
    </row>
    <row r="86" spans="1:27">
      <c r="A86" s="215">
        <f t="shared" si="7"/>
        <v>2012</v>
      </c>
      <c r="B86" s="23">
        <f>'F1'!B87</f>
        <v>0.15042718213173098</v>
      </c>
      <c r="C86" s="23">
        <f>'F1'!D87</f>
        <v>9.8399550706911976E-2</v>
      </c>
      <c r="D86" s="108"/>
      <c r="E86" s="23">
        <v>0.15303510821653538</v>
      </c>
      <c r="F86" s="23">
        <v>0.10989797894479592</v>
      </c>
      <c r="G86" s="23"/>
      <c r="H86" s="23">
        <v>0.14063213522314186</v>
      </c>
      <c r="I86" s="23">
        <v>7.7700303871792831E-2</v>
      </c>
      <c r="J86" s="89"/>
      <c r="K86" s="111">
        <f t="shared" si="1"/>
        <v>2.6079260848043961E-3</v>
      </c>
      <c r="L86" s="111">
        <f t="shared" si="2"/>
        <v>1.149842823788394E-2</v>
      </c>
      <c r="M86" s="111"/>
      <c r="N86" s="111">
        <f t="shared" si="3"/>
        <v>-9.7950469085891223E-3</v>
      </c>
      <c r="O86" s="111">
        <f t="shared" si="4"/>
        <v>-2.0699246835119145E-2</v>
      </c>
      <c r="P86" s="114"/>
      <c r="Q86" s="111">
        <f t="shared" si="5"/>
        <v>1.2402972993393518E-2</v>
      </c>
      <c r="R86" s="111">
        <f t="shared" si="6"/>
        <v>3.2197675073003085E-2</v>
      </c>
      <c r="S86" s="213"/>
      <c r="T86" s="182"/>
      <c r="U86" s="182"/>
      <c r="V86" s="182"/>
      <c r="W86" s="182"/>
      <c r="X86" s="182"/>
      <c r="Y86" s="182"/>
      <c r="Z86" s="182"/>
      <c r="AA86" s="182"/>
    </row>
    <row r="87" spans="1:27">
      <c r="A87" s="215">
        <f t="shared" si="7"/>
        <v>2013</v>
      </c>
      <c r="B87" s="23">
        <f>'F1'!B88</f>
        <v>0.13847533071867921</v>
      </c>
      <c r="C87" s="23">
        <f>'F1'!D88</f>
        <v>8.7054486002083362E-2</v>
      </c>
      <c r="D87" s="108"/>
      <c r="E87" s="23">
        <v>0.14205658793182177</v>
      </c>
      <c r="F87" s="23">
        <v>9.7019579293297131E-2</v>
      </c>
      <c r="G87" s="23"/>
      <c r="H87" s="23">
        <v>0.12709424819485676</v>
      </c>
      <c r="I87" s="23">
        <v>6.7981338342296097E-2</v>
      </c>
      <c r="J87" s="89"/>
      <c r="K87" s="111">
        <f t="shared" si="1"/>
        <v>3.5812572131425635E-3</v>
      </c>
      <c r="L87" s="111">
        <f t="shared" si="2"/>
        <v>9.9650932912137696E-3</v>
      </c>
      <c r="M87" s="111"/>
      <c r="N87" s="111">
        <f t="shared" si="3"/>
        <v>-1.1381082523822444E-2</v>
      </c>
      <c r="O87" s="111">
        <f t="shared" si="4"/>
        <v>-1.9073147659787265E-2</v>
      </c>
      <c r="P87" s="114"/>
      <c r="Q87" s="111">
        <f t="shared" si="5"/>
        <v>1.4962339736965008E-2</v>
      </c>
      <c r="R87" s="111">
        <f t="shared" si="6"/>
        <v>2.9038240951001035E-2</v>
      </c>
      <c r="S87" s="213"/>
      <c r="T87" s="182"/>
      <c r="U87" s="182"/>
      <c r="V87" s="182"/>
      <c r="W87" s="182"/>
      <c r="X87" s="182"/>
      <c r="Y87" s="182"/>
      <c r="Z87" s="182"/>
      <c r="AA87" s="182"/>
    </row>
    <row r="88" spans="1:27">
      <c r="A88" s="215">
        <f t="shared" si="7"/>
        <v>2014</v>
      </c>
      <c r="B88" s="23">
        <f>'F1'!B89</f>
        <v>0.14406756891992403</v>
      </c>
      <c r="C88" s="23">
        <f>'F1'!D89</f>
        <v>9.1579205788474574E-2</v>
      </c>
      <c r="D88" s="108"/>
      <c r="E88" s="23">
        <v>0.14725732450909837</v>
      </c>
      <c r="F88" s="23">
        <v>0.10101596549437757</v>
      </c>
      <c r="G88" s="23"/>
      <c r="H88" s="23">
        <v>0.13213825861947001</v>
      </c>
      <c r="I88" s="23">
        <v>7.2017427959807589E-2</v>
      </c>
      <c r="J88" s="89"/>
      <c r="K88" s="111">
        <f t="shared" si="1"/>
        <v>3.1897555891743368E-3</v>
      </c>
      <c r="L88" s="111">
        <f t="shared" si="2"/>
        <v>9.4367597059029917E-3</v>
      </c>
      <c r="M88" s="111"/>
      <c r="N88" s="111">
        <f t="shared" si="3"/>
        <v>-1.1929310300454021E-2</v>
      </c>
      <c r="O88" s="111">
        <f t="shared" si="4"/>
        <v>-1.9561777828666985E-2</v>
      </c>
      <c r="P88" s="114"/>
      <c r="Q88" s="111">
        <f t="shared" si="5"/>
        <v>1.5119065889628358E-2</v>
      </c>
      <c r="R88" s="111">
        <f t="shared" si="6"/>
        <v>2.8998537534569976E-2</v>
      </c>
      <c r="S88" s="213"/>
      <c r="T88" s="182"/>
      <c r="U88" s="182"/>
      <c r="V88" s="182"/>
      <c r="W88" s="182"/>
      <c r="X88" s="182"/>
      <c r="Y88" s="182"/>
      <c r="Z88" s="182"/>
      <c r="AA88" s="182"/>
    </row>
    <row r="89" spans="1:27">
      <c r="A89" s="215">
        <f t="shared" si="7"/>
        <v>2015</v>
      </c>
      <c r="B89" s="23">
        <f>'F1'!B90</f>
        <v>0.13985393698558254</v>
      </c>
      <c r="C89" s="23">
        <f>'F1'!D90</f>
        <v>8.8902371015817994E-2</v>
      </c>
      <c r="D89" s="108"/>
      <c r="E89" s="23">
        <v>0.14446459736384118</v>
      </c>
      <c r="F89" s="23">
        <v>9.8150341670902891E-2</v>
      </c>
      <c r="G89" s="23"/>
      <c r="H89" s="23">
        <v>0.12905331043831381</v>
      </c>
      <c r="I89" s="23">
        <v>6.963581962767311E-2</v>
      </c>
      <c r="J89" s="89"/>
      <c r="K89" s="111">
        <f t="shared" si="1"/>
        <v>4.6106603782586353E-3</v>
      </c>
      <c r="L89" s="111">
        <f t="shared" si="2"/>
        <v>9.2479706550848972E-3</v>
      </c>
      <c r="M89" s="111"/>
      <c r="N89" s="111">
        <f t="shared" si="3"/>
        <v>-1.0800626547268738E-2</v>
      </c>
      <c r="O89" s="111">
        <f t="shared" si="4"/>
        <v>-1.9266551388144884E-2</v>
      </c>
      <c r="P89" s="114"/>
      <c r="Q89" s="111">
        <f t="shared" si="5"/>
        <v>1.5411286925527373E-2</v>
      </c>
      <c r="R89" s="111">
        <f t="shared" si="6"/>
        <v>2.8514522043229781E-2</v>
      </c>
      <c r="S89" s="213"/>
      <c r="T89" s="182"/>
      <c r="U89" s="182"/>
      <c r="V89" s="182"/>
      <c r="W89" s="182"/>
      <c r="X89" s="182"/>
      <c r="Y89" s="182"/>
      <c r="Z89" s="182"/>
      <c r="AA89" s="182"/>
    </row>
    <row r="90" spans="1:27">
      <c r="A90" s="215">
        <f t="shared" si="7"/>
        <v>2016</v>
      </c>
      <c r="B90" s="23">
        <f>'F1'!B91</f>
        <v>0.13793451865526471</v>
      </c>
      <c r="C90" s="23">
        <f>'F1'!D91</f>
        <v>8.7012527783742216E-2</v>
      </c>
      <c r="D90" s="108"/>
      <c r="E90" s="23">
        <v>0.14171736542019941</v>
      </c>
      <c r="F90" s="23">
        <v>9.634594024967047E-2</v>
      </c>
      <c r="G90" s="23"/>
      <c r="H90" s="23">
        <v>0.12504471217744784</v>
      </c>
      <c r="I90" s="23">
        <v>6.7175722705272944E-2</v>
      </c>
      <c r="J90" s="89"/>
      <c r="K90" s="111">
        <f t="shared" si="1"/>
        <v>3.7828467649347053E-3</v>
      </c>
      <c r="L90" s="111">
        <f t="shared" si="2"/>
        <v>9.3334124659282536E-3</v>
      </c>
      <c r="M90" s="111"/>
      <c r="N90" s="111">
        <f t="shared" si="3"/>
        <v>-1.2889806477816873E-2</v>
      </c>
      <c r="O90" s="111">
        <f t="shared" si="4"/>
        <v>-1.9836805078469272E-2</v>
      </c>
      <c r="P90" s="114"/>
      <c r="Q90" s="111">
        <f t="shared" si="5"/>
        <v>1.6672653242751578E-2</v>
      </c>
      <c r="R90" s="111">
        <f t="shared" si="6"/>
        <v>2.9170217544397525E-2</v>
      </c>
      <c r="S90" s="213"/>
      <c r="T90" s="182"/>
      <c r="U90" s="182"/>
      <c r="V90" s="182"/>
      <c r="W90" s="182"/>
      <c r="X90" s="182"/>
      <c r="Y90" s="182"/>
      <c r="Z90" s="182"/>
      <c r="AA90" s="182"/>
    </row>
    <row r="91" spans="1:27">
      <c r="A91" s="215">
        <f t="shared" si="7"/>
        <v>2017</v>
      </c>
      <c r="B91" s="23">
        <f>'F1'!B92</f>
        <v>0.1442970445751727</v>
      </c>
      <c r="C91" s="23">
        <f>'F1'!D92</f>
        <v>9.2292625480013366E-2</v>
      </c>
      <c r="D91" s="108"/>
      <c r="E91" s="23">
        <v>0.14793208846983108</v>
      </c>
      <c r="F91" s="23">
        <v>0.10138076530533015</v>
      </c>
      <c r="G91" s="23"/>
      <c r="H91" s="23">
        <v>0.13056813845330328</v>
      </c>
      <c r="I91" s="23">
        <v>7.1764202780508185E-2</v>
      </c>
      <c r="J91" s="89"/>
      <c r="K91" s="111">
        <f t="shared" si="1"/>
        <v>3.6350438946583796E-3</v>
      </c>
      <c r="L91" s="111">
        <f t="shared" si="2"/>
        <v>9.0881398253167822E-3</v>
      </c>
      <c r="M91" s="111"/>
      <c r="N91" s="111">
        <f t="shared" si="3"/>
        <v>-1.3728906121869416E-2</v>
      </c>
      <c r="O91" s="111">
        <f t="shared" si="4"/>
        <v>-2.0528422699505181E-2</v>
      </c>
      <c r="P91" s="114"/>
      <c r="Q91" s="111">
        <f t="shared" si="5"/>
        <v>1.7363950016527796E-2</v>
      </c>
      <c r="R91" s="111">
        <f t="shared" si="6"/>
        <v>2.9616562524821963E-2</v>
      </c>
      <c r="S91" s="213"/>
      <c r="T91" s="182"/>
      <c r="U91" s="182"/>
      <c r="V91" s="182"/>
      <c r="W91" s="182"/>
      <c r="X91" s="182"/>
      <c r="Y91" s="182"/>
      <c r="Z91" s="182"/>
      <c r="AA91" s="182"/>
    </row>
    <row r="92" spans="1:27">
      <c r="A92" s="215">
        <f t="shared" si="7"/>
        <v>2018</v>
      </c>
      <c r="B92" s="23">
        <f>'F1'!B93</f>
        <v>0.1463361431528401</v>
      </c>
      <c r="C92" s="23">
        <f>'F1'!D93</f>
        <v>9.4886920593472188E-2</v>
      </c>
      <c r="D92" s="108"/>
      <c r="E92" s="23">
        <v>0.15003440582061905</v>
      </c>
      <c r="F92" s="23">
        <v>0.1041778948557017</v>
      </c>
      <c r="G92" s="23"/>
      <c r="H92" s="23">
        <v>0.13220438594753753</v>
      </c>
      <c r="I92" s="23">
        <v>7.2591427487739835E-2</v>
      </c>
      <c r="J92" s="89"/>
      <c r="K92" s="111">
        <f t="shared" si="1"/>
        <v>3.698262667778951E-3</v>
      </c>
      <c r="L92" s="111">
        <f t="shared" si="2"/>
        <v>9.2909742622295094E-3</v>
      </c>
      <c r="M92" s="111"/>
      <c r="N92" s="111">
        <f t="shared" si="3"/>
        <v>-1.4131757205302575E-2</v>
      </c>
      <c r="O92" s="111">
        <f t="shared" si="4"/>
        <v>-2.2295493105732353E-2</v>
      </c>
      <c r="P92" s="114"/>
      <c r="Q92" s="111">
        <f t="shared" si="5"/>
        <v>1.7830019873081526E-2</v>
      </c>
      <c r="R92" s="111">
        <f t="shared" si="6"/>
        <v>3.1586467367961862E-2</v>
      </c>
      <c r="S92" s="213"/>
      <c r="T92" s="182"/>
      <c r="U92" s="182"/>
      <c r="V92" s="182"/>
      <c r="W92" s="182"/>
      <c r="X92" s="182"/>
      <c r="Y92" s="182"/>
      <c r="Z92" s="182"/>
      <c r="AA92" s="182"/>
    </row>
    <row r="93" spans="1:27">
      <c r="A93" s="215">
        <f t="shared" si="7"/>
        <v>2019</v>
      </c>
      <c r="B93" s="23">
        <f>'F1'!B94</f>
        <v>0.14332816101906173</v>
      </c>
      <c r="C93" s="23">
        <f>'F1'!D94</f>
        <v>9.1805117575338185E-2</v>
      </c>
      <c r="D93" s="108"/>
      <c r="E93" s="23">
        <v>0.14691569828105816</v>
      </c>
      <c r="F93" s="23">
        <v>0.10111227617054573</v>
      </c>
      <c r="G93" s="23"/>
      <c r="H93" s="23">
        <v>0.12923169149857566</v>
      </c>
      <c r="I93" s="23">
        <v>7.0729562408142752E-2</v>
      </c>
      <c r="J93" s="89"/>
      <c r="K93" s="111">
        <f t="shared" si="1"/>
        <v>3.5875372619964263E-3</v>
      </c>
      <c r="L93" s="111">
        <f t="shared" si="2"/>
        <v>9.3071585952075458E-3</v>
      </c>
      <c r="M93" s="111"/>
      <c r="N93" s="111">
        <f t="shared" si="3"/>
        <v>-1.4096469520486071E-2</v>
      </c>
      <c r="O93" s="111">
        <f t="shared" si="4"/>
        <v>-2.1075555167195434E-2</v>
      </c>
      <c r="P93" s="114"/>
      <c r="Q93" s="111">
        <f t="shared" si="5"/>
        <v>1.7684006782482498E-2</v>
      </c>
      <c r="R93" s="111">
        <f t="shared" si="6"/>
        <v>3.038271376240298E-2</v>
      </c>
      <c r="S93" s="213"/>
      <c r="T93" s="182"/>
      <c r="U93" s="182"/>
      <c r="V93" s="182"/>
      <c r="W93" s="182"/>
      <c r="X93" s="182"/>
      <c r="Y93" s="182"/>
      <c r="Z93" s="182"/>
      <c r="AA93" s="182"/>
    </row>
    <row r="94" spans="1:27">
      <c r="A94" s="102">
        <f t="shared" si="7"/>
        <v>2020</v>
      </c>
      <c r="B94" s="23">
        <f>'F1'!B95</f>
        <v>0.15754274588507708</v>
      </c>
      <c r="C94" s="23">
        <f>'F1'!D95</f>
        <v>9.148232667934815E-2</v>
      </c>
      <c r="D94" s="108"/>
      <c r="E94" s="23">
        <v>0.16122847625931763</v>
      </c>
      <c r="F94" s="23">
        <v>0.10601047855707552</v>
      </c>
      <c r="G94" s="23"/>
      <c r="H94" s="23">
        <v>0.14484571974449476</v>
      </c>
      <c r="I94" s="23">
        <v>7.1058539628695516E-2</v>
      </c>
      <c r="J94" s="89"/>
      <c r="K94" s="111">
        <f t="shared" si="1"/>
        <v>3.6857303742405534E-3</v>
      </c>
      <c r="L94" s="111">
        <f t="shared" si="2"/>
        <v>1.4528151877727366E-2</v>
      </c>
      <c r="M94" s="111"/>
      <c r="N94" s="111">
        <f t="shared" si="3"/>
        <v>-1.2697026140582324E-2</v>
      </c>
      <c r="O94" s="111">
        <f t="shared" si="4"/>
        <v>-2.0423787050652634E-2</v>
      </c>
      <c r="P94" s="114"/>
      <c r="Q94" s="111">
        <f t="shared" si="5"/>
        <v>1.6382756514822877E-2</v>
      </c>
      <c r="R94" s="111">
        <f t="shared" si="6"/>
        <v>3.495193892838E-2</v>
      </c>
      <c r="S94" s="213"/>
      <c r="T94" s="182"/>
      <c r="U94" s="182"/>
      <c r="V94" s="182"/>
      <c r="W94" s="182"/>
      <c r="X94" s="182"/>
      <c r="Y94" s="182"/>
      <c r="Z94" s="182"/>
      <c r="AA94" s="182"/>
    </row>
    <row r="95" spans="1:27">
      <c r="A95" s="102">
        <f>A94+1</f>
        <v>2021</v>
      </c>
      <c r="B95" s="23">
        <f>'F1'!B96</f>
        <v>0.16890532588158003</v>
      </c>
      <c r="C95" s="23">
        <f>'F1'!D96</f>
        <v>0.10200116942951699</v>
      </c>
      <c r="D95" s="108"/>
      <c r="E95" s="23">
        <v>0.17251188600409978</v>
      </c>
      <c r="F95" s="23">
        <v>0.11467271591835372</v>
      </c>
      <c r="G95" s="23"/>
      <c r="H95" s="23">
        <v>0.15606312188676622</v>
      </c>
      <c r="I95" s="23">
        <v>7.9201068863185078E-2</v>
      </c>
      <c r="J95" s="89"/>
      <c r="K95" s="111">
        <f t="shared" si="1"/>
        <v>3.606560122519753E-3</v>
      </c>
      <c r="L95" s="111">
        <f t="shared" si="2"/>
        <v>1.2671546488836727E-2</v>
      </c>
      <c r="M95" s="111"/>
      <c r="N95" s="111">
        <f t="shared" si="3"/>
        <v>-1.2842203994813811E-2</v>
      </c>
      <c r="O95" s="111">
        <f t="shared" si="4"/>
        <v>-2.2800100566331916E-2</v>
      </c>
      <c r="P95" s="114"/>
      <c r="Q95" s="111">
        <f t="shared" si="5"/>
        <v>1.6448764117333564E-2</v>
      </c>
      <c r="R95" s="111">
        <f t="shared" si="6"/>
        <v>3.5471647055168642E-2</v>
      </c>
      <c r="S95" s="213"/>
      <c r="T95" s="182"/>
      <c r="U95" s="182"/>
      <c r="V95" s="182"/>
      <c r="W95" s="182"/>
      <c r="X95" s="182"/>
      <c r="Y95" s="182"/>
      <c r="Z95" s="182"/>
      <c r="AA95" s="182"/>
    </row>
    <row r="96" spans="1:27">
      <c r="A96" s="102">
        <f>A95+1</f>
        <v>2022</v>
      </c>
      <c r="B96" s="23">
        <f>'F1'!B97</f>
        <v>0.15506403408610703</v>
      </c>
      <c r="C96" s="23">
        <f>'F1'!D97</f>
        <v>0.10307886285285074</v>
      </c>
      <c r="D96" s="108"/>
      <c r="E96" s="23">
        <v>0.15879119834002234</v>
      </c>
      <c r="F96" s="23">
        <v>0.11067159072350953</v>
      </c>
      <c r="G96" s="23"/>
      <c r="H96" s="23">
        <v>0.14041864923410952</v>
      </c>
      <c r="I96" s="23">
        <v>8.2631184589959217E-2</v>
      </c>
      <c r="J96" s="89"/>
      <c r="K96" s="111">
        <f t="shared" si="1"/>
        <v>3.7271642539153105E-3</v>
      </c>
      <c r="L96" s="111">
        <f t="shared" si="2"/>
        <v>7.5927278706587886E-3</v>
      </c>
      <c r="M96" s="111"/>
      <c r="N96" s="111">
        <f t="shared" si="3"/>
        <v>-1.4645384851997512E-2</v>
      </c>
      <c r="O96" s="111">
        <f t="shared" si="4"/>
        <v>-2.0447678262891525E-2</v>
      </c>
      <c r="P96" s="114"/>
      <c r="Q96" s="111">
        <f t="shared" si="5"/>
        <v>1.8372549105912822E-2</v>
      </c>
      <c r="R96" s="111">
        <f t="shared" si="6"/>
        <v>2.8040406133550314E-2</v>
      </c>
      <c r="T96" s="182"/>
      <c r="U96" s="182"/>
      <c r="V96" s="182"/>
      <c r="W96" s="182"/>
      <c r="X96" s="182"/>
      <c r="Y96" s="182"/>
      <c r="Z96" s="182"/>
      <c r="AA96" s="182"/>
    </row>
    <row r="97" spans="1:27">
      <c r="A97" s="102">
        <f>A96+1</f>
        <v>2023</v>
      </c>
      <c r="F97" s="103"/>
      <c r="G97" s="103"/>
      <c r="T97" s="182"/>
      <c r="U97" s="182"/>
      <c r="V97" s="182"/>
      <c r="W97" s="182"/>
      <c r="X97" s="182"/>
      <c r="Y97" s="182"/>
      <c r="Z97" s="182"/>
      <c r="AA97" s="182"/>
    </row>
    <row r="98" spans="1:27">
      <c r="A98" s="102">
        <f>A97+1</f>
        <v>2024</v>
      </c>
      <c r="T98" s="182"/>
      <c r="U98" s="182"/>
      <c r="V98" s="182"/>
      <c r="W98" s="182"/>
      <c r="X98" s="182"/>
      <c r="Y98" s="182"/>
      <c r="Z98" s="182"/>
      <c r="AA98" s="182"/>
    </row>
    <row r="99" spans="1:27">
      <c r="A99" s="102">
        <f>A98+1</f>
        <v>2025</v>
      </c>
      <c r="T99" s="182"/>
      <c r="U99" s="182"/>
      <c r="V99" s="182"/>
      <c r="W99" s="182"/>
      <c r="X99" s="182"/>
      <c r="Y99" s="182"/>
      <c r="Z99" s="182"/>
      <c r="AA99" s="182"/>
    </row>
    <row r="100" spans="1:27">
      <c r="D100" s="23"/>
      <c r="J100" s="211" t="s">
        <v>97</v>
      </c>
      <c r="K100" s="23">
        <f>MAX(K36:K96)</f>
        <v>5.9326475945655904E-3</v>
      </c>
      <c r="L100" s="23">
        <f t="shared" ref="L100:R100" si="8">MAX(L36:L96)</f>
        <v>1.4528151877727366E-2</v>
      </c>
      <c r="M100" s="23"/>
      <c r="N100" s="23">
        <f t="shared" si="8"/>
        <v>-7.3859327612569026E-3</v>
      </c>
      <c r="O100" s="23">
        <f t="shared" si="8"/>
        <v>-7.112785937819846E-3</v>
      </c>
      <c r="P100" s="23"/>
      <c r="Q100" s="23">
        <f t="shared" si="8"/>
        <v>2.0009548885607825E-2</v>
      </c>
      <c r="R100" s="23">
        <f t="shared" si="8"/>
        <v>3.7455234742722721E-2</v>
      </c>
      <c r="T100" s="182"/>
      <c r="U100" s="182"/>
      <c r="V100" s="182"/>
      <c r="W100" s="182"/>
      <c r="X100" s="182"/>
      <c r="Y100" s="182"/>
      <c r="Z100" s="182"/>
      <c r="AA100" s="182"/>
    </row>
    <row r="101" spans="1:27">
      <c r="A101" s="87"/>
      <c r="B101" s="23"/>
      <c r="C101" s="23"/>
      <c r="D101" s="23"/>
      <c r="J101" s="211" t="s">
        <v>98</v>
      </c>
      <c r="K101" s="23">
        <f>MIN(K36:K97)</f>
        <v>2.6079260848043961E-3</v>
      </c>
      <c r="L101" s="23">
        <f t="shared" ref="L101:R101" si="9">MIN(L36:L97)</f>
        <v>6.2705552573080747E-4</v>
      </c>
      <c r="M101" s="23"/>
      <c r="N101" s="23">
        <f t="shared" si="9"/>
        <v>-1.4645384851997512E-2</v>
      </c>
      <c r="O101" s="23">
        <f t="shared" si="9"/>
        <v>-2.474136877513522E-2</v>
      </c>
      <c r="P101" s="23"/>
      <c r="Q101" s="23">
        <f t="shared" si="9"/>
        <v>1.04316083941281E-2</v>
      </c>
      <c r="R101" s="23">
        <f t="shared" si="9"/>
        <v>7.7398414635506535E-3</v>
      </c>
      <c r="T101" s="182"/>
      <c r="U101" s="182"/>
      <c r="V101" s="182"/>
      <c r="W101" s="182"/>
      <c r="X101" s="182"/>
      <c r="Y101" s="182"/>
      <c r="Z101" s="182"/>
      <c r="AA101" s="182"/>
    </row>
    <row r="102" spans="1:27">
      <c r="A102" s="190"/>
      <c r="B102" s="23"/>
      <c r="C102" s="23"/>
      <c r="E102" s="9"/>
      <c r="J102" s="211" t="s">
        <v>99</v>
      </c>
      <c r="K102" s="23">
        <f>AVERAGE(K36:K98)</f>
        <v>3.7628687211732183E-3</v>
      </c>
      <c r="L102" s="23">
        <f>AVERAGE(L36:L98)</f>
        <v>6.7635049976415822E-3</v>
      </c>
      <c r="M102" s="23"/>
      <c r="N102" s="23">
        <f>AVERAGE(N36:N98)</f>
        <v>-1.0499331267075116E-2</v>
      </c>
      <c r="O102" s="23">
        <f>AVERAGE(O36:O98)</f>
        <v>-1.4673039484662413E-2</v>
      </c>
      <c r="P102" s="23"/>
      <c r="Q102" s="23">
        <f>AVERAGE(Q36:Q98)</f>
        <v>1.4262199988248337E-2</v>
      </c>
      <c r="R102" s="23">
        <f>AVERAGE(R36:R98)</f>
        <v>2.1436544482303994E-2</v>
      </c>
      <c r="T102" s="182"/>
      <c r="U102" s="182"/>
      <c r="V102" s="182"/>
      <c r="W102" s="182"/>
      <c r="X102" s="182"/>
      <c r="Y102" s="182"/>
      <c r="Z102" s="182"/>
      <c r="AA102" s="182"/>
    </row>
    <row r="103" spans="1:27">
      <c r="E103" s="215"/>
      <c r="T103" s="182"/>
      <c r="U103" s="182"/>
      <c r="V103" s="182"/>
      <c r="W103" s="182"/>
      <c r="X103" s="182"/>
      <c r="Y103" s="182"/>
      <c r="Z103" s="182"/>
      <c r="AA103" s="182"/>
    </row>
    <row r="104" spans="1:27">
      <c r="A104" s="126"/>
      <c r="B104" s="124"/>
      <c r="C104" s="124"/>
      <c r="D104" s="86"/>
      <c r="E104" s="192"/>
      <c r="F104" s="127"/>
      <c r="T104" s="182"/>
      <c r="U104" s="182"/>
      <c r="V104" s="182"/>
      <c r="W104" s="182"/>
      <c r="X104" s="182"/>
      <c r="Y104" s="182"/>
      <c r="Z104" s="182"/>
      <c r="AA104" s="182"/>
    </row>
    <row r="105" spans="1:27">
      <c r="A105" s="126"/>
      <c r="B105" s="188"/>
      <c r="C105" s="124"/>
      <c r="E105" s="192"/>
      <c r="F105" s="127"/>
      <c r="H105" s="17"/>
      <c r="N105" s="8"/>
      <c r="T105" s="182"/>
      <c r="U105" s="182"/>
      <c r="V105" s="182"/>
      <c r="W105" s="182"/>
      <c r="X105" s="182"/>
      <c r="Y105" s="182"/>
      <c r="Z105" s="182"/>
      <c r="AA105" s="182"/>
    </row>
    <row r="106" spans="1:27">
      <c r="A106" s="125"/>
      <c r="B106" s="124"/>
      <c r="C106" s="187"/>
      <c r="E106" s="192"/>
      <c r="F106" s="127"/>
      <c r="N106" s="8"/>
      <c r="T106" s="182"/>
      <c r="U106" s="182"/>
      <c r="V106" s="182"/>
      <c r="W106" s="182"/>
      <c r="X106" s="182"/>
      <c r="Y106" s="182"/>
      <c r="Z106" s="182"/>
      <c r="AA106" s="182"/>
    </row>
    <row r="107" spans="1:27">
      <c r="A107" s="126"/>
      <c r="B107" s="187"/>
      <c r="C107" s="187"/>
      <c r="E107" s="192"/>
      <c r="F107" s="191"/>
      <c r="N107" s="8"/>
      <c r="T107" s="182"/>
      <c r="U107" s="182"/>
      <c r="V107" s="182"/>
      <c r="W107" s="182"/>
      <c r="X107" s="182"/>
      <c r="Y107" s="182"/>
      <c r="Z107" s="182"/>
      <c r="AA107" s="182"/>
    </row>
    <row r="108" spans="1:27">
      <c r="A108" s="126"/>
      <c r="B108" s="187"/>
      <c r="C108" s="187"/>
      <c r="E108" s="192"/>
      <c r="F108" s="127"/>
      <c r="N108" s="8"/>
      <c r="T108" s="182"/>
      <c r="U108" s="182"/>
      <c r="V108" s="182"/>
      <c r="W108" s="182"/>
      <c r="X108" s="182"/>
      <c r="Y108" s="182"/>
      <c r="Z108" s="182"/>
      <c r="AA108" s="182"/>
    </row>
    <row r="109" spans="1:27">
      <c r="A109" s="126"/>
      <c r="B109" s="124"/>
      <c r="C109" s="187"/>
      <c r="E109" s="185"/>
      <c r="F109" s="127"/>
      <c r="N109" s="8"/>
      <c r="T109" s="182"/>
      <c r="U109" s="182"/>
      <c r="V109" s="182"/>
      <c r="W109" s="182"/>
      <c r="X109" s="182"/>
      <c r="Y109" s="182"/>
      <c r="Z109" s="182"/>
      <c r="AA109" s="182"/>
    </row>
    <row r="110" spans="1:27" ht="15">
      <c r="A110" s="153"/>
      <c r="B110" s="124"/>
      <c r="C110" s="187"/>
      <c r="E110" s="192"/>
      <c r="F110" s="154"/>
    </row>
    <row r="111" spans="1:27">
      <c r="A111" s="215"/>
      <c r="B111" s="187"/>
      <c r="C111" s="187"/>
      <c r="E111" s="85"/>
    </row>
    <row r="112" spans="1:27">
      <c r="A112" s="215"/>
      <c r="B112" s="187"/>
      <c r="C112" s="187"/>
      <c r="E112" s="215"/>
      <c r="J112" s="129"/>
      <c r="K112" s="128"/>
      <c r="L112" s="128"/>
      <c r="M112" s="128"/>
      <c r="N112" s="128"/>
      <c r="O112" s="128"/>
      <c r="P112" s="128"/>
      <c r="Q112" s="128"/>
    </row>
    <row r="113" spans="1:12">
      <c r="A113" s="126"/>
      <c r="B113" s="124"/>
      <c r="C113" s="124"/>
      <c r="D113" s="86"/>
      <c r="E113" s="192"/>
      <c r="F113" s="127"/>
    </row>
    <row r="114" spans="1:12">
      <c r="A114" s="126"/>
      <c r="B114" s="187"/>
      <c r="C114" s="187"/>
      <c r="E114" s="192"/>
      <c r="F114" s="127"/>
      <c r="L114" s="8"/>
    </row>
    <row r="115" spans="1:12">
      <c r="A115" s="125"/>
      <c r="B115" s="187"/>
      <c r="C115" s="187"/>
      <c r="E115" s="192"/>
      <c r="F115" s="127"/>
      <c r="L115" s="8"/>
    </row>
    <row r="116" spans="1:12">
      <c r="A116" s="126"/>
      <c r="B116" s="187"/>
      <c r="C116" s="187"/>
      <c r="E116" s="192"/>
      <c r="F116" s="191"/>
      <c r="L116" s="8"/>
    </row>
    <row r="117" spans="1:12">
      <c r="A117" s="126"/>
      <c r="B117" s="187"/>
      <c r="C117" s="187"/>
      <c r="E117" s="192"/>
      <c r="F117" s="127"/>
      <c r="L117" s="8"/>
    </row>
    <row r="118" spans="1:12">
      <c r="A118" s="126"/>
      <c r="B118" s="187"/>
      <c r="C118" s="187"/>
      <c r="E118" s="192"/>
      <c r="F118" s="127"/>
      <c r="L118" s="8"/>
    </row>
    <row r="119" spans="1:12" ht="15">
      <c r="A119" s="153"/>
      <c r="B119" s="193"/>
      <c r="C119" s="156"/>
      <c r="E119" s="192"/>
      <c r="F119" s="154"/>
    </row>
    <row r="120" spans="1:12">
      <c r="A120" s="215"/>
      <c r="B120" s="215"/>
      <c r="C120" s="215"/>
    </row>
    <row r="121" spans="1:12">
      <c r="A121" s="215"/>
      <c r="B121" s="215"/>
      <c r="C121" s="215"/>
      <c r="E121" s="215"/>
    </row>
    <row r="122" spans="1:12">
      <c r="A122" s="126"/>
      <c r="B122" s="116"/>
      <c r="C122" s="116"/>
      <c r="D122" s="86"/>
      <c r="E122" s="192"/>
      <c r="F122" s="127"/>
      <c r="G122" s="215"/>
      <c r="H122" s="215"/>
      <c r="I122" s="127"/>
    </row>
    <row r="123" spans="1:12">
      <c r="A123" s="216"/>
      <c r="B123" s="116"/>
      <c r="C123" s="116"/>
      <c r="D123" s="86"/>
      <c r="E123" s="192"/>
      <c r="F123" s="127"/>
      <c r="G123" s="215"/>
      <c r="H123" s="215"/>
      <c r="I123" s="127"/>
      <c r="J123" s="219"/>
    </row>
    <row r="124" spans="1:12">
      <c r="A124" s="126"/>
      <c r="B124" s="219"/>
      <c r="C124" s="219"/>
      <c r="D124" s="219"/>
      <c r="E124" s="192"/>
      <c r="F124" s="127"/>
      <c r="G124" s="215"/>
      <c r="H124" s="215"/>
      <c r="I124" s="23"/>
      <c r="J124" s="219"/>
      <c r="K124" s="23"/>
    </row>
    <row r="125" spans="1:12">
      <c r="A125" s="125"/>
      <c r="B125" s="4"/>
      <c r="C125" s="4"/>
      <c r="D125" s="219"/>
      <c r="E125" s="192"/>
      <c r="F125" s="23"/>
      <c r="G125" s="215"/>
      <c r="H125" s="215"/>
      <c r="I125" s="23"/>
      <c r="J125" s="219"/>
    </row>
    <row r="126" spans="1:12">
      <c r="A126" s="126"/>
      <c r="B126" s="4"/>
      <c r="C126" s="4"/>
      <c r="D126" s="219"/>
      <c r="E126" s="192"/>
      <c r="F126" s="23"/>
      <c r="G126" s="219"/>
      <c r="H126" s="219"/>
      <c r="I126" s="219"/>
      <c r="J126" s="219"/>
    </row>
    <row r="127" spans="1:12">
      <c r="A127" s="126"/>
      <c r="B127" s="116"/>
      <c r="C127" s="189"/>
      <c r="D127" s="219"/>
      <c r="E127" s="192"/>
      <c r="F127" s="127"/>
      <c r="G127" s="219"/>
      <c r="H127" s="219"/>
      <c r="I127" s="219"/>
      <c r="J127" s="219"/>
    </row>
    <row r="128" spans="1:12" ht="15">
      <c r="A128" s="153"/>
      <c r="B128" s="193"/>
      <c r="C128" s="156"/>
      <c r="E128" s="192"/>
      <c r="F128" s="154"/>
    </row>
    <row r="130" spans="3:18">
      <c r="C130" s="23"/>
      <c r="E130" s="23"/>
      <c r="F130" s="23"/>
      <c r="H130" s="215"/>
      <c r="I130" s="127"/>
      <c r="J130" s="215"/>
    </row>
    <row r="131" spans="3:18">
      <c r="C131" s="23"/>
      <c r="E131" s="23"/>
      <c r="J131" s="9"/>
      <c r="K131" s="23"/>
      <c r="L131" s="23"/>
      <c r="M131" s="23"/>
      <c r="N131" s="23"/>
      <c r="O131" s="23"/>
      <c r="P131" s="23"/>
      <c r="Q131" s="23"/>
      <c r="R131" s="23"/>
    </row>
    <row r="132" spans="3:18">
      <c r="J132" s="9"/>
      <c r="K132" s="23"/>
      <c r="L132" s="23"/>
      <c r="M132" s="23"/>
      <c r="N132" s="23"/>
      <c r="O132" s="23"/>
      <c r="P132" s="23"/>
      <c r="Q132" s="23"/>
      <c r="R132" s="23"/>
    </row>
    <row r="133" spans="3:18">
      <c r="J133" s="9"/>
      <c r="K133" s="23"/>
      <c r="L133" s="23"/>
      <c r="M133" s="23"/>
      <c r="N133" s="23"/>
      <c r="O133" s="23"/>
      <c r="P133" s="23"/>
      <c r="Q133" s="23"/>
      <c r="R133" s="23"/>
    </row>
    <row r="134" spans="3:18">
      <c r="J134" s="9"/>
      <c r="K134" s="23"/>
      <c r="L134" s="23"/>
      <c r="M134" s="23"/>
      <c r="N134" s="23"/>
      <c r="O134" s="23"/>
      <c r="P134" s="23"/>
      <c r="Q134" s="23"/>
      <c r="R134" s="23"/>
    </row>
    <row r="135" spans="3:18">
      <c r="J135" s="9"/>
      <c r="K135" s="23"/>
      <c r="L135" s="23"/>
      <c r="M135" s="23"/>
      <c r="N135" s="23"/>
      <c r="O135" s="23"/>
      <c r="P135" s="23"/>
      <c r="Q135" s="23"/>
      <c r="R135" s="23"/>
    </row>
    <row r="137" spans="3:18">
      <c r="J137" s="9"/>
      <c r="K137" s="23"/>
      <c r="L137" s="23"/>
      <c r="M137" s="23"/>
      <c r="N137" s="23"/>
      <c r="O137" s="23"/>
      <c r="P137" s="23"/>
      <c r="Q137" s="23"/>
      <c r="R137" s="23"/>
    </row>
    <row r="138" spans="3:18">
      <c r="C138" s="14"/>
    </row>
    <row r="139" spans="3:18">
      <c r="C139" s="14"/>
    </row>
  </sheetData>
  <mergeCells count="6">
    <mergeCell ref="B32:C32"/>
    <mergeCell ref="H32:I32"/>
    <mergeCell ref="K32:L32"/>
    <mergeCell ref="N32:O32"/>
    <mergeCell ref="Q32:R32"/>
    <mergeCell ref="E32:F3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22BC5-8512-4546-B8C0-56C46C2E93C4}">
  <dimension ref="A1:AF111"/>
  <sheetViews>
    <sheetView zoomScale="85" zoomScaleNormal="85" workbookViewId="0"/>
  </sheetViews>
  <sheetFormatPr defaultColWidth="9" defaultRowHeight="14.25"/>
  <cols>
    <col min="1" max="1" width="9" style="211"/>
    <col min="2" max="2" width="10.625" style="211" customWidth="1"/>
    <col min="3" max="3" width="11.625" style="211" customWidth="1"/>
    <col min="4" max="4" width="9.75" style="211" customWidth="1"/>
    <col min="5" max="5" width="9" style="211"/>
    <col min="6" max="8" width="11.125" style="211" customWidth="1"/>
    <col min="9" max="9" width="5.75" style="211" customWidth="1"/>
    <col min="10" max="10" width="10.125" style="211" customWidth="1"/>
    <col min="11" max="11" width="12.75" style="211" customWidth="1"/>
    <col min="12" max="12" width="10.5" style="211" customWidth="1"/>
    <col min="13" max="13" width="2.5" style="211" customWidth="1"/>
    <col min="14" max="14" width="10" style="211" customWidth="1"/>
    <col min="15" max="15" width="11.125" style="211" customWidth="1"/>
    <col min="16" max="16" width="10.625" style="211" customWidth="1"/>
    <col min="17" max="17" width="2" style="211" customWidth="1"/>
    <col min="18" max="22" width="9" style="211"/>
    <col min="23" max="23" width="12.125" style="211" customWidth="1"/>
    <col min="24" max="16384" width="9" style="211"/>
  </cols>
  <sheetData>
    <row r="1" spans="1:1" ht="15.75">
      <c r="A1" s="52" t="s">
        <v>104</v>
      </c>
    </row>
    <row r="28" spans="1:32" ht="27.6" customHeight="1">
      <c r="A28" s="262" t="s">
        <v>139</v>
      </c>
      <c r="B28" s="262"/>
      <c r="C28" s="262"/>
      <c r="D28" s="262"/>
      <c r="E28" s="262"/>
      <c r="F28" s="262"/>
      <c r="G28" s="262"/>
      <c r="H28" s="262"/>
      <c r="I28" s="101"/>
    </row>
    <row r="29" spans="1:32">
      <c r="A29" s="100"/>
      <c r="N29" s="17"/>
      <c r="O29" s="17"/>
      <c r="P29" s="17"/>
      <c r="Q29" s="17"/>
      <c r="R29" s="17"/>
      <c r="S29" s="17"/>
      <c r="T29" s="17"/>
      <c r="U29" s="17"/>
      <c r="V29" s="17"/>
      <c r="W29" s="17"/>
      <c r="X29" s="17"/>
      <c r="Y29" s="17"/>
      <c r="Z29" s="17"/>
      <c r="AA29" s="17"/>
      <c r="AB29" s="17"/>
      <c r="AC29" s="17"/>
      <c r="AD29" s="17"/>
      <c r="AE29" s="17"/>
      <c r="AF29" s="17"/>
    </row>
    <row r="30" spans="1:32" ht="15">
      <c r="J30" s="147"/>
      <c r="N30" s="17"/>
      <c r="O30" s="17"/>
      <c r="P30" s="17"/>
      <c r="Q30" s="17"/>
      <c r="R30" s="17"/>
      <c r="S30" s="17"/>
      <c r="T30" s="17"/>
      <c r="U30" s="17"/>
      <c r="V30" s="17"/>
      <c r="W30" s="17"/>
      <c r="X30" s="17"/>
      <c r="Y30" s="17"/>
      <c r="Z30" s="17"/>
      <c r="AA30" s="17"/>
      <c r="AB30" s="17"/>
      <c r="AC30" s="17"/>
      <c r="AD30" s="17"/>
      <c r="AE30" s="17"/>
      <c r="AF30" s="17"/>
    </row>
    <row r="31" spans="1:32" ht="15" customHeight="1">
      <c r="A31" s="148"/>
      <c r="B31" s="270" t="s">
        <v>49</v>
      </c>
      <c r="C31" s="270"/>
      <c r="D31" s="270"/>
      <c r="E31" s="270"/>
      <c r="F31" s="270"/>
      <c r="G31" s="270"/>
      <c r="H31" s="270"/>
      <c r="I31" s="150"/>
      <c r="J31" s="270" t="s">
        <v>59</v>
      </c>
      <c r="K31" s="270"/>
      <c r="L31" s="270"/>
      <c r="M31" s="270"/>
      <c r="N31" s="270"/>
      <c r="O31" s="270"/>
      <c r="P31" s="270"/>
      <c r="Q31" s="17"/>
      <c r="R31" s="17"/>
      <c r="S31" s="17"/>
      <c r="T31" s="17"/>
      <c r="U31" s="17"/>
      <c r="V31" s="17"/>
      <c r="W31" s="17"/>
      <c r="X31" s="17"/>
      <c r="Y31" s="17"/>
      <c r="Z31" s="17"/>
      <c r="AA31" s="17"/>
      <c r="AB31" s="17"/>
      <c r="AC31" s="17"/>
      <c r="AD31" s="17"/>
      <c r="AE31" s="17"/>
      <c r="AF31" s="17"/>
    </row>
    <row r="32" spans="1:32" ht="34.5" customHeight="1">
      <c r="A32" s="148"/>
      <c r="B32" s="261" t="s">
        <v>90</v>
      </c>
      <c r="C32" s="261"/>
      <c r="D32" s="261"/>
      <c r="E32" s="21"/>
      <c r="F32" s="261" t="s">
        <v>60</v>
      </c>
      <c r="G32" s="261"/>
      <c r="H32" s="261"/>
      <c r="I32" s="209"/>
      <c r="J32" s="261" t="s">
        <v>89</v>
      </c>
      <c r="K32" s="261"/>
      <c r="L32" s="261"/>
      <c r="M32" s="21"/>
      <c r="N32" s="261" t="s">
        <v>60</v>
      </c>
      <c r="O32" s="261"/>
      <c r="P32" s="261"/>
      <c r="Q32" s="17"/>
      <c r="R32" s="17"/>
      <c r="S32" s="17"/>
      <c r="T32" s="17"/>
      <c r="U32" s="17"/>
      <c r="V32" s="17"/>
      <c r="W32" s="17"/>
      <c r="X32" s="17"/>
      <c r="Y32" s="17"/>
      <c r="Z32" s="17"/>
      <c r="AA32" s="17"/>
      <c r="AB32" s="17"/>
      <c r="AC32" s="17"/>
      <c r="AD32" s="17"/>
      <c r="AE32" s="17"/>
      <c r="AF32" s="17"/>
    </row>
    <row r="33" spans="1:32" ht="61.5" customHeight="1">
      <c r="A33" s="26"/>
      <c r="B33" s="98" t="s">
        <v>48</v>
      </c>
      <c r="C33" s="98" t="s">
        <v>47</v>
      </c>
      <c r="D33" s="98" t="s">
        <v>39</v>
      </c>
      <c r="E33" s="21"/>
      <c r="F33" s="98" t="s">
        <v>48</v>
      </c>
      <c r="G33" s="98" t="s">
        <v>47</v>
      </c>
      <c r="H33" s="98" t="s">
        <v>39</v>
      </c>
      <c r="I33" s="149"/>
      <c r="J33" s="98" t="s">
        <v>48</v>
      </c>
      <c r="K33" s="98" t="s">
        <v>47</v>
      </c>
      <c r="L33" s="98" t="s">
        <v>39</v>
      </c>
      <c r="M33" s="21"/>
      <c r="N33" s="98" t="s">
        <v>48</v>
      </c>
      <c r="O33" s="98" t="s">
        <v>47</v>
      </c>
      <c r="P33" s="98" t="s">
        <v>39</v>
      </c>
      <c r="Q33" s="17"/>
      <c r="R33" s="17"/>
      <c r="S33" s="17"/>
      <c r="T33" s="17"/>
      <c r="U33" s="17"/>
      <c r="V33" s="17"/>
      <c r="W33" s="17"/>
      <c r="X33" s="17"/>
      <c r="Y33" s="17"/>
      <c r="Z33" s="17"/>
      <c r="AA33" s="17"/>
      <c r="AB33" s="17"/>
      <c r="AC33" s="17"/>
      <c r="AD33" s="17"/>
      <c r="AE33" s="17"/>
      <c r="AF33" s="17"/>
    </row>
    <row r="34" spans="1:32">
      <c r="A34" s="215">
        <v>1960</v>
      </c>
      <c r="B34" s="23">
        <f>'F1'!B35</f>
        <v>0.1037704729703227</v>
      </c>
      <c r="C34" s="23">
        <f>'F1'!C35</f>
        <v>9.9057035893101525E-2</v>
      </c>
      <c r="D34" s="23">
        <f>'F1'!D35</f>
        <v>8.1353679977703125E-2</v>
      </c>
      <c r="F34" s="23">
        <v>0.10312642343998446</v>
      </c>
      <c r="G34" s="23">
        <v>9.8402002656028387E-2</v>
      </c>
      <c r="H34" s="23">
        <v>8.112473906913123E-2</v>
      </c>
      <c r="I34" s="23"/>
      <c r="J34" s="208">
        <f>'F1'!F35</f>
        <v>0.43674779622961069</v>
      </c>
      <c r="K34" s="208">
        <f>'F1'!G35</f>
        <v>0.40524457870000002</v>
      </c>
      <c r="L34" s="208">
        <f>'F1'!H35</f>
        <v>0.34634573706716765</v>
      </c>
      <c r="N34" s="208">
        <v>0.4338885442</v>
      </c>
      <c r="O34" s="208">
        <v>0.40261232970078709</v>
      </c>
      <c r="P34" s="208">
        <v>0.34510993340000001</v>
      </c>
      <c r="R34" s="89"/>
      <c r="S34" s="89"/>
      <c r="T34" s="89"/>
    </row>
    <row r="35" spans="1:32">
      <c r="A35" s="215">
        <f t="shared" ref="A35:A66" si="0">A34+1</f>
        <v>1961</v>
      </c>
      <c r="B35" s="23"/>
      <c r="C35" s="23"/>
      <c r="D35" s="23"/>
      <c r="F35" s="23"/>
      <c r="G35" s="23"/>
      <c r="H35" s="23"/>
      <c r="I35" s="23"/>
      <c r="J35" s="146"/>
      <c r="K35" s="146"/>
      <c r="L35" s="146"/>
      <c r="M35" s="91"/>
      <c r="N35" s="146"/>
      <c r="O35" s="146"/>
      <c r="P35" s="146"/>
      <c r="R35" s="89"/>
      <c r="S35" s="89"/>
      <c r="T35" s="89"/>
    </row>
    <row r="36" spans="1:32">
      <c r="A36" s="215">
        <f t="shared" si="0"/>
        <v>1962</v>
      </c>
      <c r="B36" s="23">
        <f>'F1'!B37</f>
        <v>0.11175431014356203</v>
      </c>
      <c r="C36" s="23">
        <f>'F1'!C37</f>
        <v>0.10680290697885896</v>
      </c>
      <c r="D36" s="23">
        <f>'F1'!D37</f>
        <v>8.6243863700163653E-2</v>
      </c>
      <c r="F36" s="23">
        <v>0.11141746382081576</v>
      </c>
      <c r="G36" s="23">
        <v>0.10640107324611718</v>
      </c>
      <c r="H36" s="23">
        <v>8.6433747143398867E-2</v>
      </c>
      <c r="I36" s="23"/>
      <c r="J36" s="208">
        <f>'F1'!F37</f>
        <v>0.43624691612058086</v>
      </c>
      <c r="K36" s="208">
        <f>'F1'!G37</f>
        <v>0.40791351819999999</v>
      </c>
      <c r="L36" s="208">
        <f>'F1'!H37</f>
        <v>0.34750751869432861</v>
      </c>
      <c r="M36" s="91"/>
      <c r="N36" s="146">
        <v>0.43719026659999999</v>
      </c>
      <c r="O36" s="146">
        <v>0.40883167806168785</v>
      </c>
      <c r="P36" s="146">
        <v>0.35090864440000002</v>
      </c>
      <c r="R36" s="89"/>
      <c r="S36" s="89"/>
      <c r="T36" s="89"/>
    </row>
    <row r="37" spans="1:32">
      <c r="A37" s="215">
        <f t="shared" si="0"/>
        <v>1963</v>
      </c>
      <c r="B37" s="23"/>
      <c r="C37" s="23"/>
      <c r="D37" s="23"/>
      <c r="F37" s="23"/>
      <c r="G37" s="23"/>
      <c r="H37" s="23"/>
      <c r="I37" s="23"/>
      <c r="J37" s="146"/>
      <c r="K37" s="146"/>
      <c r="L37" s="146"/>
      <c r="M37" s="91"/>
      <c r="N37" s="146"/>
      <c r="O37" s="146"/>
      <c r="P37" s="146"/>
      <c r="R37" s="89"/>
      <c r="S37" s="89"/>
      <c r="T37" s="89"/>
    </row>
    <row r="38" spans="1:32">
      <c r="A38" s="215">
        <f t="shared" si="0"/>
        <v>1964</v>
      </c>
      <c r="B38" s="23">
        <f>'F1'!B39</f>
        <v>0.11482011851646357</v>
      </c>
      <c r="C38" s="23">
        <f>'F1'!C39</f>
        <v>0.10988812266391494</v>
      </c>
      <c r="D38" s="23">
        <f>'F1'!D39</f>
        <v>8.933418851986949E-2</v>
      </c>
      <c r="F38" s="23">
        <v>0.1153404952149556</v>
      </c>
      <c r="G38" s="23">
        <v>0.11029529483649957</v>
      </c>
      <c r="H38" s="23">
        <v>8.9329864698868444E-2</v>
      </c>
      <c r="I38" s="23"/>
      <c r="J38" s="208">
        <f>'F1'!F39</f>
        <v>0.42958845871908125</v>
      </c>
      <c r="K38" s="208">
        <f>'F1'!G39</f>
        <v>0.4017045186</v>
      </c>
      <c r="L38" s="208">
        <f>'F1'!H39</f>
        <v>0.34343637299753027</v>
      </c>
      <c r="M38" s="91"/>
      <c r="N38" s="146">
        <v>0.42906615999999997</v>
      </c>
      <c r="O38" s="146">
        <v>0.40113592399575282</v>
      </c>
      <c r="P38" s="146">
        <v>0.34410642270000003</v>
      </c>
      <c r="R38" s="89"/>
      <c r="S38" s="89"/>
      <c r="T38" s="89"/>
    </row>
    <row r="39" spans="1:32">
      <c r="A39" s="215">
        <f t="shared" si="0"/>
        <v>1965</v>
      </c>
      <c r="B39" s="23"/>
      <c r="C39" s="23"/>
      <c r="D39" s="23"/>
      <c r="F39" s="23"/>
      <c r="G39" s="23"/>
      <c r="H39" s="23"/>
      <c r="I39" s="23"/>
      <c r="J39" s="146"/>
      <c r="K39" s="146"/>
      <c r="L39" s="146"/>
      <c r="M39" s="91"/>
      <c r="N39" s="146"/>
      <c r="O39" s="146"/>
      <c r="P39" s="146"/>
      <c r="R39" s="89"/>
      <c r="S39" s="89"/>
      <c r="T39" s="89"/>
    </row>
    <row r="40" spans="1:32">
      <c r="A40" s="215">
        <f t="shared" si="0"/>
        <v>1966</v>
      </c>
      <c r="B40" s="23">
        <f>'F1'!B41</f>
        <v>0.11469211929377245</v>
      </c>
      <c r="C40" s="23">
        <f>'F1'!C41</f>
        <v>0.1100712557914505</v>
      </c>
      <c r="D40" s="23">
        <f>'F1'!D41</f>
        <v>9.0520984048242631E-2</v>
      </c>
      <c r="F40" s="23">
        <v>0.11475404890168528</v>
      </c>
      <c r="G40" s="23">
        <v>0.11012419999294031</v>
      </c>
      <c r="H40" s="23">
        <v>9.0817013249089307E-2</v>
      </c>
      <c r="I40" s="23"/>
      <c r="J40" s="208">
        <f>'F1'!F41</f>
        <v>0.43191264912456973</v>
      </c>
      <c r="K40" s="208">
        <f>'F1'!G41</f>
        <v>0.40361925027536927</v>
      </c>
      <c r="L40" s="208">
        <f>'F1'!H41</f>
        <v>0.34747829614207149</v>
      </c>
      <c r="M40" s="91"/>
      <c r="N40" s="146">
        <v>0.43267138379999998</v>
      </c>
      <c r="O40" s="146">
        <v>0.40436211288033519</v>
      </c>
      <c r="P40" s="146">
        <v>0.35002225640000001</v>
      </c>
      <c r="R40" s="89"/>
      <c r="S40" s="89"/>
      <c r="T40" s="89"/>
    </row>
    <row r="41" spans="1:32">
      <c r="A41" s="215">
        <f t="shared" si="0"/>
        <v>1967</v>
      </c>
      <c r="B41" s="23">
        <f>'F1'!B42</f>
        <v>0.11267391549017615</v>
      </c>
      <c r="C41" s="23">
        <f>'F1'!C42</f>
        <v>0.1072499239472131</v>
      </c>
      <c r="D41" s="23">
        <f>'F1'!D42</f>
        <v>8.4515821856131185E-2</v>
      </c>
      <c r="F41" s="23">
        <v>0.11271008021809324</v>
      </c>
      <c r="G41" s="23">
        <v>0.10735358357363817</v>
      </c>
      <c r="H41" s="23">
        <v>8.4951888504291473E-2</v>
      </c>
      <c r="I41" s="23"/>
      <c r="J41" s="208">
        <f>'F1'!F42</f>
        <v>0.43124963279115036</v>
      </c>
      <c r="K41" s="208">
        <f>'F1'!G42</f>
        <v>0.39873237675055861</v>
      </c>
      <c r="L41" s="208">
        <f>'F1'!H42</f>
        <v>0.33672081862459891</v>
      </c>
      <c r="M41" s="92"/>
      <c r="N41" s="146">
        <v>0.43228364079999998</v>
      </c>
      <c r="O41" s="146">
        <v>0.39968502463307232</v>
      </c>
      <c r="P41" s="146">
        <v>0.33950292430000001</v>
      </c>
      <c r="R41" s="89"/>
      <c r="S41" s="89"/>
      <c r="T41" s="89"/>
    </row>
    <row r="42" spans="1:32">
      <c r="A42" s="215">
        <f t="shared" si="0"/>
        <v>1968</v>
      </c>
      <c r="B42" s="23">
        <f>'F1'!B43</f>
        <v>0.11146533723253768</v>
      </c>
      <c r="C42" s="23">
        <f>'F1'!C43</f>
        <v>0.10576016857297089</v>
      </c>
      <c r="D42" s="23">
        <f>'F1'!D43</f>
        <v>8.1687489216415901E-2</v>
      </c>
      <c r="F42" s="23">
        <v>0.11122507421643339</v>
      </c>
      <c r="G42" s="23">
        <v>0.10556495827607544</v>
      </c>
      <c r="H42" s="23">
        <v>8.2120399902010796E-2</v>
      </c>
      <c r="I42" s="23"/>
      <c r="J42" s="208">
        <f>'F1'!F43</f>
        <v>0.43131244944379432</v>
      </c>
      <c r="K42" s="208">
        <f>'F1'!G43</f>
        <v>0.39737966273241909</v>
      </c>
      <c r="L42" s="208">
        <f>'F1'!H43</f>
        <v>0.33303000612795586</v>
      </c>
      <c r="M42" s="92"/>
      <c r="N42" s="146">
        <v>0.43155281410000002</v>
      </c>
      <c r="O42" s="146">
        <v>0.3976317024207674</v>
      </c>
      <c r="P42" s="146">
        <v>0.33569469460000001</v>
      </c>
      <c r="R42" s="89"/>
      <c r="S42" s="89"/>
      <c r="T42" s="89"/>
    </row>
    <row r="43" spans="1:32">
      <c r="A43" s="215">
        <f t="shared" si="0"/>
        <v>1969</v>
      </c>
      <c r="B43" s="23">
        <f>'F1'!B44</f>
        <v>0.1012465688795782</v>
      </c>
      <c r="C43" s="23">
        <f>'F1'!C44</f>
        <v>9.5966722807681162E-2</v>
      </c>
      <c r="D43" s="23">
        <f>'F1'!D44</f>
        <v>7.5185176177216179E-2</v>
      </c>
      <c r="F43" s="23">
        <v>0.10086905698208237</v>
      </c>
      <c r="G43" s="23">
        <v>9.5709500504590081E-2</v>
      </c>
      <c r="H43" s="23">
        <v>7.5819384000167411E-2</v>
      </c>
      <c r="I43" s="23"/>
      <c r="J43" s="208">
        <f>'F1'!F44</f>
        <v>0.42297302180668339</v>
      </c>
      <c r="K43" s="208">
        <f>'F1'!G44</f>
        <v>0.38770207155903336</v>
      </c>
      <c r="L43" s="208">
        <f>'F1'!H44</f>
        <v>0.3254611491720425</v>
      </c>
      <c r="M43" s="92"/>
      <c r="N43" s="146">
        <v>0.42333704999999999</v>
      </c>
      <c r="O43" s="146">
        <v>0.38808573698770488</v>
      </c>
      <c r="P43" s="146">
        <v>0.32796470989999998</v>
      </c>
      <c r="R43" s="89"/>
      <c r="S43" s="89"/>
      <c r="T43" s="89"/>
    </row>
    <row r="44" spans="1:32">
      <c r="A44" s="215">
        <f t="shared" si="0"/>
        <v>1970</v>
      </c>
      <c r="B44" s="23">
        <f>'F1'!B45</f>
        <v>9.3118770360026498E-2</v>
      </c>
      <c r="C44" s="23">
        <f>'F1'!C45</f>
        <v>8.7650022902130767E-2</v>
      </c>
      <c r="D44" s="23">
        <f>'F1'!D45</f>
        <v>6.7808362876148692E-2</v>
      </c>
      <c r="F44" s="23">
        <v>9.2774149218298962E-2</v>
      </c>
      <c r="G44" s="23">
        <v>8.7261982630783205E-2</v>
      </c>
      <c r="H44" s="23">
        <v>6.7926967445109898E-2</v>
      </c>
      <c r="I44" s="23"/>
      <c r="J44" s="208">
        <f>'F1'!F45</f>
        <v>0.41960321980877779</v>
      </c>
      <c r="K44" s="208">
        <f>'F1'!G45</f>
        <v>0.37881649211340118</v>
      </c>
      <c r="L44" s="208">
        <f>'F1'!H45</f>
        <v>0.31708081983379088</v>
      </c>
      <c r="M44" s="92"/>
      <c r="N44" s="146">
        <v>0.41970206399999999</v>
      </c>
      <c r="O44" s="146">
        <v>0.37893943101516925</v>
      </c>
      <c r="P44" s="146">
        <v>0.31951006240000002</v>
      </c>
      <c r="R44" s="89"/>
      <c r="S44" s="89"/>
      <c r="T44" s="89"/>
    </row>
    <row r="45" spans="1:32">
      <c r="A45" s="215">
        <f t="shared" si="0"/>
        <v>1971</v>
      </c>
      <c r="B45" s="23">
        <f>'F1'!B46</f>
        <v>9.581063342302934E-2</v>
      </c>
      <c r="C45" s="23">
        <f>'F1'!C46</f>
        <v>8.9526359256559135E-2</v>
      </c>
      <c r="D45" s="23">
        <f>'F1'!D46</f>
        <v>6.9542255727563312E-2</v>
      </c>
      <c r="F45" s="23">
        <v>9.5586815829986252E-2</v>
      </c>
      <c r="G45" s="23">
        <v>8.9228122670852894E-2</v>
      </c>
      <c r="H45" s="23">
        <v>7.0228140947637741E-2</v>
      </c>
      <c r="I45" s="23"/>
      <c r="J45" s="208">
        <f>'F1'!F46</f>
        <v>0.42954178857326042</v>
      </c>
      <c r="K45" s="208">
        <f>'F1'!G46</f>
        <v>0.3845495264249621</v>
      </c>
      <c r="L45" s="208">
        <f>'F1'!H46</f>
        <v>0.32101890201010974</v>
      </c>
      <c r="M45" s="92"/>
      <c r="N45" s="146">
        <v>0.4295636585</v>
      </c>
      <c r="O45" s="146">
        <v>0.38450982634094544</v>
      </c>
      <c r="P45" s="146">
        <v>0.32339648869999998</v>
      </c>
      <c r="R45" s="89"/>
      <c r="S45" s="89"/>
      <c r="T45" s="89"/>
    </row>
    <row r="46" spans="1:32">
      <c r="A46" s="215">
        <f t="shared" si="0"/>
        <v>1972</v>
      </c>
      <c r="B46" s="23">
        <f>'F1'!B47</f>
        <v>9.7076395068114066E-2</v>
      </c>
      <c r="C46" s="23">
        <f>'F1'!C47</f>
        <v>9.0708640641659039E-2</v>
      </c>
      <c r="D46" s="23">
        <f>'F1'!D47</f>
        <v>7.1114286410343563E-2</v>
      </c>
      <c r="F46" s="23">
        <v>9.6902700837127417E-2</v>
      </c>
      <c r="G46" s="23">
        <v>9.0495289936202733E-2</v>
      </c>
      <c r="H46" s="23">
        <v>7.1554508239583023E-2</v>
      </c>
      <c r="I46" s="23"/>
      <c r="J46" s="208">
        <f>'F1'!F47</f>
        <v>0.42438261250936193</v>
      </c>
      <c r="K46" s="208">
        <f>'F1'!G47</f>
        <v>0.37980844713456463</v>
      </c>
      <c r="L46" s="208">
        <f>'F1'!H47</f>
        <v>0.31665238270943519</v>
      </c>
      <c r="M46" s="92"/>
      <c r="N46" s="146">
        <v>0.42705779939999999</v>
      </c>
      <c r="O46" s="146">
        <v>0.38247342591057532</v>
      </c>
      <c r="P46" s="146">
        <v>0.32166416460000002</v>
      </c>
      <c r="R46" s="89"/>
      <c r="S46" s="89"/>
      <c r="T46" s="89"/>
    </row>
    <row r="47" spans="1:32">
      <c r="A47" s="215">
        <f t="shared" si="0"/>
        <v>1973</v>
      </c>
      <c r="B47" s="23">
        <f>'F1'!B48</f>
        <v>9.5462753975532666E-2</v>
      </c>
      <c r="C47" s="23">
        <f>'F1'!C48</f>
        <v>8.8972100540989266E-2</v>
      </c>
      <c r="D47" s="23">
        <f>'F1'!D48</f>
        <v>7.3670756318210864E-2</v>
      </c>
      <c r="F47" s="23">
        <v>9.5274756702436306E-2</v>
      </c>
      <c r="G47" s="23">
        <v>8.8853700265182398E-2</v>
      </c>
      <c r="H47" s="23">
        <v>7.4026436485476244E-2</v>
      </c>
      <c r="I47" s="23"/>
      <c r="J47" s="208">
        <f>'F1'!F48</f>
        <v>0.42686700931517407</v>
      </c>
      <c r="K47" s="208">
        <f>'F1'!G48</f>
        <v>0.37970850829879055</v>
      </c>
      <c r="L47" s="208">
        <f>'F1'!H48</f>
        <v>0.32327826423716033</v>
      </c>
      <c r="M47" s="92"/>
      <c r="N47" s="146">
        <v>0.42774080959999999</v>
      </c>
      <c r="O47" s="146">
        <v>0.3805321313047898</v>
      </c>
      <c r="P47" s="146">
        <v>0.32639999829999999</v>
      </c>
      <c r="R47" s="89"/>
      <c r="S47" s="89"/>
      <c r="T47" s="89"/>
    </row>
    <row r="48" spans="1:32">
      <c r="A48" s="215">
        <f t="shared" si="0"/>
        <v>1974</v>
      </c>
      <c r="B48" s="23">
        <f>'F1'!B49</f>
        <v>9.2286806219272544E-2</v>
      </c>
      <c r="C48" s="23">
        <f>'F1'!C49</f>
        <v>8.5555504207353181E-2</v>
      </c>
      <c r="D48" s="23">
        <f>'F1'!D49</f>
        <v>7.0304889205058327E-2</v>
      </c>
      <c r="F48" s="23">
        <v>9.1502578968887083E-2</v>
      </c>
      <c r="G48" s="23">
        <v>8.4701355193251046E-2</v>
      </c>
      <c r="H48" s="23">
        <v>7.0060190815263157E-2</v>
      </c>
      <c r="I48" s="23"/>
      <c r="J48" s="208">
        <f>'F1'!F49</f>
        <v>0.43081304599763826</v>
      </c>
      <c r="K48" s="208">
        <f>'F1'!G49</f>
        <v>0.37894926701119402</v>
      </c>
      <c r="L48" s="208">
        <f>'F1'!H49</f>
        <v>0.32109087036951678</v>
      </c>
      <c r="M48" s="92"/>
      <c r="N48" s="146">
        <v>0.4300741307</v>
      </c>
      <c r="O48" s="146">
        <v>0.37844815452990588</v>
      </c>
      <c r="P48" s="146">
        <v>0.3229978979</v>
      </c>
      <c r="R48" s="89"/>
      <c r="S48" s="89"/>
      <c r="T48" s="89"/>
    </row>
    <row r="49" spans="1:27">
      <c r="A49" s="215">
        <f t="shared" si="0"/>
        <v>1975</v>
      </c>
      <c r="B49" s="23">
        <f>'F1'!B50</f>
        <v>9.2647467001270703E-2</v>
      </c>
      <c r="C49" s="23">
        <f>'F1'!C50</f>
        <v>8.4502727723960863E-2</v>
      </c>
      <c r="D49" s="23">
        <f>'F1'!D50</f>
        <v>6.9143703269960513E-2</v>
      </c>
      <c r="F49" s="23">
        <v>9.2705446977149109E-2</v>
      </c>
      <c r="G49" s="23">
        <v>8.4554428162246245E-2</v>
      </c>
      <c r="H49" s="23">
        <v>6.9491031733805622E-2</v>
      </c>
      <c r="I49" s="23"/>
      <c r="J49" s="208">
        <f>'F1'!F50</f>
        <v>0.44238649115141015</v>
      </c>
      <c r="K49" s="208">
        <f>'F1'!G50</f>
        <v>0.38149674662417965</v>
      </c>
      <c r="L49" s="208">
        <f>'F1'!H50</f>
        <v>0.31754658807039959</v>
      </c>
      <c r="M49" s="92"/>
      <c r="N49" s="146">
        <v>0.44320268099999999</v>
      </c>
      <c r="O49" s="146">
        <v>0.38219006103463471</v>
      </c>
      <c r="P49" s="146">
        <v>0.32017797440000001</v>
      </c>
      <c r="R49" s="89"/>
      <c r="S49" s="89"/>
      <c r="T49" s="89"/>
    </row>
    <row r="50" spans="1:27">
      <c r="A50" s="215">
        <f t="shared" si="0"/>
        <v>1976</v>
      </c>
      <c r="B50" s="23">
        <f>'F1'!B51</f>
        <v>9.4104709605494233E-2</v>
      </c>
      <c r="C50" s="23">
        <f>'F1'!C51</f>
        <v>8.6035631227674061E-2</v>
      </c>
      <c r="D50" s="23">
        <f>'F1'!D51</f>
        <v>7.031523787998413E-2</v>
      </c>
      <c r="F50" s="23">
        <v>9.3643030909225503E-2</v>
      </c>
      <c r="G50" s="23">
        <v>8.5622430549537581E-2</v>
      </c>
      <c r="H50" s="23">
        <v>7.0610459301339357E-2</v>
      </c>
      <c r="I50" s="23"/>
      <c r="J50" s="208">
        <f>'F1'!F51</f>
        <v>0.43833922562771477</v>
      </c>
      <c r="K50" s="208">
        <f>'F1'!G51</f>
        <v>0.37970280305307824</v>
      </c>
      <c r="L50" s="208">
        <f>'F1'!H51</f>
        <v>0.31439647799999998</v>
      </c>
      <c r="M50" s="92"/>
      <c r="N50" s="146">
        <v>0.43895708880000001</v>
      </c>
      <c r="O50" s="146">
        <v>0.3803489730853471</v>
      </c>
      <c r="P50" s="146">
        <v>0.31733551650000003</v>
      </c>
      <c r="R50" s="89"/>
      <c r="S50" s="89"/>
      <c r="T50" s="89"/>
    </row>
    <row r="51" spans="1:27">
      <c r="A51" s="215">
        <f t="shared" si="0"/>
        <v>1977</v>
      </c>
      <c r="B51" s="23">
        <f>'F1'!B52</f>
        <v>9.4107712422874634E-2</v>
      </c>
      <c r="C51" s="23">
        <f>'F1'!C52</f>
        <v>8.6501035428858619E-2</v>
      </c>
      <c r="D51" s="23">
        <f>'F1'!D52</f>
        <v>7.2548540186406843E-2</v>
      </c>
      <c r="F51" s="23">
        <v>9.3288610010785034E-2</v>
      </c>
      <c r="G51" s="23">
        <v>8.5782218945034586E-2</v>
      </c>
      <c r="H51" s="23">
        <v>7.2389511489337879E-2</v>
      </c>
      <c r="I51" s="23"/>
      <c r="J51" s="208">
        <f>'F1'!F52</f>
        <v>0.44317781276185997</v>
      </c>
      <c r="K51" s="208">
        <f>'F1'!G52</f>
        <v>0.38664606189558981</v>
      </c>
      <c r="L51" s="208">
        <f>'F1'!H52</f>
        <v>0.32408200030000001</v>
      </c>
      <c r="M51" s="92"/>
      <c r="N51" s="146">
        <v>0.43952981260000001</v>
      </c>
      <c r="O51" s="146">
        <v>0.38414161676337244</v>
      </c>
      <c r="P51" s="146">
        <v>0.3244849139</v>
      </c>
      <c r="R51" s="89"/>
      <c r="S51" s="89"/>
      <c r="T51" s="89"/>
    </row>
    <row r="52" spans="1:27">
      <c r="A52" s="215">
        <f t="shared" si="0"/>
        <v>1978</v>
      </c>
      <c r="B52" s="23">
        <f>'F1'!B53</f>
        <v>9.3177408974032053E-2</v>
      </c>
      <c r="C52" s="23">
        <f>'F1'!C53</f>
        <v>8.5956610058634281E-2</v>
      </c>
      <c r="D52" s="23">
        <f>'F1'!D53</f>
        <v>7.3400250252283056E-2</v>
      </c>
      <c r="F52" s="23">
        <v>9.282576570921168E-2</v>
      </c>
      <c r="G52" s="23">
        <v>8.55858389676524E-2</v>
      </c>
      <c r="H52" s="23">
        <v>7.3580881118841049E-2</v>
      </c>
      <c r="I52" s="23"/>
      <c r="J52" s="208">
        <f>'F1'!F53</f>
        <v>0.43938590184552595</v>
      </c>
      <c r="K52" s="208">
        <f>'F1'!G53</f>
        <v>0.38402872391452547</v>
      </c>
      <c r="L52" s="208">
        <f>'F1'!H53</f>
        <v>0.32633425119999998</v>
      </c>
      <c r="M52" s="92"/>
      <c r="N52" s="146">
        <v>0.43961810140000002</v>
      </c>
      <c r="O52" s="146">
        <v>0.38434950946975732</v>
      </c>
      <c r="P52" s="146">
        <v>0.3289628644</v>
      </c>
      <c r="R52" s="89"/>
      <c r="S52" s="89"/>
      <c r="T52" s="89"/>
    </row>
    <row r="53" spans="1:27">
      <c r="A53" s="215">
        <f t="shared" si="0"/>
        <v>1979</v>
      </c>
      <c r="B53" s="23">
        <f>'F1'!B54</f>
        <v>9.4022273724908664E-2</v>
      </c>
      <c r="C53" s="23">
        <f>'F1'!C54</f>
        <v>8.6845267695669512E-2</v>
      </c>
      <c r="D53" s="23">
        <f>'F1'!D54</f>
        <v>7.3499505878983531E-2</v>
      </c>
      <c r="F53" s="23">
        <v>9.4070924937761549E-2</v>
      </c>
      <c r="G53" s="23">
        <v>8.6889461218314076E-2</v>
      </c>
      <c r="H53" s="23">
        <v>7.3669326322619175E-2</v>
      </c>
      <c r="I53" s="23"/>
      <c r="J53" s="208">
        <f>'F1'!F54</f>
        <v>0.44289969238161575</v>
      </c>
      <c r="K53" s="208">
        <f>'F1'!G54</f>
        <v>0.38578273043094669</v>
      </c>
      <c r="L53" s="208">
        <f>'F1'!H54</f>
        <v>0.32746288132329937</v>
      </c>
      <c r="M53" s="92"/>
      <c r="N53" s="208">
        <v>0.4438335725</v>
      </c>
      <c r="O53" s="208">
        <v>0.38652978540631011</v>
      </c>
      <c r="P53" s="208">
        <v>0.33018238960000001</v>
      </c>
      <c r="R53" s="89"/>
      <c r="S53" s="89"/>
      <c r="T53" s="89"/>
      <c r="Y53" s="212"/>
      <c r="Z53" s="213"/>
      <c r="AA53" s="213"/>
    </row>
    <row r="54" spans="1:27">
      <c r="A54" s="215">
        <f t="shared" si="0"/>
        <v>1980</v>
      </c>
      <c r="B54" s="23">
        <f>'F1'!B55</f>
        <v>9.1032488478326443E-2</v>
      </c>
      <c r="C54" s="23">
        <f>'F1'!C55</f>
        <v>8.3667152185964891E-2</v>
      </c>
      <c r="D54" s="23">
        <f>'F1'!D55</f>
        <v>6.935263281665266E-2</v>
      </c>
      <c r="E54" s="108"/>
      <c r="F54" s="23">
        <v>9.2002961738561317E-2</v>
      </c>
      <c r="G54" s="23">
        <v>8.4210758788976325E-2</v>
      </c>
      <c r="H54" s="23">
        <v>6.9783930450813964E-2</v>
      </c>
      <c r="I54" s="23"/>
      <c r="J54" s="208">
        <f>'F1'!F55</f>
        <v>0.44909602876577992</v>
      </c>
      <c r="K54" s="208">
        <f>'F1'!G55</f>
        <v>0.38775001362955663</v>
      </c>
      <c r="L54" s="208">
        <f>'F1'!H55</f>
        <v>0.324919506405422</v>
      </c>
      <c r="M54" s="92"/>
      <c r="N54" s="208">
        <v>0.45046076829999998</v>
      </c>
      <c r="O54" s="208">
        <v>0.38877990722539835</v>
      </c>
      <c r="P54" s="208">
        <v>0.32757167850000002</v>
      </c>
      <c r="R54" s="89"/>
      <c r="S54" s="89"/>
      <c r="T54" s="89"/>
      <c r="Y54" s="212"/>
      <c r="Z54" s="213"/>
      <c r="AA54" s="213"/>
    </row>
    <row r="55" spans="1:27">
      <c r="A55" s="215">
        <f t="shared" si="0"/>
        <v>1981</v>
      </c>
      <c r="B55" s="23">
        <f>'F1'!B56</f>
        <v>8.9786865184290549E-2</v>
      </c>
      <c r="C55" s="23">
        <f>'F1'!C56</f>
        <v>8.1903976268533435E-2</v>
      </c>
      <c r="D55" s="23">
        <f>'F1'!D56</f>
        <v>6.9648598759632682E-2</v>
      </c>
      <c r="E55" s="108"/>
      <c r="F55" s="23">
        <v>8.8426428447948471E-2</v>
      </c>
      <c r="G55" s="23">
        <v>8.0974073906303026E-2</v>
      </c>
      <c r="H55" s="23">
        <v>6.9204624185961877E-2</v>
      </c>
      <c r="I55" s="23"/>
      <c r="J55" s="208">
        <f>'F1'!F56</f>
        <v>0.44784090934990672</v>
      </c>
      <c r="K55" s="208">
        <f>'F1'!G56</f>
        <v>0.38763749052304775</v>
      </c>
      <c r="L55" s="208">
        <f>'F1'!H56</f>
        <v>0.32717413978389231</v>
      </c>
      <c r="M55" s="92"/>
      <c r="N55" s="208">
        <v>0.44880109260000001</v>
      </c>
      <c r="O55" s="208">
        <v>0.3884485959642916</v>
      </c>
      <c r="P55" s="208">
        <v>0.33035485640000001</v>
      </c>
      <c r="R55" s="89"/>
      <c r="S55" s="89"/>
      <c r="T55" s="89"/>
      <c r="Y55" s="212"/>
      <c r="Z55" s="213"/>
      <c r="AA55" s="213"/>
    </row>
    <row r="56" spans="1:27">
      <c r="A56" s="215">
        <f t="shared" si="0"/>
        <v>1982</v>
      </c>
      <c r="B56" s="23">
        <f>'F1'!B57</f>
        <v>9.1587103687375132E-2</v>
      </c>
      <c r="C56" s="23">
        <f>'F1'!C57</f>
        <v>8.3029360441362624E-2</v>
      </c>
      <c r="D56" s="23">
        <f>'F1'!D57</f>
        <v>6.8986125239727858E-2</v>
      </c>
      <c r="E56" s="108"/>
      <c r="F56" s="23">
        <v>9.0614387946887795E-2</v>
      </c>
      <c r="G56" s="23">
        <v>8.2507979051613861E-2</v>
      </c>
      <c r="H56" s="23">
        <v>6.8658971291965035E-2</v>
      </c>
      <c r="I56" s="23"/>
      <c r="J56" s="208">
        <f>'F1'!F57</f>
        <v>0.45596588546322891</v>
      </c>
      <c r="K56" s="208">
        <f>'F1'!G57</f>
        <v>0.39257931797328638</v>
      </c>
      <c r="L56" s="208">
        <f>'F1'!H57</f>
        <v>0.32771218045672867</v>
      </c>
      <c r="M56" s="92"/>
      <c r="N56" s="208">
        <v>0.45715839949999998</v>
      </c>
      <c r="O56" s="208">
        <v>0.39361980927060358</v>
      </c>
      <c r="P56" s="208">
        <v>0.3311337781</v>
      </c>
      <c r="R56" s="89"/>
      <c r="S56" s="89"/>
      <c r="T56" s="89"/>
      <c r="Y56" s="212"/>
      <c r="Z56" s="213"/>
      <c r="AA56" s="213"/>
    </row>
    <row r="57" spans="1:27">
      <c r="A57" s="215">
        <f t="shared" si="0"/>
        <v>1983</v>
      </c>
      <c r="B57" s="23">
        <f>'F1'!B58</f>
        <v>9.4667835259230129E-2</v>
      </c>
      <c r="C57" s="23">
        <f>'F1'!C58</f>
        <v>8.6027153785058652E-2</v>
      </c>
      <c r="D57" s="23">
        <f>'F1'!D58</f>
        <v>7.1949684198771791E-2</v>
      </c>
      <c r="E57" s="108"/>
      <c r="F57" s="23">
        <v>9.4112644594859865E-2</v>
      </c>
      <c r="G57" s="23">
        <v>8.58187943491069E-2</v>
      </c>
      <c r="H57" s="23">
        <v>7.1368813669287934E-2</v>
      </c>
      <c r="I57" s="23"/>
      <c r="J57" s="208">
        <f>'F1'!F58</f>
        <v>0.4653245981753571</v>
      </c>
      <c r="K57" s="208">
        <f>'F1'!G58</f>
        <v>0.40221075080626179</v>
      </c>
      <c r="L57" s="208">
        <f>'F1'!H58</f>
        <v>0.33804545912425965</v>
      </c>
      <c r="M57" s="92"/>
      <c r="N57" s="208">
        <v>0.46622289690000002</v>
      </c>
      <c r="O57" s="208">
        <v>0.40280836463352898</v>
      </c>
      <c r="P57" s="208">
        <v>0.34049120109999997</v>
      </c>
      <c r="R57" s="89"/>
      <c r="S57" s="89"/>
      <c r="T57" s="89"/>
      <c r="Y57" s="212"/>
      <c r="Z57" s="213"/>
      <c r="AA57" s="213"/>
    </row>
    <row r="58" spans="1:27">
      <c r="A58" s="215">
        <f t="shared" si="0"/>
        <v>1984</v>
      </c>
      <c r="B58" s="23">
        <f>'F1'!B59</f>
        <v>9.8371619949190262E-2</v>
      </c>
      <c r="C58" s="23">
        <f>'F1'!C59</f>
        <v>9.0177362009838988E-2</v>
      </c>
      <c r="D58" s="23">
        <f>'F1'!D59</f>
        <v>7.7088953370487309E-2</v>
      </c>
      <c r="E58" s="108"/>
      <c r="F58" s="23">
        <v>9.5901991841306072E-2</v>
      </c>
      <c r="G58" s="23">
        <v>8.7958768949656638E-2</v>
      </c>
      <c r="H58" s="23">
        <v>7.5165170020170674E-2</v>
      </c>
      <c r="I58" s="23"/>
      <c r="J58" s="208">
        <f>'F1'!F59</f>
        <v>0.46426524181151763</v>
      </c>
      <c r="K58" s="208">
        <f>'F1'!G59</f>
        <v>0.40690329173958162</v>
      </c>
      <c r="L58" s="208">
        <f>'F1'!H59</f>
        <v>0.3505818560734042</v>
      </c>
      <c r="M58" s="92"/>
      <c r="N58" s="208">
        <v>0.46436186219999998</v>
      </c>
      <c r="O58" s="208">
        <v>0.40695941198646324</v>
      </c>
      <c r="P58" s="208">
        <v>0.35297669640000001</v>
      </c>
      <c r="R58" s="89"/>
      <c r="S58" s="89"/>
      <c r="T58" s="89"/>
      <c r="Y58" s="212"/>
      <c r="Z58" s="213"/>
      <c r="AA58" s="213"/>
    </row>
    <row r="59" spans="1:27">
      <c r="A59" s="215">
        <f t="shared" si="0"/>
        <v>1985</v>
      </c>
      <c r="B59" s="23">
        <f>'F1'!B60</f>
        <v>9.979547645224203E-2</v>
      </c>
      <c r="C59" s="23">
        <f>'F1'!C60</f>
        <v>9.1026961945502846E-2</v>
      </c>
      <c r="D59" s="23">
        <f>'F1'!D60</f>
        <v>7.6891610884813957E-2</v>
      </c>
      <c r="E59" s="108"/>
      <c r="F59" s="23">
        <v>9.7255231594784455E-2</v>
      </c>
      <c r="G59" s="23">
        <v>8.9444649530832462E-2</v>
      </c>
      <c r="H59" s="23">
        <v>7.5611776599280658E-2</v>
      </c>
      <c r="I59" s="23"/>
      <c r="J59" s="208">
        <f>'F1'!F60</f>
        <v>0.4626216394972289</v>
      </c>
      <c r="K59" s="208">
        <f>'F1'!G60</f>
        <v>0.40844922463293187</v>
      </c>
      <c r="L59" s="208">
        <f>'F1'!H60</f>
        <v>0.3497827960018185</v>
      </c>
      <c r="M59" s="92"/>
      <c r="N59" s="208">
        <v>0.46369063040000003</v>
      </c>
      <c r="O59" s="208">
        <v>0.40903825624263845</v>
      </c>
      <c r="P59" s="208">
        <v>0.35318556309999999</v>
      </c>
      <c r="R59" s="89"/>
      <c r="S59" s="89"/>
      <c r="T59" s="89"/>
      <c r="Y59" s="212"/>
      <c r="Z59" s="213"/>
      <c r="AA59" s="213"/>
    </row>
    <row r="60" spans="1:27">
      <c r="A60" s="215">
        <f t="shared" si="0"/>
        <v>1986</v>
      </c>
      <c r="B60" s="23">
        <f>'F1'!B61</f>
        <v>9.8565290627953508E-2</v>
      </c>
      <c r="C60" s="23">
        <f>'F1'!C61</f>
        <v>9.0314652370060755E-2</v>
      </c>
      <c r="D60" s="23">
        <f>'F1'!D61</f>
        <v>7.3653566201339893E-2</v>
      </c>
      <c r="E60" s="108"/>
      <c r="F60" s="23">
        <v>9.7148627151826886E-2</v>
      </c>
      <c r="G60" s="23">
        <v>8.808164806909935E-2</v>
      </c>
      <c r="H60" s="23">
        <v>7.2506405955297809E-2</v>
      </c>
      <c r="I60" s="23"/>
      <c r="J60" s="208">
        <f>'F1'!F61</f>
        <v>0.46772280227742158</v>
      </c>
      <c r="K60" s="208">
        <f>'F1'!G61</f>
        <v>0.41349062111839885</v>
      </c>
      <c r="L60" s="208">
        <f>'F1'!H61</f>
        <v>0.35281405386922415</v>
      </c>
      <c r="M60" s="92"/>
      <c r="N60" s="208">
        <v>0.46766873619999999</v>
      </c>
      <c r="O60" s="208">
        <v>0.41309951066796202</v>
      </c>
      <c r="P60" s="208">
        <v>0.35516109810000002</v>
      </c>
      <c r="R60" s="89"/>
      <c r="S60" s="89"/>
      <c r="T60" s="89"/>
      <c r="Y60" s="212"/>
      <c r="Z60" s="213"/>
      <c r="AA60" s="213"/>
    </row>
    <row r="61" spans="1:27">
      <c r="A61" s="215">
        <f t="shared" si="0"/>
        <v>1987</v>
      </c>
      <c r="B61" s="23">
        <f>'F1'!B62</f>
        <v>0.10090110735902925</v>
      </c>
      <c r="C61" s="23">
        <f>'F1'!C62</f>
        <v>9.2236507157065592E-2</v>
      </c>
      <c r="D61" s="23">
        <f>'F1'!D62</f>
        <v>7.6447342218951109E-2</v>
      </c>
      <c r="E61" s="108"/>
      <c r="F61" s="23">
        <v>9.6692932756861874E-2</v>
      </c>
      <c r="G61" s="23">
        <v>8.844367388087504E-2</v>
      </c>
      <c r="H61" s="23">
        <v>7.2744034204307306E-2</v>
      </c>
      <c r="I61" s="23"/>
      <c r="J61" s="208">
        <f>'F1'!F62</f>
        <v>0.46989018665772164</v>
      </c>
      <c r="K61" s="208">
        <f>'F1'!G62</f>
        <v>0.41227114585490199</v>
      </c>
      <c r="L61" s="208">
        <f>'F1'!H62</f>
        <v>0.35127813668805175</v>
      </c>
      <c r="M61" s="92"/>
      <c r="N61" s="208">
        <v>0.46841112200000001</v>
      </c>
      <c r="O61" s="208">
        <v>0.41049294894037303</v>
      </c>
      <c r="P61" s="208">
        <v>0.35121909289999997</v>
      </c>
      <c r="R61" s="89"/>
      <c r="S61" s="89"/>
      <c r="T61" s="89"/>
      <c r="Y61" s="212"/>
      <c r="Z61" s="213"/>
      <c r="AA61" s="213"/>
    </row>
    <row r="62" spans="1:27">
      <c r="A62" s="215">
        <f t="shared" si="0"/>
        <v>1988</v>
      </c>
      <c r="B62" s="23">
        <f>'F1'!B63</f>
        <v>0.11260867966089287</v>
      </c>
      <c r="C62" s="23">
        <f>'F1'!C63</f>
        <v>0.102912594074486</v>
      </c>
      <c r="D62" s="23">
        <f>'F1'!D63</f>
        <v>8.7414499342183968E-2</v>
      </c>
      <c r="E62" s="108"/>
      <c r="F62" s="23">
        <v>0.11249268915084298</v>
      </c>
      <c r="G62" s="23">
        <v>0.10285573661478949</v>
      </c>
      <c r="H62" s="23">
        <v>8.7827444012893094E-2</v>
      </c>
      <c r="I62" s="23"/>
      <c r="J62" s="208">
        <f>'F1'!F63</f>
        <v>0.47208368075371254</v>
      </c>
      <c r="K62" s="208">
        <f>'F1'!G63</f>
        <v>0.41478935357008595</v>
      </c>
      <c r="L62" s="208">
        <f>'F1'!H63</f>
        <v>0.35525247386976844</v>
      </c>
      <c r="M62" s="92"/>
      <c r="N62" s="208">
        <v>0.47549942699999997</v>
      </c>
      <c r="O62" s="208">
        <v>0.4177184988730005</v>
      </c>
      <c r="P62" s="208">
        <v>0.36023606460000002</v>
      </c>
      <c r="R62" s="89"/>
      <c r="S62" s="89"/>
      <c r="T62" s="89"/>
      <c r="Y62" s="212"/>
      <c r="Z62" s="213"/>
      <c r="AA62" s="213"/>
    </row>
    <row r="63" spans="1:27">
      <c r="A63" s="215">
        <f t="shared" si="0"/>
        <v>1989</v>
      </c>
      <c r="B63" s="23">
        <f>'F1'!B64</f>
        <v>0.10774538365528008</v>
      </c>
      <c r="C63" s="23">
        <f>'F1'!C64</f>
        <v>9.8517259789408465E-2</v>
      </c>
      <c r="D63" s="23">
        <f>'F1'!D64</f>
        <v>8.2457669462270664E-2</v>
      </c>
      <c r="E63" s="108"/>
      <c r="F63" s="23">
        <v>0.10803245685896695</v>
      </c>
      <c r="G63" s="23">
        <v>9.871910691393726E-2</v>
      </c>
      <c r="H63" s="23">
        <v>8.3828766193906515E-2</v>
      </c>
      <c r="I63" s="23"/>
      <c r="J63" s="208">
        <f>'F1'!F64</f>
        <v>0.47208034772484098</v>
      </c>
      <c r="K63" s="208">
        <f>'F1'!G64</f>
        <v>0.41361170819436666</v>
      </c>
      <c r="L63" s="208">
        <f>'F1'!H64</f>
        <v>0.35228876401379239</v>
      </c>
      <c r="M63" s="92"/>
      <c r="N63" s="208">
        <v>0.47536566600000002</v>
      </c>
      <c r="O63" s="208">
        <v>0.41635400560000002</v>
      </c>
      <c r="P63" s="208">
        <v>0.35728827839999999</v>
      </c>
      <c r="R63" s="89"/>
      <c r="S63" s="89"/>
      <c r="T63" s="89"/>
      <c r="Y63" s="212"/>
      <c r="Z63" s="213"/>
      <c r="AA63" s="213"/>
    </row>
    <row r="64" spans="1:27">
      <c r="A64" s="215">
        <f t="shared" si="0"/>
        <v>1990</v>
      </c>
      <c r="B64" s="23">
        <f>'F1'!B65</f>
        <v>0.10731067121473412</v>
      </c>
      <c r="C64" s="23">
        <f>'F1'!C65</f>
        <v>9.748622653584596E-2</v>
      </c>
      <c r="D64" s="23">
        <f>'F1'!D65</f>
        <v>8.2756213844376231E-2</v>
      </c>
      <c r="E64" s="108"/>
      <c r="F64" s="23">
        <v>0.10766860304457467</v>
      </c>
      <c r="G64" s="23">
        <v>9.7924737132287124E-2</v>
      </c>
      <c r="H64" s="23">
        <v>8.2655323302563741E-2</v>
      </c>
      <c r="I64" s="23"/>
      <c r="J64" s="208">
        <f>'F1'!F65</f>
        <v>0.47343397983786417</v>
      </c>
      <c r="K64" s="208">
        <f>'F1'!G65</f>
        <v>0.41377103453123709</v>
      </c>
      <c r="L64" s="208">
        <f>'F1'!H65</f>
        <v>0.3521776679190225</v>
      </c>
      <c r="M64" s="92"/>
      <c r="N64" s="208">
        <v>0.47612270979999999</v>
      </c>
      <c r="O64" s="208">
        <v>0.41592865865823114</v>
      </c>
      <c r="P64" s="208">
        <v>0.3560010951</v>
      </c>
      <c r="R64" s="89"/>
      <c r="S64" s="89"/>
      <c r="T64" s="89"/>
      <c r="Y64" s="212"/>
      <c r="Z64" s="213"/>
      <c r="AA64" s="213"/>
    </row>
    <row r="65" spans="1:27">
      <c r="A65" s="215">
        <f t="shared" si="0"/>
        <v>1991</v>
      </c>
      <c r="B65" s="23">
        <f>'F1'!B66</f>
        <v>0.10463559045860955</v>
      </c>
      <c r="C65" s="23">
        <f>'F1'!C66</f>
        <v>9.4321193919190124E-2</v>
      </c>
      <c r="D65" s="23">
        <f>'F1'!D66</f>
        <v>7.7317888095874407E-2</v>
      </c>
      <c r="E65" s="108"/>
      <c r="F65" s="23">
        <v>0.1049527343746544</v>
      </c>
      <c r="G65" s="23">
        <v>9.4614871120100238E-2</v>
      </c>
      <c r="H65" s="23">
        <v>7.8047851001603039E-2</v>
      </c>
      <c r="I65" s="23"/>
      <c r="J65" s="208">
        <f>'F1'!F66</f>
        <v>0.47433667740551755</v>
      </c>
      <c r="K65" s="208">
        <f>'F1'!G66</f>
        <v>0.40796121774474159</v>
      </c>
      <c r="L65" s="208">
        <f>'F1'!H66</f>
        <v>0.34139683724060887</v>
      </c>
      <c r="M65" s="92"/>
      <c r="N65" s="208">
        <v>0.47677558120000002</v>
      </c>
      <c r="O65" s="208">
        <v>0.41009367065271363</v>
      </c>
      <c r="P65" s="208">
        <v>0.34517301189999999</v>
      </c>
      <c r="R65" s="89"/>
      <c r="S65" s="89"/>
      <c r="T65" s="89"/>
      <c r="Y65" s="212"/>
      <c r="Z65" s="213"/>
      <c r="AA65" s="213"/>
    </row>
    <row r="66" spans="1:27">
      <c r="A66" s="215">
        <f t="shared" si="0"/>
        <v>1992</v>
      </c>
      <c r="B66" s="23">
        <f>'F1'!B67</f>
        <v>0.11173472813703217</v>
      </c>
      <c r="C66" s="23">
        <f>'F1'!C67</f>
        <v>0.10010450114068276</v>
      </c>
      <c r="D66" s="23">
        <f>'F1'!D67</f>
        <v>8.118479959201598E-2</v>
      </c>
      <c r="E66" s="108"/>
      <c r="F66" s="23">
        <v>0.11182670858236057</v>
      </c>
      <c r="G66" s="23">
        <v>0.10008714150138975</v>
      </c>
      <c r="H66" s="23">
        <v>8.1709820593008062E-2</v>
      </c>
      <c r="I66" s="23"/>
      <c r="J66" s="208">
        <f>'F1'!F67</f>
        <v>0.48494866552209714</v>
      </c>
      <c r="K66" s="208">
        <f>'F1'!G67</f>
        <v>0.41393601646996103</v>
      </c>
      <c r="L66" s="208">
        <f>'F1'!H67</f>
        <v>0.3437648462204379</v>
      </c>
      <c r="M66" s="92"/>
      <c r="N66" s="208">
        <v>0.4875509616</v>
      </c>
      <c r="O66" s="208">
        <v>0.41606300281273434</v>
      </c>
      <c r="P66" s="208">
        <v>0.3474534413</v>
      </c>
      <c r="R66" s="89"/>
      <c r="S66" s="89"/>
      <c r="T66" s="89"/>
      <c r="Y66" s="212"/>
      <c r="Z66" s="213"/>
      <c r="AA66" s="213"/>
    </row>
    <row r="67" spans="1:27">
      <c r="A67" s="215">
        <f t="shared" ref="A67:A94" si="1">A66+1</f>
        <v>1993</v>
      </c>
      <c r="B67" s="23">
        <f>'F1'!B68</f>
        <v>0.10672208111027655</v>
      </c>
      <c r="C67" s="23">
        <f>'F1'!C68</f>
        <v>9.5349905891300255E-2</v>
      </c>
      <c r="D67" s="23">
        <f>'F1'!D68</f>
        <v>7.3484367116312621E-2</v>
      </c>
      <c r="E67" s="108"/>
      <c r="F67" s="23">
        <v>0.10563438276548648</v>
      </c>
      <c r="G67" s="23">
        <v>9.4330425139180926E-2</v>
      </c>
      <c r="H67" s="23">
        <v>7.3320915547812504E-2</v>
      </c>
      <c r="I67" s="23"/>
      <c r="J67" s="208">
        <f>'F1'!F68</f>
        <v>0.48258244603493949</v>
      </c>
      <c r="K67" s="208">
        <f>'F1'!G68</f>
        <v>0.41211752908566268</v>
      </c>
      <c r="L67" s="208">
        <f>'F1'!H68</f>
        <v>0.3385134862473933</v>
      </c>
      <c r="M67" s="92"/>
      <c r="N67" s="208">
        <v>0.4839316528</v>
      </c>
      <c r="O67" s="208">
        <v>0.41310087638703408</v>
      </c>
      <c r="P67" s="208">
        <v>0.34165444740000001</v>
      </c>
      <c r="R67" s="89"/>
      <c r="S67" s="89"/>
      <c r="T67" s="89"/>
      <c r="Y67" s="212"/>
      <c r="Z67" s="213"/>
      <c r="AA67" s="213"/>
    </row>
    <row r="68" spans="1:27">
      <c r="A68" s="215">
        <f t="shared" si="1"/>
        <v>1994</v>
      </c>
      <c r="B68" s="23">
        <f>'F1'!B69</f>
        <v>0.10627555377838044</v>
      </c>
      <c r="C68" s="23">
        <f>'F1'!C69</f>
        <v>9.5184301487061723E-2</v>
      </c>
      <c r="D68" s="23">
        <f>'F1'!D69</f>
        <v>7.4134598638055091E-2</v>
      </c>
      <c r="E68" s="108"/>
      <c r="F68" s="23">
        <v>0.10583792699219721</v>
      </c>
      <c r="G68" s="23">
        <v>9.4731319950496731E-2</v>
      </c>
      <c r="H68" s="23">
        <v>7.5361104843952323E-2</v>
      </c>
      <c r="I68" s="23"/>
      <c r="J68" s="208">
        <f>'F1'!F69</f>
        <v>0.47898968050139956</v>
      </c>
      <c r="K68" s="208">
        <f>'F1'!G69</f>
        <v>0.41032314257608959</v>
      </c>
      <c r="L68" s="208">
        <f>'F1'!H69</f>
        <v>0.34120242695644265</v>
      </c>
      <c r="M68" s="92"/>
      <c r="N68" s="208">
        <v>0.48054592569999999</v>
      </c>
      <c r="O68" s="208">
        <v>0.41147795577126089</v>
      </c>
      <c r="P68" s="208">
        <v>0.34436023180000003</v>
      </c>
      <c r="R68" s="89"/>
      <c r="S68" s="89"/>
      <c r="T68" s="89"/>
      <c r="Y68" s="212"/>
      <c r="Z68" s="213"/>
      <c r="AA68" s="213"/>
    </row>
    <row r="69" spans="1:27">
      <c r="A69" s="215">
        <f t="shared" si="1"/>
        <v>1995</v>
      </c>
      <c r="B69" s="23">
        <f>'F1'!B70</f>
        <v>0.11175760732268609</v>
      </c>
      <c r="C69" s="23">
        <f>'F1'!C70</f>
        <v>0.10008381837106925</v>
      </c>
      <c r="D69" s="23">
        <f>'F1'!D70</f>
        <v>7.7998070340682596E-2</v>
      </c>
      <c r="E69" s="108"/>
      <c r="F69" s="23">
        <v>0.11120233705499301</v>
      </c>
      <c r="G69" s="23">
        <v>9.965564394007484E-2</v>
      </c>
      <c r="H69" s="23">
        <v>7.8795517985559629E-2</v>
      </c>
      <c r="I69" s="23"/>
      <c r="J69" s="208">
        <f>'F1'!F70</f>
        <v>0.48333062104211422</v>
      </c>
      <c r="K69" s="208">
        <f>'F1'!G70</f>
        <v>0.41679414904501755</v>
      </c>
      <c r="L69" s="208">
        <f>'F1'!H70</f>
        <v>0.3461623602634063</v>
      </c>
      <c r="M69" s="92"/>
      <c r="N69" s="208">
        <v>0.48466117530000002</v>
      </c>
      <c r="O69" s="208">
        <v>0.41779542759468313</v>
      </c>
      <c r="P69" s="208">
        <v>0.34908312660000002</v>
      </c>
      <c r="R69" s="89"/>
      <c r="S69" s="89"/>
      <c r="T69" s="89"/>
      <c r="Y69" s="212"/>
      <c r="Z69" s="213"/>
      <c r="AA69" s="213"/>
    </row>
    <row r="70" spans="1:27">
      <c r="A70" s="215">
        <f t="shared" si="1"/>
        <v>1996</v>
      </c>
      <c r="B70" s="23">
        <f>'F1'!B71</f>
        <v>0.11687272245344611</v>
      </c>
      <c r="C70" s="23">
        <f>'F1'!C71</f>
        <v>0.10490978988736664</v>
      </c>
      <c r="D70" s="23">
        <f>'F1'!D71</f>
        <v>8.1597154399883437E-2</v>
      </c>
      <c r="E70" s="108"/>
      <c r="F70" s="23">
        <v>0.11578063250363062</v>
      </c>
      <c r="G70" s="23">
        <v>0.10395518516182309</v>
      </c>
      <c r="H70" s="23">
        <v>8.0153001181659425E-2</v>
      </c>
      <c r="I70" s="23"/>
      <c r="J70" s="208">
        <f>'F1'!F71</f>
        <v>0.48614838763751322</v>
      </c>
      <c r="K70" s="208">
        <f>'F1'!G71</f>
        <v>0.42287852193840081</v>
      </c>
      <c r="L70" s="208">
        <f>'F1'!H71</f>
        <v>0.35288840331486426</v>
      </c>
      <c r="M70" s="92"/>
      <c r="N70" s="208">
        <v>0.4878034168</v>
      </c>
      <c r="O70" s="208">
        <v>0.4241194970018114</v>
      </c>
      <c r="P70" s="208">
        <v>0.3560453656</v>
      </c>
      <c r="R70" s="89"/>
      <c r="S70" s="89"/>
      <c r="T70" s="89"/>
      <c r="Y70" s="212"/>
      <c r="Z70" s="213"/>
      <c r="AA70" s="213"/>
    </row>
    <row r="71" spans="1:27">
      <c r="A71" s="215">
        <f t="shared" si="1"/>
        <v>1997</v>
      </c>
      <c r="B71" s="23">
        <f>'F1'!B72</f>
        <v>0.12244851014666278</v>
      </c>
      <c r="C71" s="23">
        <f>'F1'!C72</f>
        <v>0.11041685475044001</v>
      </c>
      <c r="D71" s="23">
        <f>'F1'!D72</f>
        <v>8.6295754804832717E-2</v>
      </c>
      <c r="E71" s="108"/>
      <c r="F71" s="23">
        <v>0.12152306304405473</v>
      </c>
      <c r="G71" s="23">
        <v>0.10954199744522732</v>
      </c>
      <c r="H71" s="23">
        <v>8.605461998867743E-2</v>
      </c>
      <c r="I71" s="23"/>
      <c r="J71" s="208">
        <f>'F1'!F72</f>
        <v>0.49383728740212973</v>
      </c>
      <c r="K71" s="208">
        <f>'F1'!G72</f>
        <v>0.43190954897727352</v>
      </c>
      <c r="L71" s="208">
        <f>'F1'!H72</f>
        <v>0.36187561525730416</v>
      </c>
      <c r="M71" s="92"/>
      <c r="N71" s="208">
        <v>0.49556587590000001</v>
      </c>
      <c r="O71" s="208">
        <v>0.43322859256295487</v>
      </c>
      <c r="P71" s="208">
        <v>0.36524571459999999</v>
      </c>
      <c r="R71" s="89"/>
      <c r="S71" s="89"/>
      <c r="T71" s="89"/>
      <c r="Y71" s="212"/>
      <c r="Z71" s="213"/>
      <c r="AA71" s="213"/>
    </row>
    <row r="72" spans="1:27">
      <c r="A72" s="215">
        <f t="shared" si="1"/>
        <v>1998</v>
      </c>
      <c r="B72" s="23">
        <f>'F1'!B73</f>
        <v>0.12460289987617196</v>
      </c>
      <c r="C72" s="23">
        <f>'F1'!C73</f>
        <v>0.11265876307712779</v>
      </c>
      <c r="D72" s="23">
        <f>'F1'!D73</f>
        <v>8.6838861054124528E-2</v>
      </c>
      <c r="E72" s="108"/>
      <c r="F72" s="23">
        <v>0.1235028643097314</v>
      </c>
      <c r="G72" s="23">
        <v>0.11162187409349965</v>
      </c>
      <c r="H72" s="23">
        <v>8.6715055382642195E-2</v>
      </c>
      <c r="I72" s="23"/>
      <c r="J72" s="208">
        <f>'F1'!F73</f>
        <v>0.49384401076531503</v>
      </c>
      <c r="K72" s="208">
        <f>'F1'!G73</f>
        <v>0.43461759158526547</v>
      </c>
      <c r="L72" s="208">
        <f>'F1'!H73</f>
        <v>0.36281079139735084</v>
      </c>
      <c r="M72" s="92"/>
      <c r="N72" s="208">
        <v>0.49575915770000001</v>
      </c>
      <c r="O72" s="208">
        <v>0.43610037214239128</v>
      </c>
      <c r="P72" s="208">
        <v>0.36672332439999999</v>
      </c>
      <c r="R72" s="89"/>
      <c r="S72" s="89"/>
      <c r="T72" s="89"/>
      <c r="Y72" s="212"/>
      <c r="Z72" s="213"/>
      <c r="AA72" s="213"/>
    </row>
    <row r="73" spans="1:27">
      <c r="A73" s="215">
        <f t="shared" si="1"/>
        <v>1999</v>
      </c>
      <c r="B73" s="23">
        <f>'F1'!B74</f>
        <v>0.12862531473661529</v>
      </c>
      <c r="C73" s="23">
        <f>'F1'!C74</f>
        <v>0.11643661287848896</v>
      </c>
      <c r="D73" s="23">
        <f>'F1'!D74</f>
        <v>9.0317614886004677E-2</v>
      </c>
      <c r="E73" s="108"/>
      <c r="F73" s="23">
        <v>0.12784542314203862</v>
      </c>
      <c r="G73" s="23">
        <v>0.1156907938902664</v>
      </c>
      <c r="H73" s="23">
        <v>9.0266571464991521E-2</v>
      </c>
      <c r="I73" s="23"/>
      <c r="J73" s="208">
        <f>'F1'!F74</f>
        <v>0.4949407593376236</v>
      </c>
      <c r="K73" s="208">
        <f>'F1'!G74</f>
        <v>0.43540931664756499</v>
      </c>
      <c r="L73" s="208">
        <f>'F1'!H74</f>
        <v>0.36484517161443364</v>
      </c>
      <c r="M73" s="92"/>
      <c r="N73" s="208">
        <v>0.4970172148</v>
      </c>
      <c r="O73" s="208">
        <v>0.43691942121949978</v>
      </c>
      <c r="P73" s="208">
        <v>0.36841198200000003</v>
      </c>
      <c r="R73" s="89"/>
      <c r="S73" s="89"/>
      <c r="T73" s="89"/>
      <c r="Y73" s="212"/>
      <c r="Z73" s="213"/>
      <c r="AA73" s="213"/>
    </row>
    <row r="74" spans="1:27">
      <c r="A74" s="215">
        <f t="shared" si="1"/>
        <v>2000</v>
      </c>
      <c r="B74" s="23">
        <f>'F1'!B75</f>
        <v>0.13408803209572506</v>
      </c>
      <c r="C74" s="23">
        <f>'F1'!C75</f>
        <v>0.12151465204658758</v>
      </c>
      <c r="D74" s="23">
        <f>'F1'!D75</f>
        <v>9.4506505277513378E-2</v>
      </c>
      <c r="E74" s="108"/>
      <c r="F74" s="23">
        <v>0.13289372751555226</v>
      </c>
      <c r="G74" s="23">
        <v>0.1204232231883146</v>
      </c>
      <c r="H74" s="23">
        <v>9.4086470759794788E-2</v>
      </c>
      <c r="I74" s="23"/>
      <c r="J74" s="208">
        <f>'F1'!F75</f>
        <v>0.50350129234720953</v>
      </c>
      <c r="K74" s="208">
        <f>'F1'!G75</f>
        <v>0.44531351081968751</v>
      </c>
      <c r="L74" s="208">
        <f>'F1'!H75</f>
        <v>0.37551596373668872</v>
      </c>
      <c r="M74" s="92"/>
      <c r="N74" s="208">
        <v>0.50686194929999995</v>
      </c>
      <c r="O74" s="208">
        <v>0.44727943850000002</v>
      </c>
      <c r="P74" s="208">
        <v>0.3801246875</v>
      </c>
      <c r="R74" s="89"/>
      <c r="S74" s="89"/>
      <c r="T74" s="89"/>
      <c r="V74" s="111"/>
      <c r="W74" s="111"/>
      <c r="Y74" s="212"/>
      <c r="Z74" s="213"/>
      <c r="AA74" s="213"/>
    </row>
    <row r="75" spans="1:27">
      <c r="A75" s="215">
        <f t="shared" si="1"/>
        <v>2001</v>
      </c>
      <c r="B75" s="23">
        <f>'F1'!B76</f>
        <v>0.12490495089297689</v>
      </c>
      <c r="C75" s="23">
        <f>'F1'!C76</f>
        <v>0.11251011046567301</v>
      </c>
      <c r="D75" s="23">
        <f>'F1'!D76</f>
        <v>8.6654198062239882E-2</v>
      </c>
      <c r="E75" s="108"/>
      <c r="F75" s="23">
        <v>0.12284943924708812</v>
      </c>
      <c r="G75" s="23">
        <v>0.1106869620781834</v>
      </c>
      <c r="H75" s="23">
        <v>8.6243101260112948E-2</v>
      </c>
      <c r="I75" s="23"/>
      <c r="J75" s="208">
        <f>'F1'!F76</f>
        <v>0.50037843038444407</v>
      </c>
      <c r="K75" s="208">
        <f>'F1'!G76</f>
        <v>0.43974268515012227</v>
      </c>
      <c r="L75" s="208">
        <f>'F1'!H76</f>
        <v>0.36583692149724811</v>
      </c>
      <c r="M75" s="92"/>
      <c r="N75" s="208">
        <v>0.50252712690000001</v>
      </c>
      <c r="O75" s="208">
        <v>0.44154490320000001</v>
      </c>
      <c r="P75" s="208">
        <v>0.37070197519999998</v>
      </c>
      <c r="R75" s="89"/>
      <c r="S75" s="89"/>
      <c r="T75" s="89"/>
      <c r="V75" s="111"/>
      <c r="W75" s="111"/>
      <c r="Y75" s="212"/>
      <c r="Z75" s="213"/>
      <c r="AA75" s="213"/>
    </row>
    <row r="76" spans="1:27">
      <c r="A76" s="215">
        <f t="shared" si="1"/>
        <v>2002</v>
      </c>
      <c r="B76" s="23">
        <f>'F1'!B77</f>
        <v>0.11870780021527641</v>
      </c>
      <c r="C76" s="23">
        <f>'F1'!C77</f>
        <v>0.10640474937755789</v>
      </c>
      <c r="D76" s="23">
        <f>'F1'!D77</f>
        <v>8.1883586134613634E-2</v>
      </c>
      <c r="E76" s="108"/>
      <c r="F76" s="23">
        <v>0.11651728187283869</v>
      </c>
      <c r="G76" s="23">
        <v>0.10438403781635271</v>
      </c>
      <c r="H76" s="23">
        <v>8.204246437205609E-2</v>
      </c>
      <c r="I76" s="23"/>
      <c r="J76" s="208">
        <f>'F1'!F77</f>
        <v>0.50055381013953593</v>
      </c>
      <c r="K76" s="208">
        <f>'F1'!G77</f>
        <v>0.43642962345620617</v>
      </c>
      <c r="L76" s="208">
        <f>'F1'!H77</f>
        <v>0.35883845927310176</v>
      </c>
      <c r="M76" s="92"/>
      <c r="N76" s="208">
        <v>0.50323245490000001</v>
      </c>
      <c r="O76" s="208">
        <v>0.43870841912575997</v>
      </c>
      <c r="P76" s="208">
        <v>0.36425806049999998</v>
      </c>
      <c r="R76" s="89"/>
      <c r="S76" s="89"/>
      <c r="T76" s="89"/>
      <c r="V76" s="111"/>
      <c r="W76" s="111"/>
      <c r="Y76" s="212"/>
      <c r="Z76" s="213"/>
      <c r="AA76" s="213"/>
    </row>
    <row r="77" spans="1:27">
      <c r="A77" s="215">
        <f t="shared" si="1"/>
        <v>2003</v>
      </c>
      <c r="B77" s="23">
        <f>'F1'!B78</f>
        <v>0.12220951613676639</v>
      </c>
      <c r="C77" s="23">
        <f>'F1'!C78</f>
        <v>0.10949508935310534</v>
      </c>
      <c r="D77" s="23">
        <f>'F1'!D78</f>
        <v>8.5434215849765738E-2</v>
      </c>
      <c r="E77" s="108"/>
      <c r="F77" s="23">
        <v>0.12090609337273232</v>
      </c>
      <c r="G77" s="23">
        <v>0.10819599075476452</v>
      </c>
      <c r="H77" s="23">
        <v>8.772478656895355E-2</v>
      </c>
      <c r="I77" s="23"/>
      <c r="J77" s="208">
        <f>'F1'!F78</f>
        <v>0.5078338774619624</v>
      </c>
      <c r="K77" s="208">
        <f>'F1'!G78</f>
        <v>0.4428487316617975</v>
      </c>
      <c r="L77" s="208">
        <f>'F1'!H78</f>
        <v>0.36539330316009</v>
      </c>
      <c r="M77" s="92"/>
      <c r="N77" s="208">
        <v>0.51044017939999997</v>
      </c>
      <c r="O77" s="208">
        <v>0.44495443964842707</v>
      </c>
      <c r="P77" s="208">
        <v>0.37042290389999999</v>
      </c>
      <c r="R77" s="89"/>
      <c r="S77" s="89"/>
      <c r="T77" s="89"/>
      <c r="V77" s="111"/>
      <c r="W77" s="111"/>
      <c r="Y77" s="212"/>
      <c r="Z77" s="213"/>
      <c r="AA77" s="213"/>
    </row>
    <row r="78" spans="1:27">
      <c r="A78" s="215">
        <f t="shared" si="1"/>
        <v>2004</v>
      </c>
      <c r="B78" s="23">
        <f>'F1'!B79</f>
        <v>0.13154063934373145</v>
      </c>
      <c r="C78" s="23">
        <f>'F1'!C79</f>
        <v>0.11783292359807046</v>
      </c>
      <c r="D78" s="23">
        <f>'F1'!D79</f>
        <v>9.2435522575450541E-2</v>
      </c>
      <c r="E78" s="108"/>
      <c r="F78" s="23">
        <v>0.13042465681242077</v>
      </c>
      <c r="G78" s="23">
        <v>0.11681078579628887</v>
      </c>
      <c r="H78" s="23">
        <v>9.2561906374858449E-2</v>
      </c>
      <c r="I78" s="23"/>
      <c r="J78" s="208">
        <f>'F1'!F79</f>
        <v>0.51512571003695484</v>
      </c>
      <c r="K78" s="208">
        <f>'F1'!G79</f>
        <v>0.45056084261159413</v>
      </c>
      <c r="L78" s="208">
        <f>'F1'!H79</f>
        <v>0.37411924421030562</v>
      </c>
      <c r="M78" s="92"/>
      <c r="N78" s="208">
        <v>0.51760524080000003</v>
      </c>
      <c r="O78" s="208">
        <v>0.45245901067391969</v>
      </c>
      <c r="P78" s="208">
        <v>0.37874517289999998</v>
      </c>
      <c r="R78" s="89"/>
      <c r="S78" s="89"/>
      <c r="T78" s="89"/>
      <c r="V78" s="111"/>
      <c r="W78" s="111"/>
      <c r="Y78" s="212"/>
      <c r="Z78" s="213"/>
      <c r="AA78" s="213"/>
    </row>
    <row r="79" spans="1:27">
      <c r="A79" s="215">
        <f t="shared" si="1"/>
        <v>2005</v>
      </c>
      <c r="B79" s="23">
        <f>'F1'!B80</f>
        <v>0.1411524484815963</v>
      </c>
      <c r="C79" s="23">
        <f>'F1'!C80</f>
        <v>0.12642980515258423</v>
      </c>
      <c r="D79" s="23">
        <f>'F1'!D80</f>
        <v>9.8559500154482088E-2</v>
      </c>
      <c r="E79" s="108"/>
      <c r="F79" s="23">
        <v>0.14078954752135975</v>
      </c>
      <c r="G79" s="23">
        <v>0.1260737859770775</v>
      </c>
      <c r="H79" s="23">
        <v>9.8652868369079869E-2</v>
      </c>
      <c r="I79" s="23"/>
      <c r="J79" s="208">
        <f>'F1'!F80</f>
        <v>0.52262443874496967</v>
      </c>
      <c r="K79" s="208">
        <f>'F1'!G80</f>
        <v>0.4581515670142835</v>
      </c>
      <c r="L79" s="208">
        <f>'F1'!H80</f>
        <v>0.38108221151924226</v>
      </c>
      <c r="M79" s="92"/>
      <c r="N79" s="208">
        <v>0.52508060899999998</v>
      </c>
      <c r="O79" s="208">
        <v>0.46005149206030183</v>
      </c>
      <c r="P79" s="208">
        <v>0.3853390069</v>
      </c>
      <c r="R79" s="89"/>
      <c r="S79" s="89"/>
      <c r="T79" s="89"/>
      <c r="V79" s="111"/>
      <c r="W79" s="111"/>
      <c r="Y79" s="212"/>
      <c r="Z79" s="213"/>
      <c r="AA79" s="213"/>
    </row>
    <row r="80" spans="1:27">
      <c r="A80" s="215">
        <f t="shared" si="1"/>
        <v>2006</v>
      </c>
      <c r="B80" s="23">
        <f>'F1'!B81</f>
        <v>0.14575887535776794</v>
      </c>
      <c r="C80" s="23">
        <f>'F1'!C81</f>
        <v>0.13058427845114814</v>
      </c>
      <c r="D80" s="23">
        <f>'F1'!D81</f>
        <v>0.10126278889363673</v>
      </c>
      <c r="E80" s="108"/>
      <c r="F80" s="23">
        <v>0.14538740941795281</v>
      </c>
      <c r="G80" s="23">
        <v>0.13023565308569943</v>
      </c>
      <c r="H80" s="23">
        <v>0.10147380015973345</v>
      </c>
      <c r="I80" s="23"/>
      <c r="J80" s="208">
        <f>'F1'!F81</f>
        <v>0.52867593021073844</v>
      </c>
      <c r="K80" s="208">
        <f>'F1'!G81</f>
        <v>0.46544036353589036</v>
      </c>
      <c r="L80" s="208">
        <f>'F1'!H81</f>
        <v>0.38807307073147967</v>
      </c>
      <c r="M80" s="92"/>
      <c r="N80" s="208">
        <v>0.53168130229999999</v>
      </c>
      <c r="O80" s="208">
        <v>0.46777435949479695</v>
      </c>
      <c r="P80" s="208">
        <v>0.39322809219999999</v>
      </c>
      <c r="R80" s="89"/>
      <c r="S80" s="89"/>
      <c r="T80" s="89"/>
      <c r="V80" s="111"/>
      <c r="W80" s="111"/>
      <c r="Y80" s="212"/>
      <c r="Z80" s="213"/>
      <c r="AA80" s="213"/>
    </row>
    <row r="81" spans="1:27">
      <c r="A81" s="215">
        <f t="shared" si="1"/>
        <v>2007</v>
      </c>
      <c r="B81" s="23">
        <f>'F1'!B82</f>
        <v>0.14478112449134961</v>
      </c>
      <c r="C81" s="23">
        <f>'F1'!C82</f>
        <v>0.12922442451794633</v>
      </c>
      <c r="D81" s="23">
        <f>'F1'!D82</f>
        <v>9.7370373048683193E-2</v>
      </c>
      <c r="E81" s="108"/>
      <c r="F81" s="23">
        <v>0.14532352341551816</v>
      </c>
      <c r="G81" s="23">
        <v>0.12967541199975394</v>
      </c>
      <c r="H81" s="23">
        <v>9.8456034630230352E-2</v>
      </c>
      <c r="I81" s="23"/>
      <c r="J81" s="208">
        <f>'F1'!F82</f>
        <v>0.52600701490882784</v>
      </c>
      <c r="K81" s="208">
        <f>'F1'!G82</f>
        <v>0.46246075301314704</v>
      </c>
      <c r="L81" s="208">
        <f>'F1'!H82</f>
        <v>0.38305732129083481</v>
      </c>
      <c r="M81" s="91"/>
      <c r="N81" s="208">
        <v>0.5301849166</v>
      </c>
      <c r="O81" s="208">
        <v>0.46577529975911602</v>
      </c>
      <c r="P81" s="208">
        <v>0.3891365577</v>
      </c>
      <c r="R81" s="89"/>
      <c r="S81" s="89"/>
      <c r="T81" s="89"/>
      <c r="V81" s="111"/>
      <c r="W81" s="111"/>
      <c r="Y81" s="212"/>
      <c r="Z81" s="213"/>
      <c r="AA81" s="213"/>
    </row>
    <row r="82" spans="1:27">
      <c r="A82" s="215">
        <f t="shared" si="1"/>
        <v>2008</v>
      </c>
      <c r="B82" s="23">
        <f>'F1'!B83</f>
        <v>0.13910481221422943</v>
      </c>
      <c r="C82" s="23">
        <f>'F1'!C83</f>
        <v>0.12244752643871606</v>
      </c>
      <c r="D82" s="23">
        <f>'F1'!D83</f>
        <v>9.0276831463767679E-2</v>
      </c>
      <c r="E82" s="108"/>
      <c r="F82" s="23">
        <v>0.13655443635794021</v>
      </c>
      <c r="G82" s="23">
        <v>0.12018410873639761</v>
      </c>
      <c r="H82" s="23">
        <v>8.9200997579589353E-2</v>
      </c>
      <c r="I82" s="23"/>
      <c r="J82" s="208">
        <f>'F1'!F83</f>
        <v>0.53367701468232553</v>
      </c>
      <c r="K82" s="208">
        <f>'F1'!G83</f>
        <v>0.46086186976754107</v>
      </c>
      <c r="L82" s="208">
        <f>'F1'!H83</f>
        <v>0.37468729853571858</v>
      </c>
      <c r="M82" s="91"/>
      <c r="N82" s="208">
        <v>0.53698014589999998</v>
      </c>
      <c r="O82" s="208">
        <v>0.46336927851371001</v>
      </c>
      <c r="P82" s="208">
        <v>0.38087326090000001</v>
      </c>
      <c r="R82" s="89"/>
      <c r="S82" s="89"/>
      <c r="T82" s="89"/>
      <c r="V82" s="111"/>
      <c r="W82" s="111"/>
      <c r="Y82" s="212"/>
      <c r="Z82" s="213"/>
      <c r="AA82" s="213"/>
    </row>
    <row r="83" spans="1:27">
      <c r="A83" s="215">
        <f t="shared" si="1"/>
        <v>2009</v>
      </c>
      <c r="B83" s="23">
        <f>'F1'!B84</f>
        <v>0.12907250306637869</v>
      </c>
      <c r="C83" s="23">
        <f>'F1'!C84</f>
        <v>0.11205252977030369</v>
      </c>
      <c r="D83" s="23">
        <f>'F1'!D84</f>
        <v>8.2277457533462939E-2</v>
      </c>
      <c r="E83" s="108"/>
      <c r="F83" s="23">
        <v>0.12760173003234107</v>
      </c>
      <c r="G83" s="23">
        <v>0.11075127556858402</v>
      </c>
      <c r="H83" s="23">
        <v>8.1744371164088475E-2</v>
      </c>
      <c r="I83" s="23"/>
      <c r="J83" s="208">
        <f>'F1'!F84</f>
        <v>0.52992273292329628</v>
      </c>
      <c r="K83" s="208">
        <f>'F1'!G84</f>
        <v>0.44995149064925499</v>
      </c>
      <c r="L83" s="208">
        <f>'F1'!H84</f>
        <v>0.35846515420416836</v>
      </c>
      <c r="M83" s="90"/>
      <c r="N83" s="208">
        <v>0.53305421779999995</v>
      </c>
      <c r="O83" s="208">
        <v>0.45232035240042023</v>
      </c>
      <c r="P83" s="208">
        <v>0.36388710289999998</v>
      </c>
      <c r="R83" s="89"/>
      <c r="S83" s="89"/>
      <c r="T83" s="89"/>
      <c r="V83" s="111"/>
      <c r="W83" s="111"/>
      <c r="Y83" s="212"/>
      <c r="Z83" s="213"/>
      <c r="AA83" s="213"/>
    </row>
    <row r="84" spans="1:27">
      <c r="A84" s="215">
        <f t="shared" si="1"/>
        <v>2010</v>
      </c>
      <c r="B84" s="23">
        <f>'F1'!B85</f>
        <v>0.13924969929981437</v>
      </c>
      <c r="C84" s="23">
        <f>'F1'!C85</f>
        <v>0.12085719422039989</v>
      </c>
      <c r="D84" s="23">
        <f>'F1'!D85</f>
        <v>8.9865714925165582E-2</v>
      </c>
      <c r="E84" s="108"/>
      <c r="F84" s="23">
        <v>0.13819847941779137</v>
      </c>
      <c r="G84" s="23">
        <v>0.12003390699083084</v>
      </c>
      <c r="H84" s="23">
        <v>8.9361326484124801E-2</v>
      </c>
      <c r="I84" s="23"/>
      <c r="J84" s="208">
        <f>'F1'!F85</f>
        <v>0.54023945170047227</v>
      </c>
      <c r="K84" s="208">
        <f>'F1'!G85</f>
        <v>0.45989996221032925</v>
      </c>
      <c r="L84" s="208">
        <f>'F1'!H85</f>
        <v>0.36445602108142339</v>
      </c>
      <c r="M84" s="90"/>
      <c r="N84" s="208">
        <v>0.54282801439999995</v>
      </c>
      <c r="O84" s="208">
        <v>0.46162023433134891</v>
      </c>
      <c r="P84" s="208">
        <v>0.36873450699999999</v>
      </c>
      <c r="R84" s="89"/>
      <c r="S84" s="89"/>
      <c r="T84" s="89"/>
      <c r="V84" s="111"/>
      <c r="W84" s="111"/>
      <c r="Y84" s="212"/>
      <c r="Z84" s="213"/>
      <c r="AA84" s="213"/>
    </row>
    <row r="85" spans="1:27">
      <c r="A85" s="215">
        <f t="shared" si="1"/>
        <v>2011</v>
      </c>
      <c r="B85" s="23">
        <f>'F1'!B86</f>
        <v>0.13633424147219877</v>
      </c>
      <c r="C85" s="23">
        <f>'F1'!C86</f>
        <v>0.11897934417998862</v>
      </c>
      <c r="D85" s="23">
        <f>'F1'!D86</f>
        <v>8.6510019872664906E-2</v>
      </c>
      <c r="E85" s="108"/>
      <c r="F85" s="23">
        <v>0.13447749905738249</v>
      </c>
      <c r="G85" s="23">
        <v>0.11731235107091376</v>
      </c>
      <c r="H85" s="23">
        <v>8.6166947298741386E-2</v>
      </c>
      <c r="I85" s="23"/>
      <c r="J85" s="208">
        <f>'F1'!F86</f>
        <v>0.54120487569999998</v>
      </c>
      <c r="K85" s="208">
        <f>'F1'!G86</f>
        <v>0.46479146523051895</v>
      </c>
      <c r="L85" s="208">
        <f>'F1'!H86</f>
        <v>0.36385894759999998</v>
      </c>
      <c r="M85" s="90"/>
      <c r="N85" s="208">
        <v>0.54298548930000001</v>
      </c>
      <c r="O85" s="208">
        <v>0.4657969334803056</v>
      </c>
      <c r="P85" s="208">
        <v>0.3691214961</v>
      </c>
      <c r="R85" s="89"/>
      <c r="S85" s="89"/>
      <c r="T85" s="89"/>
      <c r="V85" s="111"/>
      <c r="W85" s="111"/>
      <c r="Y85" s="212"/>
      <c r="Z85" s="213"/>
      <c r="AA85" s="213"/>
    </row>
    <row r="86" spans="1:27">
      <c r="A86" s="215">
        <f t="shared" si="1"/>
        <v>2012</v>
      </c>
      <c r="B86" s="23">
        <f>'F1'!B87</f>
        <v>0.15042718213173098</v>
      </c>
      <c r="C86" s="23">
        <f>'F1'!C87</f>
        <v>0.13148049501054604</v>
      </c>
      <c r="D86" s="23">
        <f>'F1'!D87</f>
        <v>9.8399550706911976E-2</v>
      </c>
      <c r="E86" s="108"/>
      <c r="F86" s="23">
        <v>0.14880178677187605</v>
      </c>
      <c r="G86" s="23">
        <v>0.13004551747400239</v>
      </c>
      <c r="H86" s="23">
        <v>9.8696735330480886E-2</v>
      </c>
      <c r="I86" s="23"/>
      <c r="J86" s="208">
        <f>'F1'!F87</f>
        <v>0.550700984</v>
      </c>
      <c r="K86" s="208">
        <f>'F1'!G87</f>
        <v>0.47401985336910002</v>
      </c>
      <c r="L86" s="208">
        <f>'F1'!H87</f>
        <v>0.38148892420000002</v>
      </c>
      <c r="M86" s="90"/>
      <c r="N86" s="208">
        <v>0.55284506950000001</v>
      </c>
      <c r="O86" s="208">
        <v>0.47571436970611103</v>
      </c>
      <c r="P86" s="208">
        <v>0.38770374149999998</v>
      </c>
      <c r="R86" s="89"/>
      <c r="S86" s="89"/>
      <c r="T86" s="89"/>
      <c r="V86" s="111"/>
      <c r="W86" s="111"/>
      <c r="Y86" s="212"/>
      <c r="Z86" s="213"/>
      <c r="AA86" s="213"/>
    </row>
    <row r="87" spans="1:27">
      <c r="A87" s="215">
        <f t="shared" si="1"/>
        <v>2013</v>
      </c>
      <c r="B87" s="23">
        <f>'F1'!B88</f>
        <v>0.13847533071867921</v>
      </c>
      <c r="C87" s="23">
        <f>'F1'!C88</f>
        <v>0.1212304048870424</v>
      </c>
      <c r="D87" s="23">
        <f>'F1'!D88</f>
        <v>8.7054486002083362E-2</v>
      </c>
      <c r="E87" s="108"/>
      <c r="F87" s="23">
        <v>0.13581085769098403</v>
      </c>
      <c r="G87" s="23">
        <v>0.11893436993218569</v>
      </c>
      <c r="H87" s="23">
        <v>8.6281759277472697E-2</v>
      </c>
      <c r="I87" s="23"/>
      <c r="J87" s="208">
        <f>'F1'!F88</f>
        <v>0.54235455269999999</v>
      </c>
      <c r="K87" s="208">
        <f>'F1'!G88</f>
        <v>0.46843013729085214</v>
      </c>
      <c r="L87" s="208">
        <f>'F1'!H88</f>
        <v>0.37781100579999999</v>
      </c>
      <c r="M87" s="90"/>
      <c r="N87" s="208">
        <v>0.54361275600000003</v>
      </c>
      <c r="O87" s="208">
        <v>0.46931413747370243</v>
      </c>
      <c r="P87" s="208">
        <v>0.38372281530000002</v>
      </c>
      <c r="R87" s="89"/>
      <c r="S87" s="89"/>
      <c r="T87" s="89"/>
      <c r="V87" s="111"/>
      <c r="W87" s="111"/>
      <c r="Y87" s="212"/>
      <c r="Z87" s="213"/>
      <c r="AA87" s="213"/>
    </row>
    <row r="88" spans="1:27">
      <c r="A88" s="215">
        <f t="shared" si="1"/>
        <v>2014</v>
      </c>
      <c r="B88" s="23">
        <f>'F1'!B89</f>
        <v>0.14406756891992403</v>
      </c>
      <c r="C88" s="23">
        <f>'F1'!C89</f>
        <v>0.12617023864962601</v>
      </c>
      <c r="D88" s="23">
        <f>'F1'!D89</f>
        <v>9.1579205788474574E-2</v>
      </c>
      <c r="E88" s="108"/>
      <c r="F88" s="23">
        <v>0.14170025784965681</v>
      </c>
      <c r="G88" s="23">
        <v>0.12411658763369829</v>
      </c>
      <c r="H88" s="23">
        <v>9.1018407623863096E-2</v>
      </c>
      <c r="I88" s="23"/>
      <c r="J88" s="208">
        <f>'F1'!F89</f>
        <v>0.54591079689999999</v>
      </c>
      <c r="K88" s="208">
        <f>'F1'!G89</f>
        <v>0.4712915240379516</v>
      </c>
      <c r="L88" s="208">
        <f>'F1'!H89</f>
        <v>0.38205647729999997</v>
      </c>
      <c r="M88" s="90"/>
      <c r="N88" s="208">
        <v>0.54767936129999994</v>
      </c>
      <c r="O88" s="208">
        <v>0.47271916136378422</v>
      </c>
      <c r="P88" s="208">
        <v>0.38860457640000001</v>
      </c>
      <c r="R88" s="89"/>
      <c r="S88" s="89"/>
      <c r="T88" s="89"/>
      <c r="V88" s="111"/>
      <c r="W88" s="111"/>
      <c r="Y88" s="212"/>
      <c r="Z88" s="213"/>
      <c r="AA88" s="213"/>
    </row>
    <row r="89" spans="1:27">
      <c r="A89" s="215">
        <f t="shared" si="1"/>
        <v>2015</v>
      </c>
      <c r="B89" s="23">
        <f>'F1'!B90</f>
        <v>0.13985393698558254</v>
      </c>
      <c r="C89" s="23">
        <f>'F1'!C90</f>
        <v>0.12286537574974005</v>
      </c>
      <c r="D89" s="23">
        <f>'F1'!D90</f>
        <v>8.8902371015817994E-2</v>
      </c>
      <c r="E89" s="108"/>
      <c r="F89" s="23">
        <v>0.13763444903518479</v>
      </c>
      <c r="G89" s="23">
        <v>0.12029096374853651</v>
      </c>
      <c r="H89" s="23">
        <v>8.8076925707625153E-2</v>
      </c>
      <c r="I89" s="23"/>
      <c r="J89" s="208">
        <f>'F1'!F90</f>
        <v>0.54371738150000004</v>
      </c>
      <c r="K89" s="208">
        <f>'F1'!G90</f>
        <v>0.46831242644111626</v>
      </c>
      <c r="L89" s="208">
        <f>'F1'!H90</f>
        <v>0.379219099</v>
      </c>
      <c r="M89" s="90"/>
      <c r="N89" s="208">
        <v>0.54523923340000002</v>
      </c>
      <c r="O89" s="208">
        <v>0.46958597440971062</v>
      </c>
      <c r="P89" s="208">
        <v>0.38524541629999998</v>
      </c>
      <c r="R89" s="89"/>
      <c r="S89" s="89"/>
      <c r="T89" s="89"/>
      <c r="V89" s="111"/>
      <c r="W89" s="111"/>
      <c r="Y89" s="212"/>
      <c r="Z89" s="213"/>
      <c r="AA89" s="213"/>
    </row>
    <row r="90" spans="1:27">
      <c r="A90" s="215">
        <f t="shared" si="1"/>
        <v>2016</v>
      </c>
      <c r="B90" s="23">
        <f>'F1'!B91</f>
        <v>0.13793451865526471</v>
      </c>
      <c r="C90" s="23">
        <f>'F1'!C91</f>
        <v>0.1202524411729447</v>
      </c>
      <c r="D90" s="23">
        <f>'F1'!D91</f>
        <v>8.7012527783742216E-2</v>
      </c>
      <c r="E90" s="108"/>
      <c r="F90" s="23">
        <v>0.13419554909877796</v>
      </c>
      <c r="G90" s="23">
        <v>0.11705409518054577</v>
      </c>
      <c r="H90" s="23">
        <v>8.4921084405299385E-2</v>
      </c>
      <c r="I90" s="23"/>
      <c r="J90" s="208">
        <f>'F1'!F91</f>
        <v>0.54336120489999995</v>
      </c>
      <c r="K90" s="208">
        <f>'F1'!G91</f>
        <v>0.4665117880795151</v>
      </c>
      <c r="L90" s="208">
        <f>'F1'!H91</f>
        <v>0.37566191230000001</v>
      </c>
      <c r="M90" s="90"/>
      <c r="N90" s="208">
        <v>0.54449760000000003</v>
      </c>
      <c r="O90" s="208">
        <v>0.4673731786897406</v>
      </c>
      <c r="P90" s="208">
        <v>0.3812605711</v>
      </c>
      <c r="R90" s="89"/>
      <c r="S90" s="89"/>
      <c r="T90" s="89"/>
      <c r="V90" s="111"/>
      <c r="W90" s="111"/>
      <c r="Y90" s="212"/>
      <c r="Z90" s="213"/>
      <c r="AA90" s="213"/>
    </row>
    <row r="91" spans="1:27">
      <c r="A91" s="215">
        <f t="shared" si="1"/>
        <v>2017</v>
      </c>
      <c r="B91" s="23">
        <f>'F1'!B92</f>
        <v>0.1442970445751727</v>
      </c>
      <c r="C91" s="23">
        <f>'F1'!C92</f>
        <v>0.12599570432865814</v>
      </c>
      <c r="D91" s="23">
        <f>'F1'!D92</f>
        <v>9.2292625480013366E-2</v>
      </c>
      <c r="E91" s="108"/>
      <c r="F91" s="23">
        <v>0.14138500814474045</v>
      </c>
      <c r="G91" s="23">
        <v>0.12352673167851266</v>
      </c>
      <c r="H91" s="23">
        <v>9.0910337052887355E-2</v>
      </c>
      <c r="I91" s="23"/>
      <c r="J91" s="208">
        <f>'F1'!F92</f>
        <v>0.54725050760000005</v>
      </c>
      <c r="K91" s="208">
        <f>'F1'!G92</f>
        <v>0.47098051352077164</v>
      </c>
      <c r="L91" s="208">
        <f>'F1'!H92</f>
        <v>0.38376634720000002</v>
      </c>
      <c r="M91" s="90"/>
      <c r="N91" s="208">
        <v>0.54961639780000004</v>
      </c>
      <c r="O91" s="208">
        <v>0.47295466481591575</v>
      </c>
      <c r="P91" s="208">
        <v>0.39021037089999999</v>
      </c>
      <c r="R91" s="89"/>
      <c r="S91" s="89"/>
      <c r="T91" s="89"/>
      <c r="V91" s="111"/>
      <c r="W91" s="111"/>
      <c r="Y91" s="212"/>
      <c r="Z91" s="213"/>
      <c r="AA91" s="213"/>
    </row>
    <row r="92" spans="1:27">
      <c r="A92" s="215">
        <f t="shared" si="1"/>
        <v>2018</v>
      </c>
      <c r="B92" s="23">
        <f>'F1'!B93</f>
        <v>0.1463361431528401</v>
      </c>
      <c r="C92" s="23">
        <f>'F1'!C93</f>
        <v>0.12800367344717009</v>
      </c>
      <c r="D92" s="23">
        <f>'F1'!D93</f>
        <v>9.4886920593472188E-2</v>
      </c>
      <c r="E92" s="108"/>
      <c r="F92" s="23">
        <v>0.14229334164738572</v>
      </c>
      <c r="G92" s="23">
        <v>0.1246119129032093</v>
      </c>
      <c r="H92" s="23">
        <v>9.219328179621547E-2</v>
      </c>
      <c r="I92" s="23"/>
      <c r="J92" s="208">
        <f>'F1'!F93</f>
        <v>0.54491309290000001</v>
      </c>
      <c r="K92" s="208">
        <f>'F1'!G93</f>
        <v>0.46895816051983275</v>
      </c>
      <c r="L92" s="208">
        <f>'F1'!H93</f>
        <v>0.3829928547</v>
      </c>
      <c r="M92" s="90"/>
      <c r="N92" s="208">
        <v>0.54567202550000005</v>
      </c>
      <c r="O92" s="208">
        <v>0.46960025271982886</v>
      </c>
      <c r="P92" s="208">
        <v>0.38742956639999998</v>
      </c>
      <c r="R92" s="89"/>
      <c r="S92" s="89"/>
      <c r="T92" s="89"/>
      <c r="V92" s="111"/>
      <c r="W92" s="111"/>
      <c r="Y92" s="212"/>
      <c r="Z92" s="213"/>
      <c r="AA92" s="213"/>
    </row>
    <row r="93" spans="1:27">
      <c r="A93" s="215">
        <f t="shared" si="1"/>
        <v>2019</v>
      </c>
      <c r="B93" s="23">
        <f>'F1'!B94</f>
        <v>0.14332816101906173</v>
      </c>
      <c r="C93" s="23">
        <f>'F1'!C94</f>
        <v>0.12519881092771867</v>
      </c>
      <c r="D93" s="23">
        <f>'F1'!D94</f>
        <v>9.1805117575338185E-2</v>
      </c>
      <c r="E93" s="108"/>
      <c r="F93" s="23">
        <v>0.13785770525864624</v>
      </c>
      <c r="G93" s="23">
        <v>0.12043808648654329</v>
      </c>
      <c r="H93" s="23">
        <v>8.8028759161501019E-2</v>
      </c>
      <c r="I93" s="23"/>
      <c r="J93" s="208">
        <f>'F1'!F94</f>
        <v>0.54370338780000005</v>
      </c>
      <c r="K93" s="208">
        <f>'F1'!G94</f>
        <v>0.46789038044516928</v>
      </c>
      <c r="L93" s="208">
        <f>'F1'!H94</f>
        <v>0.37955258359999999</v>
      </c>
      <c r="M93" s="90"/>
      <c r="N93" s="208">
        <v>0.54465194080000001</v>
      </c>
      <c r="O93" s="208">
        <v>0.46848947199760005</v>
      </c>
      <c r="P93" s="208">
        <v>0.38465456990000002</v>
      </c>
      <c r="R93" s="89"/>
      <c r="S93" s="89"/>
      <c r="T93" s="89"/>
      <c r="V93" s="111"/>
      <c r="W93" s="111"/>
      <c r="Y93" s="212"/>
      <c r="Z93" s="213"/>
      <c r="AA93" s="213"/>
    </row>
    <row r="94" spans="1:27">
      <c r="A94" s="102">
        <f t="shared" si="1"/>
        <v>2020</v>
      </c>
      <c r="B94" s="23">
        <f>'F1'!B95</f>
        <v>0.15754274588507708</v>
      </c>
      <c r="C94" s="23">
        <f>'F1'!C95</f>
        <v>0.13033398663053467</v>
      </c>
      <c r="D94" s="23">
        <f>'F1'!D95</f>
        <v>9.148232667934815E-2</v>
      </c>
      <c r="E94" s="108"/>
      <c r="F94" s="23"/>
      <c r="G94" s="175"/>
      <c r="H94" s="175"/>
      <c r="I94" s="103"/>
      <c r="J94" s="208">
        <f>'F1'!F95</f>
        <v>0.57639815520000004</v>
      </c>
      <c r="K94" s="208">
        <f>'F1'!G95</f>
        <v>0.4633309387427289</v>
      </c>
      <c r="L94" s="208">
        <f>'F1'!H95</f>
        <v>0.36794840820000002</v>
      </c>
      <c r="N94" s="106"/>
      <c r="O94" s="106"/>
      <c r="P94" s="110"/>
      <c r="R94" s="89"/>
      <c r="S94" s="89"/>
      <c r="T94" s="89"/>
      <c r="V94" s="111"/>
      <c r="W94" s="111"/>
      <c r="Y94" s="212"/>
      <c r="Z94" s="213"/>
      <c r="AA94" s="213"/>
    </row>
    <row r="95" spans="1:27">
      <c r="A95" s="102">
        <f>A94+1</f>
        <v>2021</v>
      </c>
      <c r="B95" s="23">
        <f>'F1'!B96</f>
        <v>0.16890532588158003</v>
      </c>
      <c r="C95" s="23">
        <f>'F1'!C96</f>
        <v>0.14041341800721147</v>
      </c>
      <c r="D95" s="23">
        <f>'F1'!D96</f>
        <v>0.10200116942951699</v>
      </c>
      <c r="E95" s="108"/>
      <c r="F95" s="23"/>
      <c r="G95" s="210"/>
      <c r="H95" s="210"/>
      <c r="J95" s="208">
        <f>'F1'!F96</f>
        <v>0.58225120640000005</v>
      </c>
      <c r="K95" s="208">
        <f>'F1'!G96</f>
        <v>0.46681084763258696</v>
      </c>
      <c r="L95" s="208">
        <f>'F1'!H96</f>
        <v>0.38085299010000001</v>
      </c>
      <c r="N95" s="106"/>
      <c r="O95" s="106"/>
      <c r="P95" s="110"/>
      <c r="R95" s="89"/>
      <c r="S95" s="89"/>
      <c r="T95" s="89"/>
      <c r="V95" s="111"/>
      <c r="W95" s="111"/>
      <c r="Y95" s="212"/>
      <c r="Z95" s="213"/>
      <c r="AA95" s="213"/>
    </row>
    <row r="96" spans="1:27">
      <c r="A96" s="102">
        <f>A95+1</f>
        <v>2022</v>
      </c>
      <c r="B96" s="23">
        <f>'F1'!B97</f>
        <v>0.15506403408610703</v>
      </c>
      <c r="C96" s="23">
        <f>'F1'!C97</f>
        <v>0.13440845059164652</v>
      </c>
      <c r="D96" s="23">
        <f>'F1'!D97</f>
        <v>0.10307886285285074</v>
      </c>
      <c r="E96" s="108"/>
      <c r="F96" s="23"/>
      <c r="G96" s="210"/>
      <c r="H96" s="210"/>
      <c r="J96" s="208">
        <f>'F1'!F97</f>
        <v>0.56180581789999995</v>
      </c>
      <c r="K96" s="208">
        <f>'F1'!G97</f>
        <v>0.47561226572724991</v>
      </c>
      <c r="L96" s="208">
        <f>'F1'!H97</f>
        <v>0.39599744679999999</v>
      </c>
      <c r="N96" s="106"/>
      <c r="O96" s="106"/>
      <c r="P96" s="110"/>
      <c r="R96" s="89"/>
      <c r="S96" s="89"/>
      <c r="T96" s="89"/>
      <c r="V96" s="111"/>
      <c r="W96" s="111"/>
    </row>
    <row r="97" spans="1:23">
      <c r="A97" s="102">
        <f>A96+1</f>
        <v>2023</v>
      </c>
      <c r="G97" s="103"/>
      <c r="H97" s="103"/>
      <c r="I97" s="103"/>
      <c r="J97" s="208"/>
      <c r="K97" s="208"/>
      <c r="L97" s="208"/>
      <c r="N97" s="106"/>
      <c r="O97" s="106"/>
      <c r="P97" s="109"/>
      <c r="V97" s="111"/>
      <c r="W97" s="111"/>
    </row>
    <row r="98" spans="1:23">
      <c r="A98" s="102">
        <f>A97+1</f>
        <v>2024</v>
      </c>
      <c r="J98" s="208"/>
      <c r="K98" s="208"/>
      <c r="L98" s="208"/>
      <c r="N98" s="106"/>
      <c r="O98" s="106"/>
      <c r="P98" s="106"/>
    </row>
    <row r="99" spans="1:23">
      <c r="A99" s="102">
        <f>A98+1</f>
        <v>2025</v>
      </c>
      <c r="J99" s="208"/>
      <c r="K99" s="208"/>
      <c r="L99" s="208"/>
    </row>
    <row r="100" spans="1:23">
      <c r="E100" s="23"/>
      <c r="N100" s="88"/>
      <c r="O100" s="88"/>
      <c r="P100" s="88"/>
    </row>
    <row r="101" spans="1:23">
      <c r="A101" s="87"/>
      <c r="B101" s="23"/>
      <c r="C101" s="23"/>
      <c r="D101" s="23"/>
      <c r="E101" s="23"/>
      <c r="M101" s="22"/>
      <c r="N101" s="88"/>
      <c r="O101" s="88"/>
      <c r="P101" s="88"/>
    </row>
    <row r="102" spans="1:23">
      <c r="A102" s="87"/>
      <c r="B102" s="23"/>
      <c r="C102" s="23"/>
      <c r="D102" s="23"/>
      <c r="F102" s="9"/>
      <c r="N102" s="88"/>
      <c r="O102" s="88"/>
      <c r="P102" s="88"/>
    </row>
    <row r="103" spans="1:23" ht="15">
      <c r="J103" s="54"/>
      <c r="K103" s="54"/>
    </row>
    <row r="104" spans="1:23">
      <c r="A104" s="87"/>
      <c r="B104" s="8"/>
      <c r="C104" s="8"/>
      <c r="D104" s="8"/>
      <c r="E104" s="86"/>
      <c r="F104" s="86"/>
      <c r="G104" s="86"/>
    </row>
    <row r="105" spans="1:23">
      <c r="A105" s="87"/>
      <c r="B105" s="8"/>
      <c r="C105" s="8"/>
      <c r="D105" s="8"/>
      <c r="K105" s="113"/>
    </row>
    <row r="106" spans="1:23">
      <c r="K106" s="112"/>
    </row>
    <row r="107" spans="1:23">
      <c r="A107" s="215"/>
      <c r="B107" s="23"/>
      <c r="C107" s="23"/>
      <c r="D107" s="23"/>
      <c r="E107" s="215"/>
      <c r="F107" s="215"/>
      <c r="G107" s="215"/>
      <c r="H107" s="215"/>
      <c r="I107" s="215"/>
      <c r="J107" s="23"/>
      <c r="K107" s="23"/>
      <c r="L107" s="23"/>
    </row>
    <row r="108" spans="1:23">
      <c r="A108" s="215"/>
      <c r="B108" s="23"/>
      <c r="C108" s="23"/>
      <c r="D108" s="23"/>
      <c r="E108" s="215"/>
      <c r="F108" s="120"/>
      <c r="G108" s="215"/>
      <c r="H108" s="120"/>
      <c r="I108" s="215"/>
      <c r="J108" s="23"/>
      <c r="K108" s="23"/>
      <c r="L108" s="23"/>
    </row>
    <row r="109" spans="1:23">
      <c r="A109" s="215"/>
      <c r="B109" s="23"/>
      <c r="C109" s="23"/>
      <c r="D109" s="23"/>
      <c r="E109" s="215"/>
      <c r="F109" s="215"/>
      <c r="G109" s="215"/>
      <c r="H109" s="215"/>
      <c r="I109" s="215"/>
      <c r="J109" s="23"/>
      <c r="K109" s="23"/>
      <c r="L109" s="23"/>
    </row>
    <row r="110" spans="1:23">
      <c r="A110" s="215"/>
      <c r="B110" s="215"/>
      <c r="C110" s="215"/>
      <c r="D110" s="215"/>
      <c r="E110" s="215"/>
      <c r="F110" s="120"/>
      <c r="G110" s="215"/>
      <c r="H110" s="215"/>
      <c r="I110" s="215"/>
      <c r="J110" s="215"/>
      <c r="K110" s="215"/>
      <c r="L110" s="215"/>
    </row>
    <row r="111" spans="1:23">
      <c r="A111" s="215"/>
      <c r="B111" s="23"/>
      <c r="C111" s="23"/>
      <c r="D111" s="23"/>
      <c r="E111" s="215"/>
      <c r="F111" s="120"/>
      <c r="G111" s="23"/>
      <c r="H111" s="215"/>
      <c r="I111" s="23"/>
      <c r="J111" s="23"/>
      <c r="K111" s="23"/>
      <c r="L111" s="23"/>
    </row>
  </sheetData>
  <mergeCells count="7">
    <mergeCell ref="A28:H28"/>
    <mergeCell ref="B31:H31"/>
    <mergeCell ref="J31:P31"/>
    <mergeCell ref="B32:D32"/>
    <mergeCell ref="F32:H32"/>
    <mergeCell ref="J32:L32"/>
    <mergeCell ref="N32:P3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6ADE9-7667-4160-A8DA-26A3ED1DA58C}">
  <dimension ref="A1:T111"/>
  <sheetViews>
    <sheetView zoomScale="85" zoomScaleNormal="85" workbookViewId="0">
      <selection activeCell="L31" sqref="L31"/>
    </sheetView>
  </sheetViews>
  <sheetFormatPr defaultColWidth="9" defaultRowHeight="14.25"/>
  <cols>
    <col min="1" max="1" width="9" style="78"/>
    <col min="2" max="2" width="10.625" style="78" customWidth="1"/>
    <col min="3" max="3" width="11.625" style="78" customWidth="1"/>
    <col min="4" max="4" width="9.75" style="78" customWidth="1"/>
    <col min="5" max="5" width="9" style="78"/>
    <col min="6" max="8" width="15" style="78" customWidth="1"/>
    <col min="9" max="9" width="5.75" style="78" customWidth="1"/>
    <col min="10" max="10" width="10.125" style="78" customWidth="1"/>
    <col min="11" max="11" width="10" style="78" customWidth="1"/>
    <col min="12" max="12" width="10" style="211" customWidth="1"/>
    <col min="13" max="13" width="15.125" style="78" customWidth="1"/>
    <col min="14" max="16384" width="9" style="78"/>
  </cols>
  <sheetData>
    <row r="1" spans="1:1" ht="15.75">
      <c r="A1" s="52" t="s">
        <v>105</v>
      </c>
    </row>
    <row r="28" spans="1:20" ht="62.1" customHeight="1">
      <c r="A28" s="262" t="s">
        <v>140</v>
      </c>
      <c r="B28" s="262"/>
      <c r="C28" s="262"/>
      <c r="D28" s="262"/>
      <c r="E28" s="262"/>
      <c r="F28" s="262"/>
      <c r="G28" s="262"/>
      <c r="H28" s="262"/>
      <c r="I28" s="101"/>
      <c r="N28" s="103"/>
      <c r="O28" s="103"/>
      <c r="P28" s="103"/>
      <c r="Q28" s="103"/>
      <c r="R28" s="103"/>
      <c r="S28" s="103"/>
      <c r="T28" s="103"/>
    </row>
    <row r="29" spans="1:20">
      <c r="A29" s="100"/>
      <c r="N29" s="103"/>
      <c r="O29" s="103"/>
      <c r="P29" s="103"/>
      <c r="Q29" s="103"/>
      <c r="R29" s="103"/>
      <c r="S29" s="103"/>
      <c r="T29" s="103"/>
    </row>
    <row r="30" spans="1:20">
      <c r="N30" s="103"/>
      <c r="O30" s="103"/>
      <c r="P30" s="103"/>
      <c r="Q30" s="103"/>
      <c r="R30" s="103"/>
      <c r="S30" s="103"/>
      <c r="T30" s="103"/>
    </row>
    <row r="31" spans="1:20" ht="15">
      <c r="A31" s="51" t="s">
        <v>49</v>
      </c>
      <c r="B31" s="62"/>
      <c r="C31" s="62"/>
      <c r="D31" s="62"/>
      <c r="E31" s="62"/>
      <c r="F31" s="62"/>
      <c r="G31" s="62"/>
      <c r="H31" s="62"/>
      <c r="I31" s="99"/>
      <c r="J31" s="62"/>
      <c r="K31" s="62"/>
      <c r="L31" s="214"/>
      <c r="M31" s="62"/>
      <c r="N31" s="103"/>
      <c r="O31" s="103"/>
      <c r="P31" s="103"/>
      <c r="Q31" s="103"/>
      <c r="R31" s="103"/>
      <c r="S31" s="103"/>
      <c r="T31" s="103"/>
    </row>
    <row r="32" spans="1:20" ht="60.75" customHeight="1">
      <c r="A32" s="51"/>
      <c r="B32" s="261" t="s">
        <v>58</v>
      </c>
      <c r="C32" s="261"/>
      <c r="D32" s="261"/>
      <c r="F32" s="98" t="s">
        <v>51</v>
      </c>
      <c r="G32" s="97" t="s">
        <v>52</v>
      </c>
      <c r="H32" s="97" t="s">
        <v>52</v>
      </c>
      <c r="I32" s="96"/>
      <c r="N32" s="178"/>
      <c r="O32" s="103"/>
      <c r="P32" s="103"/>
      <c r="Q32" s="103"/>
      <c r="R32" s="119"/>
      <c r="S32" s="119"/>
      <c r="T32" s="119"/>
    </row>
    <row r="33" spans="1:20" ht="61.5" customHeight="1">
      <c r="A33" s="26"/>
      <c r="B33" s="98" t="s">
        <v>48</v>
      </c>
      <c r="C33" s="98" t="s">
        <v>47</v>
      </c>
      <c r="D33" s="98" t="s">
        <v>39</v>
      </c>
      <c r="E33" s="21"/>
      <c r="F33" s="97" t="s">
        <v>50</v>
      </c>
      <c r="G33" s="98" t="s">
        <v>46</v>
      </c>
      <c r="H33" s="98" t="s">
        <v>45</v>
      </c>
      <c r="I33" s="94"/>
      <c r="J33" s="93" t="s">
        <v>44</v>
      </c>
      <c r="K33" s="93" t="s">
        <v>102</v>
      </c>
      <c r="L33" s="93" t="s">
        <v>101</v>
      </c>
      <c r="M33" s="93" t="s">
        <v>43</v>
      </c>
      <c r="N33" s="118"/>
      <c r="O33" s="118"/>
      <c r="P33" s="118"/>
      <c r="Q33" s="103"/>
      <c r="R33" s="177"/>
      <c r="S33" s="177"/>
      <c r="T33" s="177"/>
    </row>
    <row r="34" spans="1:20">
      <c r="A34" s="1">
        <v>1960</v>
      </c>
      <c r="B34" s="23">
        <f>'F1'!B35</f>
        <v>0.1037704729703227</v>
      </c>
      <c r="C34" s="23">
        <f>'F1'!C35</f>
        <v>9.9057035893101525E-2</v>
      </c>
      <c r="D34" s="23">
        <f>'F1'!D35</f>
        <v>8.1353679977703125E-2</v>
      </c>
      <c r="F34" s="23">
        <v>9.0105832408147998E-2</v>
      </c>
      <c r="G34" s="23">
        <v>0.12549298812090207</v>
      </c>
      <c r="H34" s="23">
        <v>9.0810565716982317E-2</v>
      </c>
      <c r="I34" s="23"/>
      <c r="N34" s="103"/>
      <c r="O34" s="103"/>
      <c r="P34" s="103"/>
      <c r="Q34" s="103"/>
      <c r="R34" s="103"/>
      <c r="S34" s="103"/>
      <c r="T34" s="103"/>
    </row>
    <row r="35" spans="1:20">
      <c r="A35" s="1">
        <f t="shared" ref="A35:A66" si="0">A34+1</f>
        <v>1961</v>
      </c>
      <c r="B35" s="23"/>
      <c r="C35" s="23"/>
      <c r="D35" s="23"/>
      <c r="F35" s="23">
        <v>9.2444206572269622E-2</v>
      </c>
      <c r="G35" s="23">
        <v>0.12460041178975494</v>
      </c>
      <c r="H35" s="23">
        <v>8.8674585783886484E-2</v>
      </c>
      <c r="I35" s="23"/>
      <c r="N35" s="103"/>
      <c r="O35" s="103"/>
      <c r="P35" s="103"/>
      <c r="Q35" s="103"/>
      <c r="R35" s="103"/>
      <c r="S35" s="103"/>
      <c r="T35" s="103"/>
    </row>
    <row r="36" spans="1:20">
      <c r="A36" s="1">
        <f t="shared" si="0"/>
        <v>1962</v>
      </c>
      <c r="B36" s="23">
        <f>'F1'!B37</f>
        <v>0.11175431014356203</v>
      </c>
      <c r="C36" s="23">
        <f>'F1'!C37</f>
        <v>0.10680290697885896</v>
      </c>
      <c r="D36" s="23">
        <f>'F1'!D37</f>
        <v>8.6243863700163653E-2</v>
      </c>
      <c r="F36" s="23">
        <v>8.9177964232870735E-2</v>
      </c>
      <c r="G36" s="23">
        <v>0.12851753830909729</v>
      </c>
      <c r="H36" s="23">
        <v>9.4892218708992004E-2</v>
      </c>
      <c r="I36" s="23"/>
      <c r="N36" s="103"/>
      <c r="O36" s="103"/>
      <c r="P36" s="103"/>
      <c r="Q36" s="103"/>
      <c r="R36" s="103"/>
      <c r="S36" s="103"/>
      <c r="T36" s="103"/>
    </row>
    <row r="37" spans="1:20">
      <c r="A37" s="1">
        <f t="shared" si="0"/>
        <v>1963</v>
      </c>
      <c r="B37" s="23"/>
      <c r="C37" s="23"/>
      <c r="D37" s="23"/>
      <c r="F37" s="23">
        <v>8.8607620182328192E-2</v>
      </c>
      <c r="G37" s="23">
        <v>0.12987769395112991</v>
      </c>
      <c r="H37" s="23">
        <v>9.6660200506448746E-2</v>
      </c>
      <c r="I37" s="23"/>
      <c r="N37" s="103"/>
      <c r="O37" s="103"/>
      <c r="P37" s="103"/>
      <c r="Q37" s="103"/>
      <c r="R37" s="103"/>
      <c r="S37" s="103"/>
      <c r="T37" s="103"/>
    </row>
    <row r="38" spans="1:20">
      <c r="A38" s="1">
        <f t="shared" si="0"/>
        <v>1964</v>
      </c>
      <c r="B38" s="23">
        <f>'F1'!B39</f>
        <v>0.11482011851646357</v>
      </c>
      <c r="C38" s="23">
        <f>'F1'!C39</f>
        <v>0.10988812266391494</v>
      </c>
      <c r="D38" s="23">
        <f>'F1'!D39</f>
        <v>8.933418851986949E-2</v>
      </c>
      <c r="F38" s="23">
        <v>9.1037087301424735E-2</v>
      </c>
      <c r="G38" s="23">
        <v>0.13123784959316254</v>
      </c>
      <c r="H38" s="23">
        <v>9.8428182303905487E-2</v>
      </c>
      <c r="I38" s="23"/>
      <c r="N38" s="103"/>
      <c r="O38" s="103"/>
      <c r="P38" s="103"/>
      <c r="Q38" s="103"/>
      <c r="R38" s="103"/>
      <c r="S38" s="103"/>
      <c r="T38" s="103"/>
    </row>
    <row r="39" spans="1:20">
      <c r="A39" s="1">
        <f t="shared" si="0"/>
        <v>1965</v>
      </c>
      <c r="B39" s="23"/>
      <c r="C39" s="23"/>
      <c r="D39" s="23"/>
      <c r="F39" s="23">
        <v>9.3038000414193717E-2</v>
      </c>
      <c r="G39" s="23">
        <v>0.13039902597665787</v>
      </c>
      <c r="H39" s="23">
        <v>9.7293853759765625E-2</v>
      </c>
      <c r="I39" s="23"/>
      <c r="N39" s="103"/>
      <c r="O39" s="103"/>
      <c r="P39" s="103"/>
      <c r="Q39" s="103"/>
      <c r="R39" s="103"/>
      <c r="S39" s="103"/>
      <c r="T39" s="103"/>
    </row>
    <row r="40" spans="1:20">
      <c r="A40" s="1">
        <f t="shared" si="0"/>
        <v>1966</v>
      </c>
      <c r="B40" s="23">
        <f>'F1'!B41</f>
        <v>0.11469211929377245</v>
      </c>
      <c r="C40" s="23">
        <f>'F1'!C41</f>
        <v>0.1100712557914505</v>
      </c>
      <c r="D40" s="23">
        <f>'F1'!D41</f>
        <v>9.0520984048242631E-2</v>
      </c>
      <c r="F40" s="23">
        <v>9.4211121977307091E-2</v>
      </c>
      <c r="G40" s="23">
        <v>0.1295602023601532</v>
      </c>
      <c r="H40" s="23">
        <v>9.6159525215625763E-2</v>
      </c>
      <c r="I40" s="23"/>
      <c r="N40" s="103"/>
      <c r="O40" s="103"/>
      <c r="P40" s="103"/>
      <c r="Q40" s="103"/>
      <c r="R40" s="103"/>
      <c r="S40" s="103"/>
      <c r="T40" s="103"/>
    </row>
    <row r="41" spans="1:20">
      <c r="A41" s="1">
        <f t="shared" si="0"/>
        <v>1967</v>
      </c>
      <c r="B41" s="23">
        <f>'F1'!B42</f>
        <v>0.11267391549017615</v>
      </c>
      <c r="C41" s="23">
        <f>'F1'!C42</f>
        <v>0.1072499239472131</v>
      </c>
      <c r="D41" s="23">
        <f>'F1'!D42</f>
        <v>8.4515821856131185E-2</v>
      </c>
      <c r="F41" s="23">
        <v>9.83155222315856E-2</v>
      </c>
      <c r="G41" s="23">
        <v>0.1259024403989315</v>
      </c>
      <c r="H41" s="23">
        <v>9.1670768335461617E-2</v>
      </c>
      <c r="I41" s="23"/>
      <c r="J41" s="23">
        <v>9.9000000000000005E-2</v>
      </c>
      <c r="K41" s="23"/>
      <c r="L41" s="23"/>
      <c r="N41" s="103"/>
      <c r="O41" s="103"/>
      <c r="P41" s="103"/>
      <c r="Q41" s="103"/>
      <c r="R41" s="103"/>
      <c r="S41" s="103"/>
      <c r="T41" s="103"/>
    </row>
    <row r="42" spans="1:20">
      <c r="A42" s="1">
        <f t="shared" si="0"/>
        <v>1968</v>
      </c>
      <c r="B42" s="23">
        <f>'F1'!B43</f>
        <v>0.11146533723253768</v>
      </c>
      <c r="C42" s="23">
        <f>'F1'!C43</f>
        <v>0.10576016857297089</v>
      </c>
      <c r="D42" s="23">
        <f>'F1'!D43</f>
        <v>8.1687489216415901E-2</v>
      </c>
      <c r="F42" s="23">
        <v>0.10071040556088344</v>
      </c>
      <c r="G42" s="23">
        <v>0.12367113400250673</v>
      </c>
      <c r="H42" s="23">
        <v>8.8638095650821924E-2</v>
      </c>
      <c r="I42" s="23"/>
      <c r="J42" s="23">
        <v>9.6999999999999989E-2</v>
      </c>
      <c r="K42" s="23"/>
      <c r="L42" s="23"/>
      <c r="N42" s="103"/>
      <c r="O42" s="103"/>
      <c r="P42" s="103"/>
      <c r="Q42" s="103"/>
      <c r="R42" s="103"/>
      <c r="S42" s="103"/>
      <c r="T42" s="103"/>
    </row>
    <row r="43" spans="1:20">
      <c r="A43" s="1">
        <f t="shared" si="0"/>
        <v>1969</v>
      </c>
      <c r="B43" s="23">
        <f>'F1'!B44</f>
        <v>0.1012465688795782</v>
      </c>
      <c r="C43" s="23">
        <f>'F1'!C44</f>
        <v>9.5966722807681162E-2</v>
      </c>
      <c r="D43" s="23">
        <f>'F1'!D44</f>
        <v>7.5185176177216179E-2</v>
      </c>
      <c r="F43" s="23">
        <v>9.4004230313392861E-2</v>
      </c>
      <c r="G43" s="23">
        <v>0.11569346976466477</v>
      </c>
      <c r="H43" s="23">
        <v>8.2606181153096259E-2</v>
      </c>
      <c r="I43" s="23"/>
      <c r="J43" s="23">
        <v>9.8000000000000004E-2</v>
      </c>
      <c r="K43" s="23"/>
      <c r="L43" s="23"/>
      <c r="N43" s="103"/>
      <c r="O43" s="103"/>
      <c r="P43" s="103"/>
      <c r="Q43" s="103"/>
      <c r="R43" s="103"/>
      <c r="S43" s="103"/>
      <c r="T43" s="103"/>
    </row>
    <row r="44" spans="1:20">
      <c r="A44" s="1">
        <f t="shared" si="0"/>
        <v>1970</v>
      </c>
      <c r="B44" s="23">
        <f>'F1'!B45</f>
        <v>9.3118770360026498E-2</v>
      </c>
      <c r="C44" s="23">
        <f>'F1'!C45</f>
        <v>8.7650022902130767E-2</v>
      </c>
      <c r="D44" s="23">
        <f>'F1'!D45</f>
        <v>6.7808362876148692E-2</v>
      </c>
      <c r="F44" s="23">
        <v>8.4378963453325906E-2</v>
      </c>
      <c r="G44" s="23">
        <v>0.11005600291537121</v>
      </c>
      <c r="H44" s="23">
        <v>7.9537168057868257E-2</v>
      </c>
      <c r="I44" s="23"/>
      <c r="J44" s="23">
        <v>9.6999999999999989E-2</v>
      </c>
      <c r="K44" s="23"/>
      <c r="L44" s="23"/>
      <c r="N44" s="103"/>
      <c r="O44" s="103"/>
      <c r="P44" s="103"/>
      <c r="Q44" s="103"/>
      <c r="R44" s="103"/>
      <c r="S44" s="103"/>
      <c r="T44" s="103"/>
    </row>
    <row r="45" spans="1:20">
      <c r="A45" s="1">
        <f t="shared" si="0"/>
        <v>1971</v>
      </c>
      <c r="B45" s="23">
        <f>'F1'!B46</f>
        <v>9.581063342302934E-2</v>
      </c>
      <c r="C45" s="23">
        <f>'F1'!C46</f>
        <v>8.9526359256559135E-2</v>
      </c>
      <c r="D45" s="23">
        <f>'F1'!D46</f>
        <v>6.9542255727563312E-2</v>
      </c>
      <c r="F45" s="23">
        <v>8.6532162950564581E-2</v>
      </c>
      <c r="G45" s="23">
        <v>0.11053068873297889</v>
      </c>
      <c r="H45" s="23">
        <v>8.0577364169585053E-2</v>
      </c>
      <c r="I45" s="23"/>
      <c r="J45" s="23">
        <v>9.9000000000000005E-2</v>
      </c>
      <c r="K45" s="23"/>
      <c r="L45" s="23"/>
      <c r="N45" s="103"/>
      <c r="O45" s="103"/>
      <c r="P45" s="103"/>
      <c r="Q45" s="103"/>
      <c r="R45" s="103"/>
      <c r="S45" s="103"/>
      <c r="T45" s="103"/>
    </row>
    <row r="46" spans="1:20">
      <c r="A46" s="1">
        <f t="shared" si="0"/>
        <v>1972</v>
      </c>
      <c r="B46" s="23">
        <f>'F1'!B47</f>
        <v>9.7076395068114066E-2</v>
      </c>
      <c r="C46" s="23">
        <f>'F1'!C47</f>
        <v>9.0708640641659039E-2</v>
      </c>
      <c r="D46" s="23">
        <f>'F1'!D47</f>
        <v>7.1114286410343563E-2</v>
      </c>
      <c r="F46" s="23">
        <v>8.7008334911934548E-2</v>
      </c>
      <c r="G46" s="23">
        <v>0.11022839120778372</v>
      </c>
      <c r="H46" s="23">
        <v>8.1333372270819382E-2</v>
      </c>
      <c r="I46" s="23"/>
      <c r="J46" s="23">
        <v>0.1</v>
      </c>
      <c r="K46" s="23"/>
      <c r="L46" s="23"/>
      <c r="N46" s="103"/>
      <c r="O46" s="103"/>
      <c r="P46" s="103"/>
      <c r="Q46" s="103"/>
      <c r="R46" s="103"/>
      <c r="S46" s="103"/>
      <c r="T46" s="103"/>
    </row>
    <row r="47" spans="1:20">
      <c r="A47" s="1">
        <f t="shared" si="0"/>
        <v>1973</v>
      </c>
      <c r="B47" s="23">
        <f>'F1'!B48</f>
        <v>9.5462753975532666E-2</v>
      </c>
      <c r="C47" s="23">
        <f>'F1'!C48</f>
        <v>8.8972100540989266E-2</v>
      </c>
      <c r="D47" s="23">
        <f>'F1'!D48</f>
        <v>7.3670756318210864E-2</v>
      </c>
      <c r="F47" s="23">
        <v>8.3408372023335953E-2</v>
      </c>
      <c r="G47" s="23">
        <v>0.10795717915334535</v>
      </c>
      <c r="H47" s="23">
        <v>8.0988238447844196E-2</v>
      </c>
      <c r="I47" s="23"/>
      <c r="J47" s="23">
        <v>9.5000000000000001E-2</v>
      </c>
      <c r="K47" s="23"/>
      <c r="L47" s="23"/>
      <c r="N47" s="103"/>
      <c r="O47" s="103"/>
      <c r="P47" s="103"/>
      <c r="Q47" s="103"/>
      <c r="R47" s="103"/>
      <c r="S47" s="103"/>
      <c r="T47" s="103"/>
    </row>
    <row r="48" spans="1:20">
      <c r="A48" s="1">
        <f t="shared" si="0"/>
        <v>1974</v>
      </c>
      <c r="B48" s="23">
        <f>'F1'!B49</f>
        <v>9.2286806219272544E-2</v>
      </c>
      <c r="C48" s="23">
        <f>'F1'!C49</f>
        <v>8.5555504207353181E-2</v>
      </c>
      <c r="D48" s="23">
        <f>'F1'!D49</f>
        <v>7.0304889205058327E-2</v>
      </c>
      <c r="F48" s="23">
        <v>8.5290385295910306E-2</v>
      </c>
      <c r="G48" s="23">
        <v>0.10497182478616196</v>
      </c>
      <c r="H48" s="23">
        <v>7.8926590009018582E-2</v>
      </c>
      <c r="I48" s="23"/>
      <c r="J48" s="23">
        <v>9.6999999999999989E-2</v>
      </c>
      <c r="K48" s="23"/>
      <c r="L48" s="23"/>
      <c r="N48" s="103"/>
      <c r="O48" s="103"/>
      <c r="P48" s="103"/>
      <c r="Q48" s="103"/>
      <c r="R48" s="103"/>
      <c r="S48" s="103"/>
      <c r="T48" s="103"/>
    </row>
    <row r="49" spans="1:20">
      <c r="A49" s="1">
        <f t="shared" si="0"/>
        <v>1975</v>
      </c>
      <c r="B49" s="23">
        <f>'F1'!B50</f>
        <v>9.2647467001270703E-2</v>
      </c>
      <c r="C49" s="23">
        <f>'F1'!C50</f>
        <v>8.4502727723960863E-2</v>
      </c>
      <c r="D49" s="23">
        <f>'F1'!D50</f>
        <v>6.9143703269960513E-2</v>
      </c>
      <c r="F49" s="23">
        <v>8.3664366142884583E-2</v>
      </c>
      <c r="G49" s="23">
        <v>0.10433476758527149</v>
      </c>
      <c r="H49" s="23">
        <v>7.9409887250136535E-2</v>
      </c>
      <c r="I49" s="23"/>
      <c r="J49" s="23">
        <v>9.9000000000000005E-2</v>
      </c>
      <c r="K49" s="23"/>
      <c r="L49" s="23"/>
      <c r="N49" s="103"/>
      <c r="O49" s="103"/>
      <c r="P49" s="103"/>
      <c r="Q49" s="103"/>
      <c r="R49" s="103"/>
      <c r="S49" s="103"/>
      <c r="T49" s="103"/>
    </row>
    <row r="50" spans="1:20">
      <c r="A50" s="1">
        <f t="shared" si="0"/>
        <v>1976</v>
      </c>
      <c r="B50" s="23">
        <f>'F1'!B51</f>
        <v>9.4104709605494233E-2</v>
      </c>
      <c r="C50" s="23">
        <f>'F1'!C51</f>
        <v>8.6035631227674061E-2</v>
      </c>
      <c r="D50" s="23">
        <f>'F1'!D51</f>
        <v>7.031523787998413E-2</v>
      </c>
      <c r="F50" s="23">
        <v>8.3258655587151509E-2</v>
      </c>
      <c r="G50" s="23">
        <v>0.10429263013732282</v>
      </c>
      <c r="H50" s="23">
        <v>7.916399957137088E-2</v>
      </c>
      <c r="I50" s="23"/>
      <c r="J50" s="23">
        <v>0.10099999999999999</v>
      </c>
      <c r="K50" s="23"/>
      <c r="L50" s="23"/>
      <c r="N50" s="103"/>
      <c r="O50" s="103"/>
      <c r="P50" s="103"/>
      <c r="Q50" s="103"/>
      <c r="R50" s="103"/>
      <c r="S50" s="103"/>
      <c r="T50" s="103"/>
    </row>
    <row r="51" spans="1:20">
      <c r="A51" s="1">
        <f t="shared" si="0"/>
        <v>1977</v>
      </c>
      <c r="B51" s="23">
        <f>'F1'!B52</f>
        <v>9.4107712422874634E-2</v>
      </c>
      <c r="C51" s="23">
        <f>'F1'!C52</f>
        <v>8.6501035428858619E-2</v>
      </c>
      <c r="D51" s="23">
        <f>'F1'!D52</f>
        <v>7.2548540186406843E-2</v>
      </c>
      <c r="F51" s="23">
        <v>8.3637714427930984E-2</v>
      </c>
      <c r="G51" s="23">
        <v>0.10493852545353732</v>
      </c>
      <c r="H51" s="23">
        <v>8.0491025302302788E-2</v>
      </c>
      <c r="I51" s="23"/>
      <c r="J51" s="23">
        <v>0.10300000000000001</v>
      </c>
      <c r="K51" s="23"/>
      <c r="L51" s="23"/>
      <c r="N51" s="103"/>
      <c r="O51" s="103"/>
      <c r="P51" s="103"/>
      <c r="Q51" s="103"/>
      <c r="R51" s="103"/>
      <c r="S51" s="103"/>
      <c r="T51" s="103"/>
    </row>
    <row r="52" spans="1:20">
      <c r="A52" s="1">
        <f t="shared" si="0"/>
        <v>1978</v>
      </c>
      <c r="B52" s="23">
        <f>'F1'!B53</f>
        <v>9.3177408974032053E-2</v>
      </c>
      <c r="C52" s="23">
        <f>'F1'!C53</f>
        <v>8.5956610058634281E-2</v>
      </c>
      <c r="D52" s="23">
        <f>'F1'!D53</f>
        <v>7.3400250252283056E-2</v>
      </c>
      <c r="F52" s="23">
        <v>8.3597660274637844E-2</v>
      </c>
      <c r="G52" s="23">
        <v>0.10517325152837476</v>
      </c>
      <c r="H52" s="23">
        <v>8.2040532567474234E-2</v>
      </c>
      <c r="I52" s="23"/>
      <c r="J52" s="23">
        <v>0.10199999999999999</v>
      </c>
      <c r="K52" s="23"/>
      <c r="L52" s="23"/>
      <c r="N52" s="103"/>
      <c r="O52" s="103"/>
      <c r="P52" s="103"/>
      <c r="Q52" s="103"/>
      <c r="R52" s="103"/>
      <c r="S52" s="103"/>
      <c r="T52" s="103"/>
    </row>
    <row r="53" spans="1:20">
      <c r="A53" s="1">
        <f t="shared" si="0"/>
        <v>1979</v>
      </c>
      <c r="B53" s="23">
        <f>'F1'!B54</f>
        <v>9.4022273724908664E-2</v>
      </c>
      <c r="C53" s="23">
        <f>'F1'!C54</f>
        <v>8.6845267695669512E-2</v>
      </c>
      <c r="D53" s="23">
        <f>'F1'!D54</f>
        <v>7.3499505878983531E-2</v>
      </c>
      <c r="F53" s="23">
        <v>8.9960423031537951E-2</v>
      </c>
      <c r="G53" s="23">
        <v>0.10854057222604752</v>
      </c>
      <c r="H53" s="23">
        <v>8.5476882755756378E-2</v>
      </c>
      <c r="I53" s="23"/>
      <c r="J53" s="23">
        <v>0.10300000000000001</v>
      </c>
      <c r="K53" s="23"/>
      <c r="L53" s="23"/>
      <c r="M53" s="23">
        <v>7.400000000000001E-2</v>
      </c>
      <c r="N53" s="176"/>
      <c r="O53" s="218"/>
      <c r="P53" s="117"/>
      <c r="Q53" s="103"/>
      <c r="R53" s="103"/>
      <c r="S53" s="103"/>
      <c r="T53" s="103"/>
    </row>
    <row r="54" spans="1:20">
      <c r="A54" s="1">
        <f t="shared" si="0"/>
        <v>1980</v>
      </c>
      <c r="B54" s="23">
        <f>'F1'!B55</f>
        <v>9.1032488478326443E-2</v>
      </c>
      <c r="C54" s="23">
        <f>'F1'!C55</f>
        <v>8.3667152185964891E-2</v>
      </c>
      <c r="D54" s="23">
        <f>'F1'!D55</f>
        <v>6.935263281665266E-2</v>
      </c>
      <c r="E54" s="108"/>
      <c r="F54" s="23">
        <v>9.1534435937670189E-2</v>
      </c>
      <c r="G54" s="23">
        <v>0.10433274507522583</v>
      </c>
      <c r="H54" s="23">
        <v>8.0954253673553467E-2</v>
      </c>
      <c r="I54" s="23"/>
      <c r="J54" s="23">
        <v>0.1</v>
      </c>
      <c r="K54" s="23"/>
      <c r="L54" s="23"/>
      <c r="M54" s="23">
        <v>7.400000000000001E-2</v>
      </c>
      <c r="N54" s="176"/>
      <c r="O54" s="218"/>
      <c r="P54" s="117"/>
      <c r="Q54" s="103"/>
      <c r="R54" s="103"/>
      <c r="S54" s="103"/>
      <c r="T54" s="103"/>
    </row>
    <row r="55" spans="1:20">
      <c r="A55" s="1">
        <f t="shared" si="0"/>
        <v>1981</v>
      </c>
      <c r="B55" s="23">
        <f>'F1'!B56</f>
        <v>8.9786865184290549E-2</v>
      </c>
      <c r="C55" s="23">
        <f>'F1'!C56</f>
        <v>8.1903976268533435E-2</v>
      </c>
      <c r="D55" s="23">
        <f>'F1'!D56</f>
        <v>6.9648598759632682E-2</v>
      </c>
      <c r="E55" s="108"/>
      <c r="F55" s="23">
        <v>8.9310266913414246E-2</v>
      </c>
      <c r="G55" s="23">
        <v>0.10662860423326492</v>
      </c>
      <c r="H55" s="23">
        <v>8.7399467825889587E-2</v>
      </c>
      <c r="I55" s="23"/>
      <c r="J55" s="23">
        <v>0.10300000000000001</v>
      </c>
      <c r="K55" s="23"/>
      <c r="L55" s="23"/>
      <c r="M55" s="23">
        <v>7.400000000000001E-2</v>
      </c>
      <c r="N55" s="176"/>
      <c r="O55" s="218"/>
      <c r="P55" s="117"/>
      <c r="Q55" s="103"/>
      <c r="R55" s="103"/>
      <c r="S55" s="103"/>
      <c r="T55" s="103"/>
    </row>
    <row r="56" spans="1:20">
      <c r="A56" s="1">
        <f t="shared" si="0"/>
        <v>1982</v>
      </c>
      <c r="B56" s="23">
        <f>'F1'!B57</f>
        <v>9.1587103687375132E-2</v>
      </c>
      <c r="C56" s="23">
        <f>'F1'!C57</f>
        <v>8.3029360441362624E-2</v>
      </c>
      <c r="D56" s="23">
        <f>'F1'!D57</f>
        <v>6.8986125239727858E-2</v>
      </c>
      <c r="E56" s="108"/>
      <c r="F56" s="23">
        <v>9.7572076572603694E-2</v>
      </c>
      <c r="G56" s="23">
        <v>0.10991345345973969</v>
      </c>
      <c r="H56" s="23">
        <v>9.0822026133537292E-2</v>
      </c>
      <c r="I56" s="23"/>
      <c r="J56" s="23">
        <v>0.105</v>
      </c>
      <c r="K56" s="23"/>
      <c r="L56" s="23"/>
      <c r="M56" s="23">
        <v>7.5999999999999998E-2</v>
      </c>
      <c r="N56" s="176"/>
      <c r="O56" s="218"/>
      <c r="P56" s="117"/>
      <c r="Q56" s="103"/>
      <c r="R56" s="103"/>
      <c r="S56" s="103"/>
      <c r="T56" s="103"/>
    </row>
    <row r="57" spans="1:20">
      <c r="A57" s="1">
        <f t="shared" si="0"/>
        <v>1983</v>
      </c>
      <c r="B57" s="23">
        <f>'F1'!B58</f>
        <v>9.4667835259230129E-2</v>
      </c>
      <c r="C57" s="23">
        <f>'F1'!C58</f>
        <v>8.6027153785058652E-2</v>
      </c>
      <c r="D57" s="23">
        <f>'F1'!D58</f>
        <v>7.1949684198771791E-2</v>
      </c>
      <c r="E57" s="108"/>
      <c r="F57" s="23">
        <v>0.10282245251280001</v>
      </c>
      <c r="G57" s="23">
        <v>0.11480977386236191</v>
      </c>
      <c r="H57" s="23">
        <v>9.5917254686355591E-2</v>
      </c>
      <c r="I57" s="23"/>
      <c r="J57" s="23">
        <v>0.10800000000000001</v>
      </c>
      <c r="K57" s="23"/>
      <c r="L57" s="23"/>
      <c r="M57" s="23">
        <v>7.9000000000000001E-2</v>
      </c>
      <c r="N57" s="176"/>
      <c r="O57" s="218"/>
      <c r="P57" s="117"/>
      <c r="Q57" s="103"/>
      <c r="R57" s="103"/>
      <c r="S57" s="103"/>
      <c r="T57" s="103"/>
    </row>
    <row r="58" spans="1:20">
      <c r="A58" s="1">
        <f t="shared" si="0"/>
        <v>1984</v>
      </c>
      <c r="B58" s="23">
        <f>'F1'!B59</f>
        <v>9.8371619949190262E-2</v>
      </c>
      <c r="C58" s="23">
        <f>'F1'!C59</f>
        <v>9.0177362009838988E-2</v>
      </c>
      <c r="D58" s="23">
        <f>'F1'!D59</f>
        <v>7.7088953370487309E-2</v>
      </c>
      <c r="E58" s="108"/>
      <c r="F58" s="23">
        <v>0.10629430295039832</v>
      </c>
      <c r="G58" s="23">
        <v>0.12154140323400497</v>
      </c>
      <c r="H58" s="23">
        <v>0.10392636805772781</v>
      </c>
      <c r="I58" s="23"/>
      <c r="J58" s="23">
        <v>0.11</v>
      </c>
      <c r="K58" s="23"/>
      <c r="L58" s="23"/>
      <c r="M58" s="23">
        <v>8.199999999999999E-2</v>
      </c>
      <c r="N58" s="176"/>
      <c r="O58" s="218"/>
      <c r="P58" s="117"/>
      <c r="Q58" s="103"/>
      <c r="R58" s="103"/>
      <c r="S58" s="103"/>
      <c r="T58" s="103"/>
    </row>
    <row r="59" spans="1:20">
      <c r="A59" s="1">
        <f t="shared" si="0"/>
        <v>1985</v>
      </c>
      <c r="B59" s="23">
        <f>'F1'!B60</f>
        <v>9.979547645224203E-2</v>
      </c>
      <c r="C59" s="23">
        <f>'F1'!C60</f>
        <v>9.1026961945502846E-2</v>
      </c>
      <c r="D59" s="23">
        <f>'F1'!D60</f>
        <v>7.6891610884813957E-2</v>
      </c>
      <c r="E59" s="108"/>
      <c r="F59" s="23">
        <v>0.11093374495182488</v>
      </c>
      <c r="G59" s="23">
        <v>0.12345606833696365</v>
      </c>
      <c r="H59" s="23">
        <v>0.10546121001243591</v>
      </c>
      <c r="I59" s="23"/>
      <c r="J59" s="23">
        <v>0.10400000000000001</v>
      </c>
      <c r="K59" s="23"/>
      <c r="L59" s="23"/>
      <c r="M59" s="23">
        <v>8.5000000000000006E-2</v>
      </c>
      <c r="N59" s="176"/>
      <c r="O59" s="218"/>
      <c r="P59" s="117"/>
      <c r="Q59" s="103"/>
      <c r="R59" s="103"/>
      <c r="S59" s="103"/>
      <c r="T59" s="103"/>
    </row>
    <row r="60" spans="1:20">
      <c r="A60" s="1">
        <f t="shared" si="0"/>
        <v>1986</v>
      </c>
      <c r="B60" s="23">
        <f>'F1'!B61</f>
        <v>9.8565290627953508E-2</v>
      </c>
      <c r="C60" s="23">
        <f>'F1'!C61</f>
        <v>9.0314652370060755E-2</v>
      </c>
      <c r="D60" s="23">
        <f>'F1'!D61</f>
        <v>7.3653566201339893E-2</v>
      </c>
      <c r="E60" s="108"/>
      <c r="F60" s="23">
        <v>0.1314262208412354</v>
      </c>
      <c r="G60" s="23">
        <v>0.11970000714063644</v>
      </c>
      <c r="H60" s="23">
        <v>9.9727064371109009E-2</v>
      </c>
      <c r="I60" s="23"/>
      <c r="J60" s="23">
        <v>0.11199999999999999</v>
      </c>
      <c r="K60" s="23"/>
      <c r="L60" s="23"/>
      <c r="M60" s="23">
        <v>8.5000000000000006E-2</v>
      </c>
      <c r="N60" s="176"/>
      <c r="O60" s="218"/>
      <c r="P60" s="117"/>
      <c r="Q60" s="103"/>
      <c r="R60" s="103"/>
      <c r="S60" s="103"/>
      <c r="T60" s="103"/>
    </row>
    <row r="61" spans="1:20">
      <c r="A61" s="1">
        <f t="shared" si="0"/>
        <v>1987</v>
      </c>
      <c r="B61" s="23">
        <f>'F1'!B62</f>
        <v>0.10090110735902925</v>
      </c>
      <c r="C61" s="23">
        <f>'F1'!C62</f>
        <v>9.2236507157065592E-2</v>
      </c>
      <c r="D61" s="23">
        <f>'F1'!D62</f>
        <v>7.6447342218951109E-2</v>
      </c>
      <c r="E61" s="108"/>
      <c r="F61" s="23">
        <v>0.11750102422462874</v>
      </c>
      <c r="G61" s="23">
        <v>0.13233911991119385</v>
      </c>
      <c r="H61" s="23">
        <v>0.11107344180345535</v>
      </c>
      <c r="I61" s="23"/>
      <c r="J61" s="23">
        <v>0.114</v>
      </c>
      <c r="K61" s="23"/>
      <c r="L61" s="23"/>
      <c r="M61" s="23">
        <v>9.3000000000000013E-2</v>
      </c>
      <c r="N61" s="176"/>
      <c r="O61" s="218"/>
      <c r="P61" s="117"/>
      <c r="Q61" s="103"/>
      <c r="R61" s="103"/>
      <c r="S61" s="103"/>
      <c r="T61" s="103"/>
    </row>
    <row r="62" spans="1:20">
      <c r="A62" s="1">
        <f t="shared" si="0"/>
        <v>1988</v>
      </c>
      <c r="B62" s="23">
        <f>'F1'!B63</f>
        <v>0.11260867966089287</v>
      </c>
      <c r="C62" s="23">
        <f>'F1'!C63</f>
        <v>0.102912594074486</v>
      </c>
      <c r="D62" s="23">
        <f>'F1'!D63</f>
        <v>8.7414499342183968E-2</v>
      </c>
      <c r="E62" s="108"/>
      <c r="F62" s="23">
        <v>0.14653249100073071</v>
      </c>
      <c r="G62" s="23">
        <v>0.15223731100559235</v>
      </c>
      <c r="H62" s="23">
        <v>0.13097395002841949</v>
      </c>
      <c r="I62" s="23"/>
      <c r="J62" s="23">
        <v>0.11699999999999999</v>
      </c>
      <c r="K62" s="23"/>
      <c r="L62" s="23"/>
      <c r="M62" s="23">
        <v>0.111</v>
      </c>
      <c r="N62" s="176"/>
      <c r="O62" s="218"/>
      <c r="P62" s="117"/>
      <c r="Q62" s="103"/>
      <c r="R62" s="103"/>
      <c r="S62" s="103"/>
      <c r="T62" s="103"/>
    </row>
    <row r="63" spans="1:20">
      <c r="A63" s="1">
        <f t="shared" si="0"/>
        <v>1989</v>
      </c>
      <c r="B63" s="23">
        <f>'F1'!B64</f>
        <v>0.10774538365528008</v>
      </c>
      <c r="C63" s="23">
        <f>'F1'!C64</f>
        <v>9.8517259789408465E-2</v>
      </c>
      <c r="D63" s="23">
        <f>'F1'!D64</f>
        <v>8.2457669462270664E-2</v>
      </c>
      <c r="E63" s="108"/>
      <c r="F63" s="23">
        <v>0.1381328299421444</v>
      </c>
      <c r="G63" s="23">
        <v>0.1469816118478775</v>
      </c>
      <c r="H63" s="23">
        <v>0.12564219534397125</v>
      </c>
      <c r="I63" s="23"/>
      <c r="J63" s="23">
        <v>0.13</v>
      </c>
      <c r="K63" s="23"/>
      <c r="L63" s="23"/>
      <c r="M63" s="23">
        <v>0.106</v>
      </c>
      <c r="N63" s="176"/>
      <c r="O63" s="218"/>
      <c r="P63" s="117"/>
      <c r="Q63" s="103"/>
      <c r="R63" s="103"/>
      <c r="S63" s="103"/>
      <c r="T63" s="103"/>
    </row>
    <row r="64" spans="1:20">
      <c r="A64" s="1">
        <f t="shared" si="0"/>
        <v>1990</v>
      </c>
      <c r="B64" s="23">
        <f>'F1'!B65</f>
        <v>0.10731067121473412</v>
      </c>
      <c r="C64" s="23">
        <f>'F1'!C65</f>
        <v>9.748622653584596E-2</v>
      </c>
      <c r="D64" s="23">
        <f>'F1'!D65</f>
        <v>8.2756213844376231E-2</v>
      </c>
      <c r="E64" s="108"/>
      <c r="F64" s="23">
        <v>0.13809777272165719</v>
      </c>
      <c r="G64" s="23">
        <v>0.14710064232349396</v>
      </c>
      <c r="H64" s="23">
        <v>0.12508696317672729</v>
      </c>
      <c r="I64" s="23"/>
      <c r="J64" s="23">
        <v>0.12300000000000001</v>
      </c>
      <c r="K64" s="23"/>
      <c r="L64" s="23"/>
      <c r="M64" s="23">
        <v>0.107</v>
      </c>
      <c r="N64" s="176"/>
      <c r="O64" s="218"/>
      <c r="P64" s="117"/>
      <c r="Q64" s="103"/>
      <c r="R64" s="103"/>
      <c r="S64" s="103"/>
      <c r="T64" s="103"/>
    </row>
    <row r="65" spans="1:20">
      <c r="A65" s="1">
        <f t="shared" si="0"/>
        <v>1991</v>
      </c>
      <c r="B65" s="23">
        <f>'F1'!B66</f>
        <v>0.10463559045860955</v>
      </c>
      <c r="C65" s="23">
        <f>'F1'!C66</f>
        <v>9.4321193919190124E-2</v>
      </c>
      <c r="D65" s="23">
        <f>'F1'!D66</f>
        <v>7.7317888095874407E-2</v>
      </c>
      <c r="E65" s="108"/>
      <c r="F65" s="23">
        <v>0.1271712014755865</v>
      </c>
      <c r="G65" s="23">
        <v>0.13648337125778198</v>
      </c>
      <c r="H65" s="23">
        <v>0.11375311762094498</v>
      </c>
      <c r="I65" s="23"/>
      <c r="J65" s="23">
        <v>0.11800000000000001</v>
      </c>
      <c r="K65" s="23"/>
      <c r="L65" s="23"/>
      <c r="M65" s="23">
        <v>0.10099999999999999</v>
      </c>
      <c r="N65" s="176"/>
      <c r="O65" s="218"/>
      <c r="P65" s="117"/>
      <c r="Q65" s="103"/>
      <c r="R65" s="103"/>
      <c r="S65" s="103"/>
      <c r="T65" s="103"/>
    </row>
    <row r="66" spans="1:20">
      <c r="A66" s="1">
        <f t="shared" si="0"/>
        <v>1992</v>
      </c>
      <c r="B66" s="23">
        <f>'F1'!B67</f>
        <v>0.11173472813703217</v>
      </c>
      <c r="C66" s="23">
        <f>'F1'!C67</f>
        <v>0.10010450114068276</v>
      </c>
      <c r="D66" s="23">
        <f>'F1'!D67</f>
        <v>8.118479959201598E-2</v>
      </c>
      <c r="E66" s="108"/>
      <c r="F66" s="23">
        <v>0.14224378100303567</v>
      </c>
      <c r="G66" s="23">
        <v>0.14680194854736328</v>
      </c>
      <c r="H66" s="23">
        <v>0.12106691300868988</v>
      </c>
      <c r="I66" s="23"/>
      <c r="J66" s="23">
        <v>0.12</v>
      </c>
      <c r="K66" s="23"/>
      <c r="L66" s="23"/>
      <c r="M66" s="23">
        <v>0.11</v>
      </c>
      <c r="N66" s="176"/>
      <c r="O66" s="218"/>
      <c r="P66" s="117"/>
      <c r="Q66" s="103"/>
      <c r="R66" s="103"/>
      <c r="S66" s="103"/>
      <c r="T66" s="103"/>
    </row>
    <row r="67" spans="1:20">
      <c r="A67" s="1">
        <f t="shared" ref="A67:A94" si="1">A66+1</f>
        <v>1993</v>
      </c>
      <c r="B67" s="23">
        <f>'F1'!B68</f>
        <v>0.10672208111027655</v>
      </c>
      <c r="C67" s="23">
        <f>'F1'!C68</f>
        <v>9.5349905891300255E-2</v>
      </c>
      <c r="D67" s="23">
        <f>'F1'!D68</f>
        <v>7.3484367116312621E-2</v>
      </c>
      <c r="E67" s="108"/>
      <c r="F67" s="23">
        <v>0.13684379989648174</v>
      </c>
      <c r="G67" s="23">
        <v>0.14140902459621429</v>
      </c>
      <c r="H67" s="23">
        <v>0.11273324489593506</v>
      </c>
      <c r="I67" s="23"/>
      <c r="J67" s="23">
        <v>0.11599999999999999</v>
      </c>
      <c r="K67" s="23"/>
      <c r="L67" s="23"/>
      <c r="M67" s="23">
        <v>0.10400000000000001</v>
      </c>
      <c r="N67" s="176"/>
      <c r="O67" s="218"/>
      <c r="P67" s="117"/>
      <c r="Q67" s="103"/>
      <c r="R67" s="103"/>
      <c r="S67" s="103"/>
      <c r="T67" s="103"/>
    </row>
    <row r="68" spans="1:20">
      <c r="A68" s="1">
        <f t="shared" si="1"/>
        <v>1994</v>
      </c>
      <c r="B68" s="23">
        <f>'F1'!B69</f>
        <v>0.10627555377838044</v>
      </c>
      <c r="C68" s="23">
        <f>'F1'!C69</f>
        <v>9.5184301487061723E-2</v>
      </c>
      <c r="D68" s="23">
        <f>'F1'!D69</f>
        <v>7.4134598638055091E-2</v>
      </c>
      <c r="E68" s="108"/>
      <c r="F68" s="23">
        <v>0.1364511900969064</v>
      </c>
      <c r="G68" s="23">
        <v>0.14049772918224335</v>
      </c>
      <c r="H68" s="23">
        <v>0.11096116900444031</v>
      </c>
      <c r="I68" s="23"/>
      <c r="J68" s="23">
        <v>0.111</v>
      </c>
      <c r="K68" s="23"/>
      <c r="L68" s="23"/>
      <c r="M68" s="23">
        <v>0.105</v>
      </c>
      <c r="N68" s="176"/>
      <c r="O68" s="218"/>
      <c r="P68" s="117"/>
      <c r="Q68" s="103"/>
      <c r="R68" s="103"/>
      <c r="S68" s="103"/>
      <c r="T68" s="103"/>
    </row>
    <row r="69" spans="1:20">
      <c r="A69" s="1">
        <f t="shared" si="1"/>
        <v>1995</v>
      </c>
      <c r="B69" s="23">
        <f>'F1'!B70</f>
        <v>0.11175760732268609</v>
      </c>
      <c r="C69" s="23">
        <f>'F1'!C70</f>
        <v>0.10008381837106925</v>
      </c>
      <c r="D69" s="23">
        <f>'F1'!D70</f>
        <v>7.7998070340682596E-2</v>
      </c>
      <c r="E69" s="108"/>
      <c r="F69" s="23">
        <v>0.14617000000000002</v>
      </c>
      <c r="G69" s="23">
        <v>0.14519089460372925</v>
      </c>
      <c r="H69" s="23">
        <v>0.11411856859922409</v>
      </c>
      <c r="I69" s="23"/>
      <c r="J69" s="23">
        <v>0.113</v>
      </c>
      <c r="K69" s="23"/>
      <c r="L69" s="23"/>
      <c r="M69" s="23">
        <v>0.10800000000000001</v>
      </c>
      <c r="N69" s="176"/>
      <c r="O69" s="218"/>
      <c r="P69" s="117"/>
      <c r="Q69" s="103"/>
      <c r="R69" s="103"/>
      <c r="S69" s="103"/>
      <c r="T69" s="103"/>
    </row>
    <row r="70" spans="1:20">
      <c r="A70" s="1">
        <f t="shared" si="1"/>
        <v>1996</v>
      </c>
      <c r="B70" s="23">
        <f>'F1'!B71</f>
        <v>0.11687272245344611</v>
      </c>
      <c r="C70" s="23">
        <f>'F1'!C71</f>
        <v>0.10490978988736664</v>
      </c>
      <c r="D70" s="23">
        <f>'F1'!D71</f>
        <v>8.1597154399883437E-2</v>
      </c>
      <c r="E70" s="108"/>
      <c r="F70" s="23">
        <v>0.15836</v>
      </c>
      <c r="G70" s="23">
        <v>0.1524396538734436</v>
      </c>
      <c r="H70" s="23">
        <v>0.1194666400551796</v>
      </c>
      <c r="I70" s="23"/>
      <c r="J70" s="23">
        <v>0.11800000000000001</v>
      </c>
      <c r="K70" s="23"/>
      <c r="L70" s="23"/>
      <c r="M70" s="23">
        <v>0.114</v>
      </c>
      <c r="N70" s="176"/>
      <c r="O70" s="218"/>
      <c r="P70" s="117"/>
      <c r="Q70" s="103"/>
      <c r="R70" s="103"/>
      <c r="S70" s="103"/>
      <c r="T70" s="103"/>
    </row>
    <row r="71" spans="1:20">
      <c r="A71" s="1">
        <f t="shared" si="1"/>
        <v>1997</v>
      </c>
      <c r="B71" s="23">
        <f>'F1'!B72</f>
        <v>0.12244851014666278</v>
      </c>
      <c r="C71" s="23">
        <f>'F1'!C72</f>
        <v>0.11041685475044001</v>
      </c>
      <c r="D71" s="23">
        <f>'F1'!D72</f>
        <v>8.6295754804832717E-2</v>
      </c>
      <c r="E71" s="108"/>
      <c r="F71" s="23">
        <v>0.16985</v>
      </c>
      <c r="G71" s="23">
        <v>0.15984882414340973</v>
      </c>
      <c r="H71" s="23">
        <v>0.1253124475479126</v>
      </c>
      <c r="I71" s="23"/>
      <c r="J71" s="23">
        <v>0.11900000000000001</v>
      </c>
      <c r="K71" s="23"/>
      <c r="L71" s="23"/>
      <c r="M71" s="23">
        <v>0.11900000000000001</v>
      </c>
      <c r="N71" s="176"/>
      <c r="O71" s="218"/>
      <c r="P71" s="117"/>
      <c r="Q71" s="103"/>
      <c r="R71" s="103"/>
      <c r="S71" s="103"/>
      <c r="T71" s="103"/>
    </row>
    <row r="72" spans="1:20">
      <c r="A72" s="1">
        <f t="shared" si="1"/>
        <v>1998</v>
      </c>
      <c r="B72" s="23">
        <f>'F1'!B73</f>
        <v>0.12460289987617196</v>
      </c>
      <c r="C72" s="23">
        <f>'F1'!C73</f>
        <v>0.11265876307712779</v>
      </c>
      <c r="D72" s="23">
        <f>'F1'!D73</f>
        <v>8.6838861054124528E-2</v>
      </c>
      <c r="E72" s="108"/>
      <c r="F72" s="23">
        <v>0.17693999999999999</v>
      </c>
      <c r="G72" s="23">
        <v>0.16328857839107513</v>
      </c>
      <c r="H72" s="23">
        <v>0.12679219245910645</v>
      </c>
      <c r="I72" s="23"/>
      <c r="J72" s="23">
        <v>0.11900000000000001</v>
      </c>
      <c r="K72" s="23"/>
      <c r="L72" s="23"/>
      <c r="M72" s="23">
        <v>0.122</v>
      </c>
      <c r="N72" s="176"/>
      <c r="O72" s="218"/>
      <c r="P72" s="117"/>
      <c r="Q72" s="103"/>
      <c r="R72" s="103"/>
      <c r="S72" s="103"/>
      <c r="T72" s="103"/>
    </row>
    <row r="73" spans="1:20">
      <c r="A73" s="1">
        <f t="shared" si="1"/>
        <v>1999</v>
      </c>
      <c r="B73" s="23">
        <f>'F1'!B74</f>
        <v>0.12862531473661529</v>
      </c>
      <c r="C73" s="23">
        <f>'F1'!C74</f>
        <v>0.11643661287848896</v>
      </c>
      <c r="D73" s="23">
        <f>'F1'!D74</f>
        <v>9.0317614886004677E-2</v>
      </c>
      <c r="E73" s="108"/>
      <c r="F73" s="23">
        <v>0.18365999999999999</v>
      </c>
      <c r="G73" s="23">
        <v>0.16761612892150879</v>
      </c>
      <c r="H73" s="23">
        <v>0.12975104153156281</v>
      </c>
      <c r="I73" s="23"/>
      <c r="J73" s="23">
        <v>0.11699999999999999</v>
      </c>
      <c r="K73" s="23"/>
      <c r="L73" s="23"/>
      <c r="M73" s="23">
        <v>0.128</v>
      </c>
      <c r="N73" s="176"/>
      <c r="O73" s="218"/>
      <c r="P73" s="117"/>
      <c r="Q73" s="103"/>
      <c r="R73" s="103"/>
      <c r="S73" s="103"/>
      <c r="T73" s="103"/>
    </row>
    <row r="74" spans="1:20">
      <c r="A74" s="1">
        <f t="shared" si="1"/>
        <v>2000</v>
      </c>
      <c r="B74" s="23">
        <f>'F1'!B75</f>
        <v>0.13408803209572506</v>
      </c>
      <c r="C74" s="23">
        <f>'F1'!C75</f>
        <v>0.12151465204658758</v>
      </c>
      <c r="D74" s="23">
        <f>'F1'!D75</f>
        <v>9.4506505277513378E-2</v>
      </c>
      <c r="E74" s="108"/>
      <c r="F74" s="23">
        <v>0.19295000000000001</v>
      </c>
      <c r="G74" s="23">
        <v>0.17346110939979553</v>
      </c>
      <c r="H74" s="23">
        <v>0.13430693745613098</v>
      </c>
      <c r="I74" s="23"/>
      <c r="J74" s="23">
        <v>0.126</v>
      </c>
      <c r="K74" s="23">
        <v>0.159</v>
      </c>
      <c r="L74" s="23">
        <v>0.12520000000000001</v>
      </c>
      <c r="M74" s="23">
        <v>0.13600000000000001</v>
      </c>
      <c r="N74" s="176"/>
      <c r="O74" s="218"/>
      <c r="P74" s="117"/>
      <c r="Q74" s="103"/>
      <c r="R74" s="103"/>
      <c r="S74" s="103"/>
      <c r="T74" s="103"/>
    </row>
    <row r="75" spans="1:20">
      <c r="A75" s="1">
        <f t="shared" si="1"/>
        <v>2001</v>
      </c>
      <c r="B75" s="23">
        <f>'F1'!B76</f>
        <v>0.12490495089297689</v>
      </c>
      <c r="C75" s="23">
        <f>'F1'!C76</f>
        <v>0.11251011046567301</v>
      </c>
      <c r="D75" s="23">
        <f>'F1'!D76</f>
        <v>8.6654198062239882E-2</v>
      </c>
      <c r="E75" s="108"/>
      <c r="F75" s="23">
        <v>0.16760000000000003</v>
      </c>
      <c r="G75" s="23">
        <v>0.16608379781246185</v>
      </c>
      <c r="H75" s="23">
        <v>0.13233564794063568</v>
      </c>
      <c r="I75" s="23"/>
      <c r="J75" s="23">
        <v>0.126</v>
      </c>
      <c r="K75" s="23">
        <v>0.15</v>
      </c>
      <c r="L75" s="23">
        <v>0.12809999999999999</v>
      </c>
      <c r="M75" s="23">
        <v>0.12300000000000001</v>
      </c>
      <c r="N75" s="176"/>
      <c r="O75" s="218"/>
      <c r="P75" s="117"/>
      <c r="Q75" s="103"/>
      <c r="R75" s="103"/>
      <c r="S75" s="103"/>
      <c r="T75" s="103"/>
    </row>
    <row r="76" spans="1:20">
      <c r="A76" s="1">
        <f t="shared" si="1"/>
        <v>2002</v>
      </c>
      <c r="B76" s="23">
        <f>'F1'!B77</f>
        <v>0.11870780021527641</v>
      </c>
      <c r="C76" s="23">
        <f>'F1'!C77</f>
        <v>0.10640474937755789</v>
      </c>
      <c r="D76" s="23">
        <f>'F1'!D77</f>
        <v>8.1883586134613634E-2</v>
      </c>
      <c r="E76" s="108"/>
      <c r="F76" s="23">
        <v>0.15912999999999999</v>
      </c>
      <c r="G76" s="23">
        <v>0.16102613508701324</v>
      </c>
      <c r="H76" s="23">
        <v>0.13202609121799469</v>
      </c>
      <c r="I76" s="23"/>
      <c r="J76" s="23">
        <v>0.11800000000000001</v>
      </c>
      <c r="K76" s="23">
        <v>0.13900000000000001</v>
      </c>
      <c r="L76" s="23">
        <v>0.1225</v>
      </c>
      <c r="M76" s="23">
        <v>0.11599999999999999</v>
      </c>
      <c r="N76" s="176"/>
      <c r="O76" s="218"/>
      <c r="P76" s="117"/>
      <c r="Q76" s="103"/>
      <c r="R76" s="103"/>
      <c r="S76" s="103"/>
      <c r="T76" s="103"/>
    </row>
    <row r="77" spans="1:20">
      <c r="A77" s="1">
        <f t="shared" si="1"/>
        <v>2003</v>
      </c>
      <c r="B77" s="23">
        <f>'F1'!B78</f>
        <v>0.12220951613676639</v>
      </c>
      <c r="C77" s="23">
        <f>'F1'!C78</f>
        <v>0.10949508935310534</v>
      </c>
      <c r="D77" s="23">
        <f>'F1'!D78</f>
        <v>8.5434215849765738E-2</v>
      </c>
      <c r="E77" s="108"/>
      <c r="F77" s="23">
        <v>0.16390999999999997</v>
      </c>
      <c r="G77" s="23">
        <v>0.16332682967185974</v>
      </c>
      <c r="H77" s="23">
        <v>0.13464736938476563</v>
      </c>
      <c r="I77" s="23"/>
      <c r="J77" s="23">
        <v>0.11199999999999999</v>
      </c>
      <c r="K77" s="23">
        <v>0.14000000000000001</v>
      </c>
      <c r="L77" s="23">
        <v>0.11799999999999999</v>
      </c>
      <c r="M77" s="23">
        <v>0.12</v>
      </c>
      <c r="N77" s="176"/>
      <c r="O77" s="218"/>
      <c r="P77" s="117"/>
      <c r="Q77" s="103"/>
      <c r="R77" s="103"/>
      <c r="S77" s="103"/>
      <c r="T77" s="103"/>
    </row>
    <row r="78" spans="1:20">
      <c r="A78" s="1">
        <f t="shared" si="1"/>
        <v>2004</v>
      </c>
      <c r="B78" s="23">
        <f>'F1'!B79</f>
        <v>0.13154063934373145</v>
      </c>
      <c r="C78" s="23">
        <f>'F1'!C79</f>
        <v>0.11783292359807046</v>
      </c>
      <c r="D78" s="23">
        <f>'F1'!D79</f>
        <v>9.2435522575450541E-2</v>
      </c>
      <c r="E78" s="108"/>
      <c r="F78" s="23">
        <v>0.18118999999999999</v>
      </c>
      <c r="G78" s="23">
        <v>0.17063263058662415</v>
      </c>
      <c r="H78" s="23">
        <v>0.13849525153636932</v>
      </c>
      <c r="I78" s="23"/>
      <c r="J78" s="23">
        <v>0.12</v>
      </c>
      <c r="K78" s="23">
        <v>0.151</v>
      </c>
      <c r="L78" s="23">
        <v>0.12820000000000001</v>
      </c>
      <c r="M78" s="23">
        <v>0.13</v>
      </c>
      <c r="N78" s="176"/>
      <c r="O78" s="218"/>
      <c r="P78" s="117"/>
      <c r="Q78" s="103"/>
      <c r="R78" s="103"/>
      <c r="S78" s="103"/>
      <c r="T78" s="103"/>
    </row>
    <row r="79" spans="1:20">
      <c r="A79" s="1">
        <f t="shared" si="1"/>
        <v>2005</v>
      </c>
      <c r="B79" s="23">
        <f>'F1'!B80</f>
        <v>0.1411524484815963</v>
      </c>
      <c r="C79" s="23">
        <f>'F1'!C80</f>
        <v>0.12642980515258423</v>
      </c>
      <c r="D79" s="23">
        <f>'F1'!D80</f>
        <v>9.8559500154482088E-2</v>
      </c>
      <c r="E79" s="108"/>
      <c r="F79" s="23">
        <v>0.20036999999999999</v>
      </c>
      <c r="G79" s="23">
        <v>0.18077278137207031</v>
      </c>
      <c r="H79" s="23">
        <v>0.1439482569694519</v>
      </c>
      <c r="I79" s="23"/>
      <c r="J79" s="23">
        <v>0.12300000000000001</v>
      </c>
      <c r="K79" s="23">
        <v>0.156</v>
      </c>
      <c r="L79" s="23">
        <v>0.12959999999999999</v>
      </c>
      <c r="M79" s="23">
        <v>0.14099999999999999</v>
      </c>
      <c r="N79" s="176"/>
      <c r="O79" s="218"/>
      <c r="P79" s="117"/>
      <c r="Q79" s="103"/>
      <c r="R79" s="103"/>
      <c r="S79" s="103"/>
      <c r="T79" s="103"/>
    </row>
    <row r="80" spans="1:20">
      <c r="A80" s="1">
        <f t="shared" si="1"/>
        <v>2006</v>
      </c>
      <c r="B80" s="23">
        <f>'F1'!B81</f>
        <v>0.14575887535776794</v>
      </c>
      <c r="C80" s="23">
        <f>'F1'!C81</f>
        <v>0.13058427845114814</v>
      </c>
      <c r="D80" s="23">
        <f>'F1'!D81</f>
        <v>0.10126278889363673</v>
      </c>
      <c r="E80" s="108"/>
      <c r="F80" s="23">
        <v>0.20864000000000002</v>
      </c>
      <c r="G80" s="23">
        <v>0.185418501496315</v>
      </c>
      <c r="H80" s="23">
        <v>0.14559231698513031</v>
      </c>
      <c r="I80" s="23"/>
      <c r="J80" s="23">
        <v>0.13800000000000001</v>
      </c>
      <c r="K80" s="23">
        <v>0.16400000000000001</v>
      </c>
      <c r="L80" s="23">
        <v>0.1381</v>
      </c>
      <c r="M80" s="23">
        <v>0.14400000000000002</v>
      </c>
      <c r="N80" s="176"/>
      <c r="O80" s="218"/>
      <c r="P80" s="117"/>
      <c r="Q80" s="103"/>
      <c r="R80" s="103"/>
      <c r="S80" s="103"/>
      <c r="T80" s="103"/>
    </row>
    <row r="81" spans="1:20">
      <c r="A81" s="1">
        <f t="shared" si="1"/>
        <v>2007</v>
      </c>
      <c r="B81" s="23">
        <f>'F1'!B82</f>
        <v>0.14478112449134961</v>
      </c>
      <c r="C81" s="23">
        <f>'F1'!C82</f>
        <v>0.12922442451794633</v>
      </c>
      <c r="D81" s="23">
        <f>'F1'!D82</f>
        <v>9.7370373048683193E-2</v>
      </c>
      <c r="E81" s="108"/>
      <c r="F81" s="23">
        <v>0.21513000000000002</v>
      </c>
      <c r="G81" s="23">
        <v>0.18382576107978821</v>
      </c>
      <c r="H81" s="23">
        <v>0.14117053151130676</v>
      </c>
      <c r="I81" s="23"/>
      <c r="J81" s="23"/>
      <c r="K81" s="23">
        <v>0.159</v>
      </c>
      <c r="L81" s="23">
        <v>0.13009999999999999</v>
      </c>
      <c r="M81" s="23">
        <v>0.14599999999999999</v>
      </c>
      <c r="N81" s="176"/>
      <c r="O81" s="218"/>
      <c r="P81" s="117"/>
      <c r="Q81" s="103"/>
      <c r="R81" s="103"/>
      <c r="S81" s="103"/>
      <c r="T81" s="103"/>
    </row>
    <row r="82" spans="1:20">
      <c r="A82" s="1">
        <f t="shared" si="1"/>
        <v>2008</v>
      </c>
      <c r="B82" s="23">
        <f>'F1'!B83</f>
        <v>0.13910481221422943</v>
      </c>
      <c r="C82" s="23">
        <f>'F1'!C83</f>
        <v>0.12244752643871606</v>
      </c>
      <c r="D82" s="23">
        <f>'F1'!D83</f>
        <v>9.0276831463767679E-2</v>
      </c>
      <c r="E82" s="108"/>
      <c r="F82" s="23">
        <v>0.19574000000000003</v>
      </c>
      <c r="G82" s="23">
        <v>0.17935754358768463</v>
      </c>
      <c r="H82" s="23">
        <v>0.13871331512928009</v>
      </c>
      <c r="I82" s="23"/>
      <c r="J82" s="23"/>
      <c r="K82" s="23">
        <v>0.14499999999999999</v>
      </c>
      <c r="L82" s="23">
        <v>0.1273</v>
      </c>
      <c r="M82" s="23">
        <v>0.13699999999999998</v>
      </c>
      <c r="N82" s="176"/>
      <c r="O82" s="218"/>
      <c r="P82" s="117"/>
      <c r="Q82" s="103"/>
      <c r="R82" s="103"/>
      <c r="S82" s="103"/>
      <c r="T82" s="103"/>
    </row>
    <row r="83" spans="1:20">
      <c r="A83" s="1">
        <f t="shared" si="1"/>
        <v>2009</v>
      </c>
      <c r="B83" s="23">
        <f>'F1'!B84</f>
        <v>0.12907250306637869</v>
      </c>
      <c r="C83" s="23">
        <f>'F1'!C84</f>
        <v>0.11205252977030369</v>
      </c>
      <c r="D83" s="23">
        <f>'F1'!D84</f>
        <v>8.2277457533462939E-2</v>
      </c>
      <c r="E83" s="108"/>
      <c r="F83" s="23">
        <v>0.17478000000000002</v>
      </c>
      <c r="G83" s="23">
        <v>0.16755276918411255</v>
      </c>
      <c r="H83" s="23">
        <v>0.13360230624675751</v>
      </c>
      <c r="I83" s="23"/>
      <c r="J83" s="23"/>
      <c r="K83" s="23">
        <v>0.13500000000000001</v>
      </c>
      <c r="L83" s="23">
        <v>0.1207</v>
      </c>
      <c r="M83" s="23">
        <v>0.12300000000000001</v>
      </c>
      <c r="N83" s="176"/>
      <c r="O83" s="218"/>
      <c r="P83" s="117"/>
      <c r="Q83" s="103"/>
      <c r="R83" s="103"/>
      <c r="S83" s="103"/>
      <c r="T83" s="103"/>
    </row>
    <row r="84" spans="1:20">
      <c r="A84" s="1">
        <f t="shared" si="1"/>
        <v>2010</v>
      </c>
      <c r="B84" s="23">
        <f>'F1'!B85</f>
        <v>0.13924969929981437</v>
      </c>
      <c r="C84" s="23">
        <f>'F1'!C85</f>
        <v>0.12085719422039989</v>
      </c>
      <c r="D84" s="23">
        <f>'F1'!D85</f>
        <v>8.9865714925165582E-2</v>
      </c>
      <c r="E84" s="108"/>
      <c r="F84" s="23">
        <v>0.18827000000000002</v>
      </c>
      <c r="G84" s="23">
        <v>0.17931967973709106</v>
      </c>
      <c r="H84" s="23">
        <v>0.144582599401474</v>
      </c>
      <c r="I84" s="23"/>
      <c r="J84" s="23"/>
      <c r="K84" s="23">
        <v>0.14799999999999999</v>
      </c>
      <c r="L84" s="23">
        <v>0.121</v>
      </c>
      <c r="M84" s="23">
        <v>0.13100000000000001</v>
      </c>
      <c r="N84" s="176"/>
      <c r="O84" s="218"/>
      <c r="P84" s="117"/>
      <c r="Q84" s="103"/>
      <c r="R84" s="103"/>
      <c r="S84" s="103"/>
      <c r="T84" s="103"/>
    </row>
    <row r="85" spans="1:20">
      <c r="A85" s="1">
        <f t="shared" si="1"/>
        <v>2011</v>
      </c>
      <c r="B85" s="23">
        <f>'F1'!B86</f>
        <v>0.13633424147219877</v>
      </c>
      <c r="C85" s="23">
        <f>'F1'!C86</f>
        <v>0.11897934417998862</v>
      </c>
      <c r="D85" s="23">
        <f>'F1'!D86</f>
        <v>8.6510019872664906E-2</v>
      </c>
      <c r="E85" s="108"/>
      <c r="F85" s="23">
        <v>0.18845999999999999</v>
      </c>
      <c r="G85" s="23">
        <v>0.18176597356796265</v>
      </c>
      <c r="H85" s="23">
        <v>0.14725068211555481</v>
      </c>
      <c r="I85" s="23"/>
      <c r="J85" s="23"/>
      <c r="K85" s="23">
        <v>0.152</v>
      </c>
      <c r="L85" s="23">
        <v>0.1321</v>
      </c>
      <c r="M85" s="23">
        <v>0.13</v>
      </c>
      <c r="N85" s="176"/>
      <c r="O85" s="218"/>
      <c r="P85" s="117"/>
      <c r="Q85" s="103"/>
      <c r="R85" s="103"/>
      <c r="S85" s="103"/>
      <c r="T85" s="103"/>
    </row>
    <row r="86" spans="1:20">
      <c r="A86" s="1">
        <f t="shared" si="1"/>
        <v>2012</v>
      </c>
      <c r="B86" s="23">
        <f>'F1'!B87</f>
        <v>0.15042718213173098</v>
      </c>
      <c r="C86" s="23">
        <f>'F1'!C87</f>
        <v>0.13148049501054604</v>
      </c>
      <c r="D86" s="23">
        <f>'F1'!D87</f>
        <v>9.8399550706911976E-2</v>
      </c>
      <c r="E86" s="108"/>
      <c r="F86" s="23">
        <v>0.2122</v>
      </c>
      <c r="G86" s="23">
        <v>0.19496984779834747</v>
      </c>
      <c r="H86" s="23">
        <v>0.15753494203090668</v>
      </c>
      <c r="I86" s="23"/>
      <c r="J86" s="23"/>
      <c r="K86" s="23">
        <v>0.16500000000000001</v>
      </c>
      <c r="L86" s="23">
        <v>0.14080000000000001</v>
      </c>
      <c r="M86" s="23">
        <v>0.14499999999999999</v>
      </c>
      <c r="N86" s="176"/>
      <c r="O86" s="218"/>
      <c r="P86" s="117"/>
      <c r="Q86" s="103"/>
      <c r="R86" s="103"/>
      <c r="S86" s="103"/>
      <c r="T86" s="103"/>
    </row>
    <row r="87" spans="1:20">
      <c r="A87" s="1">
        <f t="shared" si="1"/>
        <v>2013</v>
      </c>
      <c r="B87" s="23">
        <f>'F1'!B88</f>
        <v>0.13847533071867921</v>
      </c>
      <c r="C87" s="23">
        <f>'F1'!C88</f>
        <v>0.1212304048870424</v>
      </c>
      <c r="D87" s="23">
        <f>'F1'!D88</f>
        <v>8.7054486002083362E-2</v>
      </c>
      <c r="E87" s="108"/>
      <c r="F87" s="23">
        <v>0.18914999999999998</v>
      </c>
      <c r="G87" s="23">
        <v>0.18485242128372192</v>
      </c>
      <c r="H87" s="23">
        <v>0.14627687633037567</v>
      </c>
      <c r="I87" s="23"/>
      <c r="K87" s="23">
        <v>0.159</v>
      </c>
      <c r="L87" s="23">
        <v>0.13589999999999999</v>
      </c>
      <c r="M87" s="23">
        <v>0.13200000000000001</v>
      </c>
      <c r="N87" s="176"/>
      <c r="O87" s="218"/>
      <c r="P87" s="117"/>
      <c r="Q87" s="103"/>
      <c r="R87" s="103"/>
      <c r="S87" s="103"/>
      <c r="T87" s="103"/>
    </row>
    <row r="88" spans="1:20">
      <c r="A88" s="1">
        <f t="shared" si="1"/>
        <v>2014</v>
      </c>
      <c r="B88" s="23">
        <f>'F1'!B89</f>
        <v>0.14406756891992403</v>
      </c>
      <c r="C88" s="23">
        <f>'F1'!C89</f>
        <v>0.12617023864962601</v>
      </c>
      <c r="D88" s="23">
        <f>'F1'!D89</f>
        <v>9.1579205788474574E-2</v>
      </c>
      <c r="E88" s="108"/>
      <c r="F88" s="23">
        <v>0.19872000000000001</v>
      </c>
      <c r="G88" s="23">
        <v>0.18980042636394501</v>
      </c>
      <c r="H88" s="23">
        <v>0.1491997241973877</v>
      </c>
      <c r="I88" s="23"/>
      <c r="K88" s="23">
        <v>0.161</v>
      </c>
      <c r="L88" s="23">
        <v>0.13730000000000001</v>
      </c>
      <c r="M88" s="23">
        <v>0.13699999999999998</v>
      </c>
      <c r="N88" s="176"/>
      <c r="O88" s="218"/>
      <c r="P88" s="117"/>
      <c r="Q88" s="103"/>
      <c r="R88" s="103"/>
      <c r="S88" s="103"/>
      <c r="T88" s="103"/>
    </row>
    <row r="89" spans="1:20">
      <c r="A89" s="1">
        <f t="shared" si="1"/>
        <v>2015</v>
      </c>
      <c r="B89" s="23">
        <f>'F1'!B90</f>
        <v>0.13985393698558254</v>
      </c>
      <c r="C89" s="23">
        <f>'F1'!C90</f>
        <v>0.12286537574974005</v>
      </c>
      <c r="D89" s="23">
        <f>'F1'!D90</f>
        <v>8.8902371015817994E-2</v>
      </c>
      <c r="E89" s="108"/>
      <c r="F89" s="23">
        <v>0.19815000000000002</v>
      </c>
      <c r="G89" s="23">
        <v>0.18911042809486389</v>
      </c>
      <c r="H89" s="23">
        <v>0.14668060839176178</v>
      </c>
      <c r="I89" s="23"/>
      <c r="K89" s="23">
        <v>0.158</v>
      </c>
      <c r="L89" s="23">
        <v>0.13469999999999999</v>
      </c>
      <c r="M89" s="23">
        <v>0.13699999999999998</v>
      </c>
      <c r="N89" s="176"/>
      <c r="O89" s="218"/>
      <c r="P89" s="117"/>
      <c r="Q89" s="103"/>
      <c r="R89" s="103"/>
      <c r="S89" s="103"/>
      <c r="T89" s="103"/>
    </row>
    <row r="90" spans="1:20">
      <c r="A90" s="1">
        <f t="shared" si="1"/>
        <v>2016</v>
      </c>
      <c r="B90" s="23">
        <f>'F1'!B91</f>
        <v>0.13793451865526471</v>
      </c>
      <c r="C90" s="23">
        <f>'F1'!C91</f>
        <v>0.1202524411729447</v>
      </c>
      <c r="D90" s="23">
        <f>'F1'!D91</f>
        <v>8.7012527783742216E-2</v>
      </c>
      <c r="E90" s="108"/>
      <c r="F90" s="23">
        <v>0.19216999999999998</v>
      </c>
      <c r="G90" s="23">
        <v>0.18671123683452606</v>
      </c>
      <c r="H90" s="23">
        <v>0.14605778455734253</v>
      </c>
      <c r="I90" s="23"/>
      <c r="K90" s="23">
        <v>0.154</v>
      </c>
      <c r="L90" s="23">
        <v>0.1318</v>
      </c>
      <c r="M90" s="23">
        <v>0.13200000000000001</v>
      </c>
      <c r="N90" s="176"/>
      <c r="O90" s="218"/>
      <c r="P90" s="117"/>
      <c r="Q90" s="103"/>
      <c r="R90" s="103"/>
      <c r="S90" s="103"/>
      <c r="T90" s="103"/>
    </row>
    <row r="91" spans="1:20">
      <c r="A91" s="1">
        <f t="shared" si="1"/>
        <v>2017</v>
      </c>
      <c r="B91" s="23">
        <f>'F1'!B92</f>
        <v>0.1442970445751727</v>
      </c>
      <c r="C91" s="23">
        <f>'F1'!C92</f>
        <v>0.12599570432865814</v>
      </c>
      <c r="D91" s="23">
        <f>'F1'!D92</f>
        <v>9.2292625480013366E-2</v>
      </c>
      <c r="E91" s="108"/>
      <c r="F91" s="23">
        <v>0.20213999999999999</v>
      </c>
      <c r="G91" s="23">
        <v>0.19064128398895264</v>
      </c>
      <c r="H91" s="23">
        <v>0.14854991436004639</v>
      </c>
      <c r="I91" s="23"/>
      <c r="K91" s="23">
        <v>0.159</v>
      </c>
      <c r="L91" s="23">
        <v>0.13220000000000001</v>
      </c>
      <c r="M91" s="23">
        <v>0.13500000000000001</v>
      </c>
      <c r="N91" s="176"/>
      <c r="O91" s="218"/>
      <c r="P91" s="117"/>
      <c r="Q91" s="103"/>
      <c r="R91" s="103"/>
      <c r="S91" s="103"/>
      <c r="T91" s="103"/>
    </row>
    <row r="92" spans="1:20">
      <c r="A92" s="1">
        <f t="shared" si="1"/>
        <v>2018</v>
      </c>
      <c r="B92" s="23">
        <f>'F1'!B93</f>
        <v>0.1463361431528401</v>
      </c>
      <c r="C92" s="23">
        <f>'F1'!C93</f>
        <v>0.12800367344717009</v>
      </c>
      <c r="D92" s="23">
        <f>'F1'!D93</f>
        <v>9.4886920593472188E-2</v>
      </c>
      <c r="E92" s="108"/>
      <c r="F92" s="23">
        <v>0.20482</v>
      </c>
      <c r="G92" s="23">
        <v>0.19258831441402435</v>
      </c>
      <c r="H92" s="23">
        <v>0.15296655893325806</v>
      </c>
      <c r="I92" s="23"/>
      <c r="K92" s="23">
        <v>0.16</v>
      </c>
      <c r="L92" s="23">
        <v>0.1358</v>
      </c>
      <c r="M92" s="23">
        <v>0.13400000000000001</v>
      </c>
      <c r="N92" s="176"/>
      <c r="O92" s="218"/>
      <c r="P92" s="117"/>
      <c r="Q92" s="103"/>
      <c r="R92" s="103"/>
      <c r="S92" s="103"/>
      <c r="T92" s="103"/>
    </row>
    <row r="93" spans="1:20">
      <c r="A93" s="1">
        <f t="shared" si="1"/>
        <v>2019</v>
      </c>
      <c r="B93" s="23">
        <f>'F1'!B94</f>
        <v>0.14332816101906173</v>
      </c>
      <c r="C93" s="23">
        <f>'F1'!C94</f>
        <v>0.12519881092771867</v>
      </c>
      <c r="D93" s="23">
        <f>'F1'!D94</f>
        <v>9.1805117575338185E-2</v>
      </c>
      <c r="E93" s="108"/>
      <c r="F93" s="23">
        <v>0.19431000000000001</v>
      </c>
      <c r="G93" s="23">
        <v>0.19077830016613007</v>
      </c>
      <c r="H93" s="23">
        <v>0.15138092637062073</v>
      </c>
      <c r="I93" s="23"/>
      <c r="K93" s="23">
        <v>0.154</v>
      </c>
      <c r="L93" s="23">
        <v>0.12790000000000001</v>
      </c>
      <c r="M93" s="23">
        <v>0.13</v>
      </c>
      <c r="N93" s="176"/>
      <c r="O93" s="218"/>
      <c r="P93" s="117"/>
      <c r="Q93" s="103"/>
      <c r="R93" s="103"/>
      <c r="S93" s="103"/>
      <c r="T93" s="103"/>
    </row>
    <row r="94" spans="1:20">
      <c r="A94" s="102">
        <f t="shared" si="1"/>
        <v>2020</v>
      </c>
      <c r="B94" s="23">
        <f>'F1'!B95</f>
        <v>0.15754274588507708</v>
      </c>
      <c r="C94" s="23">
        <f>'F1'!C95</f>
        <v>0.13033398663053467</v>
      </c>
      <c r="D94" s="23">
        <f>'F1'!D95</f>
        <v>9.148232667934815E-2</v>
      </c>
      <c r="E94" s="108"/>
      <c r="F94" s="23">
        <v>0.21440000000000001</v>
      </c>
      <c r="G94" s="107">
        <v>0.182</v>
      </c>
      <c r="H94" s="107">
        <v>0.13800000000000001</v>
      </c>
      <c r="I94" s="103"/>
      <c r="J94" s="103"/>
      <c r="K94" s="23">
        <v>0.14699999999999999</v>
      </c>
      <c r="L94" s="23">
        <v>0.12470000000000001</v>
      </c>
      <c r="M94" s="23">
        <v>0.13600000000000001</v>
      </c>
      <c r="N94" s="176"/>
      <c r="O94" s="218"/>
      <c r="P94" s="117"/>
      <c r="Q94" s="103"/>
      <c r="R94" s="103"/>
      <c r="S94" s="103"/>
      <c r="T94" s="103"/>
    </row>
    <row r="95" spans="1:20">
      <c r="A95" s="102">
        <f>A94+1</f>
        <v>2021</v>
      </c>
      <c r="B95" s="23">
        <f>'F1'!B96</f>
        <v>0.16890532588158003</v>
      </c>
      <c r="C95" s="23">
        <f>'F1'!C96</f>
        <v>0.14041341800721147</v>
      </c>
      <c r="D95" s="23">
        <f>'F1'!D96</f>
        <v>0.10200116942951699</v>
      </c>
      <c r="E95" s="108"/>
      <c r="F95" s="23">
        <v>0.24146999999999999</v>
      </c>
      <c r="G95" s="105">
        <v>0.19900000000000001</v>
      </c>
      <c r="H95" s="105">
        <v>0.14099999999999999</v>
      </c>
      <c r="K95" s="23">
        <v>0.156</v>
      </c>
      <c r="L95" s="23"/>
      <c r="M95" s="23">
        <v>0.153</v>
      </c>
      <c r="N95" s="176"/>
      <c r="O95" s="218"/>
      <c r="P95" s="117"/>
      <c r="Q95" s="103"/>
      <c r="R95" s="103"/>
      <c r="S95" s="103"/>
      <c r="T95" s="103"/>
    </row>
    <row r="96" spans="1:20">
      <c r="A96" s="102">
        <f>A95+1</f>
        <v>2022</v>
      </c>
      <c r="B96" s="23">
        <f>'F1'!B97</f>
        <v>0.15506403408610703</v>
      </c>
      <c r="C96" s="23">
        <f>'F1'!C97</f>
        <v>0.13440845059164652</v>
      </c>
      <c r="D96" s="23">
        <f>'F1'!D97</f>
        <v>0.10307886285285074</v>
      </c>
      <c r="E96" s="108"/>
      <c r="F96" s="23">
        <v>0.21300999999999998</v>
      </c>
      <c r="G96" s="105">
        <v>0.20699999999999999</v>
      </c>
      <c r="H96" s="105">
        <v>0.14399999999999999</v>
      </c>
      <c r="K96" s="23">
        <v>0.17</v>
      </c>
      <c r="L96" s="23"/>
      <c r="N96" s="103"/>
      <c r="O96" s="103"/>
      <c r="P96" s="103"/>
      <c r="Q96" s="103"/>
      <c r="R96" s="103"/>
      <c r="S96" s="103"/>
      <c r="T96" s="103"/>
    </row>
    <row r="97" spans="1:20">
      <c r="A97" s="102">
        <f>A96+1</f>
        <v>2023</v>
      </c>
      <c r="G97" s="103"/>
      <c r="H97" s="103"/>
      <c r="I97" s="103"/>
      <c r="J97" s="103"/>
      <c r="K97" s="102">
        <v>0.16600000000000001</v>
      </c>
      <c r="L97" s="102"/>
      <c r="N97" s="103"/>
      <c r="O97" s="103"/>
      <c r="P97" s="103"/>
      <c r="Q97" s="103"/>
      <c r="R97" s="103"/>
      <c r="S97" s="103"/>
      <c r="T97" s="103"/>
    </row>
    <row r="98" spans="1:20">
      <c r="A98" s="102">
        <f>A97+1</f>
        <v>2024</v>
      </c>
      <c r="N98" s="103"/>
      <c r="O98" s="103"/>
      <c r="P98" s="103"/>
      <c r="Q98" s="103"/>
      <c r="R98" s="103"/>
      <c r="S98" s="103"/>
      <c r="T98" s="103"/>
    </row>
    <row r="99" spans="1:20">
      <c r="A99" s="102">
        <f>A98+1</f>
        <v>2025</v>
      </c>
    </row>
    <row r="100" spans="1:20">
      <c r="E100" s="23"/>
      <c r="O100" s="9"/>
    </row>
    <row r="101" spans="1:20">
      <c r="A101" s="87" t="s">
        <v>41</v>
      </c>
      <c r="B101" s="23">
        <f>B93-B36</f>
        <v>3.1573850875499701E-2</v>
      </c>
      <c r="C101" s="23">
        <f>C93-C36</f>
        <v>1.8395903948859718E-2</v>
      </c>
      <c r="D101" s="23">
        <f>D93-D36</f>
        <v>5.5612538751745322E-3</v>
      </c>
      <c r="E101" s="23"/>
      <c r="M101" s="88" t="s">
        <v>108</v>
      </c>
    </row>
    <row r="102" spans="1:20">
      <c r="A102" s="87" t="s">
        <v>40</v>
      </c>
      <c r="B102" s="23">
        <f>B93-B53</f>
        <v>4.930588729415307E-2</v>
      </c>
      <c r="C102" s="23">
        <f>C93-C53</f>
        <v>3.8353543232049161E-2</v>
      </c>
      <c r="D102" s="23">
        <f>D93-D53</f>
        <v>1.8305611696354654E-2</v>
      </c>
      <c r="F102" s="9"/>
      <c r="G102" s="78" t="s">
        <v>53</v>
      </c>
      <c r="M102" s="217" t="s">
        <v>107</v>
      </c>
    </row>
    <row r="103" spans="1:20" ht="15">
      <c r="G103" s="78" t="s">
        <v>57</v>
      </c>
      <c r="J103" s="54" t="s">
        <v>42</v>
      </c>
      <c r="K103" s="54"/>
      <c r="L103" s="54"/>
    </row>
    <row r="104" spans="1:20">
      <c r="A104" s="87" t="s">
        <v>41</v>
      </c>
      <c r="B104" s="8">
        <f>B101/B36</f>
        <v>0.28252915556401575</v>
      </c>
      <c r="C104" s="8">
        <f>C101/C36</f>
        <v>0.17224160342846367</v>
      </c>
      <c r="D104" s="8">
        <f>D101/D36</f>
        <v>6.4482893467167096E-2</v>
      </c>
      <c r="E104" s="86"/>
      <c r="F104" s="86"/>
      <c r="G104" s="86"/>
      <c r="L104" s="113" t="s">
        <v>103</v>
      </c>
    </row>
    <row r="105" spans="1:20">
      <c r="A105" s="87" t="s">
        <v>40</v>
      </c>
      <c r="B105" s="8">
        <f>B102/B53</f>
        <v>0.52440645541515774</v>
      </c>
      <c r="C105" s="8">
        <f>C102/C53</f>
        <v>0.44163077908229692</v>
      </c>
      <c r="D105" s="8">
        <f>D102/D53</f>
        <v>0.24905761579533239</v>
      </c>
      <c r="K105" s="113" t="s">
        <v>54</v>
      </c>
      <c r="L105" s="113"/>
    </row>
    <row r="106" spans="1:20">
      <c r="K106" s="112" t="s">
        <v>55</v>
      </c>
      <c r="L106" s="112"/>
    </row>
    <row r="107" spans="1:20">
      <c r="K107" s="113" t="s">
        <v>56</v>
      </c>
      <c r="L107" s="113"/>
    </row>
    <row r="108" spans="1:20">
      <c r="F108" s="85"/>
      <c r="H108" s="85"/>
    </row>
    <row r="110" spans="1:20">
      <c r="F110" s="85"/>
    </row>
    <row r="111" spans="1:20">
      <c r="F111" s="85"/>
      <c r="G111" s="23"/>
      <c r="I111" s="23"/>
      <c r="J111" s="9"/>
    </row>
  </sheetData>
  <mergeCells count="2">
    <mergeCell ref="A28:H28"/>
    <mergeCell ref="B32:D32"/>
  </mergeCells>
  <phoneticPr fontId="59" type="noConversion"/>
  <hyperlinks>
    <hyperlink ref="K106" r:id="rId1" xr:uid="{D84A90AD-468B-44D0-AF10-3E626F052D1A}"/>
    <hyperlink ref="M102" r:id="rId2" xr:uid="{A9A9455D-2630-424F-BCBC-DB0EA002CCD8}"/>
  </hyperlinks>
  <pageMargins left="0.7" right="0.7" top="0.75" bottom="0.75" header="0.3" footer="0.3"/>
  <pageSetup orientation="portrait" horizontalDpi="1200" verticalDpi="1200"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1CC07-E536-4430-B3BD-61DCCEE21B96}">
  <dimension ref="A1:Y87"/>
  <sheetViews>
    <sheetView workbookViewId="0"/>
  </sheetViews>
  <sheetFormatPr defaultRowHeight="14.25"/>
  <cols>
    <col min="1" max="1" width="28.625" style="1" customWidth="1"/>
    <col min="2" max="2" width="5.75" style="1" customWidth="1"/>
    <col min="3" max="3" width="6.125" style="1" customWidth="1"/>
    <col min="4" max="4" width="1" customWidth="1"/>
    <col min="5" max="5" width="5.875" customWidth="1"/>
    <col min="6" max="6" width="6.5" customWidth="1"/>
    <col min="7" max="7" width="1.625" customWidth="1"/>
    <col min="8" max="8" width="5.75" customWidth="1"/>
    <col min="9" max="9" width="6.375" customWidth="1"/>
    <col min="10" max="10" width="1" customWidth="1"/>
    <col min="11" max="11" width="5.5" customWidth="1"/>
    <col min="12" max="12" width="6.25" customWidth="1"/>
    <col min="13" max="13" width="8" customWidth="1"/>
  </cols>
  <sheetData>
    <row r="1" spans="1:15" ht="15.75">
      <c r="A1" s="52" t="s">
        <v>80</v>
      </c>
      <c r="B1" s="36"/>
      <c r="C1" s="36"/>
      <c r="D1" s="45"/>
    </row>
    <row r="2" spans="1:15" s="13" customFormat="1" ht="15">
      <c r="A2" s="36"/>
      <c r="B2" s="36"/>
      <c r="C2" s="36"/>
      <c r="D2" s="45"/>
      <c r="I2" s="67"/>
      <c r="J2" s="66"/>
      <c r="K2" s="66"/>
      <c r="L2" s="66"/>
      <c r="M2" s="66"/>
    </row>
    <row r="3" spans="1:15" s="211" customFormat="1" ht="15">
      <c r="A3" s="63"/>
      <c r="B3" s="272" t="s">
        <v>78</v>
      </c>
      <c r="C3" s="272"/>
      <c r="D3" s="272"/>
      <c r="E3" s="272"/>
      <c r="F3" s="272"/>
      <c r="G3" s="198"/>
      <c r="H3" s="273" t="s">
        <v>39</v>
      </c>
      <c r="I3" s="273"/>
      <c r="J3" s="273"/>
      <c r="K3" s="273"/>
      <c r="L3" s="273"/>
      <c r="M3" s="139"/>
    </row>
    <row r="4" spans="1:15" s="60" customFormat="1" ht="12" customHeight="1">
      <c r="A4" s="61"/>
      <c r="B4" s="271">
        <v>1979</v>
      </c>
      <c r="C4" s="271"/>
      <c r="D4" s="134"/>
      <c r="E4" s="271">
        <v>2019</v>
      </c>
      <c r="F4" s="271"/>
      <c r="G4" s="72"/>
      <c r="H4" s="274">
        <v>1979</v>
      </c>
      <c r="I4" s="274"/>
      <c r="J4" s="199"/>
      <c r="K4" s="274">
        <v>2019</v>
      </c>
      <c r="L4" s="274"/>
    </row>
    <row r="5" spans="1:15" ht="12.75" customHeight="1">
      <c r="A5" s="53"/>
      <c r="B5" s="161" t="s">
        <v>79</v>
      </c>
      <c r="C5" s="161" t="s">
        <v>37</v>
      </c>
      <c r="D5" s="160"/>
      <c r="E5" s="161" t="s">
        <v>79</v>
      </c>
      <c r="F5" s="161" t="s">
        <v>37</v>
      </c>
      <c r="G5" s="159"/>
      <c r="H5" s="161" t="s">
        <v>79</v>
      </c>
      <c r="I5" s="158" t="s">
        <v>37</v>
      </c>
      <c r="J5" s="157"/>
      <c r="K5" s="161" t="s">
        <v>79</v>
      </c>
      <c r="L5" s="158" t="s">
        <v>37</v>
      </c>
    </row>
    <row r="6" spans="1:15">
      <c r="A6" s="133" t="s">
        <v>82</v>
      </c>
      <c r="B6" s="195">
        <v>9.407</v>
      </c>
      <c r="C6" s="173" t="s">
        <v>0</v>
      </c>
      <c r="D6" s="132"/>
      <c r="E6" s="195">
        <v>13.78577052</v>
      </c>
      <c r="F6" s="173" t="s">
        <v>0</v>
      </c>
      <c r="G6" s="131"/>
      <c r="H6" s="194">
        <v>7.367</v>
      </c>
      <c r="I6" s="170" t="s">
        <v>0</v>
      </c>
      <c r="J6" s="130"/>
      <c r="K6" s="155">
        <v>8.8028999999999993</v>
      </c>
      <c r="L6" s="170" t="s">
        <v>0</v>
      </c>
      <c r="N6" s="68"/>
    </row>
    <row r="7" spans="1:15" ht="14.25" customHeight="1">
      <c r="A7" s="197" t="s">
        <v>83</v>
      </c>
      <c r="B7" s="174">
        <v>9.4520365914209332</v>
      </c>
      <c r="C7" s="174">
        <f>B7-B6</f>
        <v>4.5036591420933192E-2</v>
      </c>
      <c r="D7" s="172"/>
      <c r="E7" s="174">
        <v>13.972788969024732</v>
      </c>
      <c r="F7" s="174">
        <f>E7-E6</f>
        <v>0.18701844902473219</v>
      </c>
      <c r="G7" s="138"/>
      <c r="H7" s="171">
        <v>7.3665551425102862</v>
      </c>
      <c r="I7" s="171">
        <f>H7-H6</f>
        <v>-4.4485748971379024E-4</v>
      </c>
      <c r="J7" s="169"/>
      <c r="K7" s="171">
        <v>8.9230435876495751</v>
      </c>
      <c r="L7" s="171">
        <f>K7-K6</f>
        <v>0.12014358764957578</v>
      </c>
      <c r="N7" s="122"/>
      <c r="O7" s="122"/>
    </row>
    <row r="8" spans="1:15" ht="29.25" customHeight="1">
      <c r="A8" s="197" t="s">
        <v>91</v>
      </c>
      <c r="B8" s="174">
        <v>9.4607239867056006</v>
      </c>
      <c r="C8" s="174">
        <f>B8-B7</f>
        <v>8.6873952846673319E-3</v>
      </c>
      <c r="D8" s="172"/>
      <c r="E8" s="174">
        <v>14.136876590413165</v>
      </c>
      <c r="F8" s="174">
        <f>E8-E7</f>
        <v>0.16408762138843258</v>
      </c>
      <c r="G8" s="138"/>
      <c r="H8" s="171">
        <v>7.3754316064920094</v>
      </c>
      <c r="I8" s="171">
        <f>H8-H7</f>
        <v>8.8764639817231483E-3</v>
      </c>
      <c r="J8" s="169"/>
      <c r="K8" s="171">
        <v>9.0012903309436751</v>
      </c>
      <c r="L8" s="171">
        <f>K8-K7</f>
        <v>7.8246743294100085E-2</v>
      </c>
      <c r="N8" s="122"/>
      <c r="O8" s="122"/>
    </row>
    <row r="9" spans="1:15" s="11" customFormat="1">
      <c r="A9" s="197" t="s">
        <v>143</v>
      </c>
      <c r="B9" s="174">
        <v>9.4038360061858022</v>
      </c>
      <c r="C9" s="174">
        <f>B9-B8</f>
        <v>-5.6887980519798376E-2</v>
      </c>
      <c r="D9" s="172"/>
      <c r="E9" s="174">
        <v>14.099338636940701</v>
      </c>
      <c r="F9" s="174">
        <f>E9-E8</f>
        <v>-3.7537953472464025E-2</v>
      </c>
      <c r="G9" s="138"/>
      <c r="H9" s="171">
        <v>7.3490321142341939</v>
      </c>
      <c r="I9" s="171">
        <f>H9-H8</f>
        <v>-2.639949225781546E-2</v>
      </c>
      <c r="J9" s="169"/>
      <c r="K9" s="171">
        <v>8.9602151373529484</v>
      </c>
      <c r="L9" s="171">
        <f>K9-K8</f>
        <v>-4.1075193590726755E-2</v>
      </c>
      <c r="N9" s="122"/>
      <c r="O9" s="122"/>
    </row>
    <row r="10" spans="1:15">
      <c r="A10" s="197" t="s">
        <v>84</v>
      </c>
      <c r="B10" s="196" t="s">
        <v>0</v>
      </c>
      <c r="C10" s="196" t="s">
        <v>0</v>
      </c>
      <c r="D10" s="172"/>
      <c r="E10" s="136">
        <v>14.199338346192517</v>
      </c>
      <c r="F10" s="174">
        <f>E10-E9</f>
        <v>9.9999709251816782E-2</v>
      </c>
      <c r="G10" s="168"/>
      <c r="H10" s="167" t="s">
        <v>0</v>
      </c>
      <c r="I10" s="167" t="s">
        <v>0</v>
      </c>
      <c r="J10" s="169"/>
      <c r="K10" s="171">
        <v>9.0573935894695374</v>
      </c>
      <c r="L10" s="171">
        <f>K10-K9</f>
        <v>9.7178452116589042E-2</v>
      </c>
      <c r="N10" s="122"/>
      <c r="O10" s="122"/>
    </row>
    <row r="11" spans="1:15" s="211" customFormat="1">
      <c r="A11" s="197" t="s">
        <v>88</v>
      </c>
      <c r="B11" s="196" t="s">
        <v>0</v>
      </c>
      <c r="C11" s="196" t="s">
        <v>0</v>
      </c>
      <c r="D11" s="172"/>
      <c r="E11" s="136">
        <v>14.332816101906174</v>
      </c>
      <c r="F11" s="174">
        <f>E11-E10</f>
        <v>0.13347775571365617</v>
      </c>
      <c r="G11" s="168"/>
      <c r="H11" s="167" t="s">
        <v>0</v>
      </c>
      <c r="I11" s="167" t="s">
        <v>0</v>
      </c>
      <c r="J11" s="169"/>
      <c r="K11" s="171">
        <v>9.180511757533818</v>
      </c>
      <c r="L11" s="171">
        <f>K11-K10</f>
        <v>0.12311816806428055</v>
      </c>
      <c r="N11" s="122"/>
      <c r="O11" s="122"/>
    </row>
    <row r="12" spans="1:15" ht="20.25" customHeight="1">
      <c r="A12" s="137" t="s">
        <v>38</v>
      </c>
      <c r="B12" s="166">
        <f>B9</f>
        <v>9.4038360061858022</v>
      </c>
      <c r="C12" s="166">
        <f>SUM(C7:C10)</f>
        <v>-3.1639938141978519E-3</v>
      </c>
      <c r="D12" s="135"/>
      <c r="E12" s="165">
        <f>E11</f>
        <v>14.332816101906174</v>
      </c>
      <c r="F12" s="166">
        <f>SUM(F7:F11)</f>
        <v>0.54704558190617369</v>
      </c>
      <c r="G12" s="164"/>
      <c r="H12" s="163">
        <f>H9</f>
        <v>7.3490321142341939</v>
      </c>
      <c r="I12" s="163">
        <f>SUM(I7:I10)</f>
        <v>-1.7967885765806102E-2</v>
      </c>
      <c r="J12" s="162"/>
      <c r="K12" s="163">
        <f>K11</f>
        <v>9.180511757533818</v>
      </c>
      <c r="L12" s="163">
        <f>SUM(L7:L11)</f>
        <v>0.3776117575338187</v>
      </c>
    </row>
    <row r="13" spans="1:15">
      <c r="A13" s="27"/>
      <c r="B13" s="56"/>
      <c r="C13" s="27"/>
      <c r="D13" s="21"/>
      <c r="I13" s="56"/>
    </row>
    <row r="14" spans="1:15">
      <c r="A14" s="260" t="s">
        <v>141</v>
      </c>
      <c r="F14" s="8"/>
      <c r="L14" s="8"/>
      <c r="M14" s="8"/>
    </row>
    <row r="15" spans="1:15" s="58" customFormat="1">
      <c r="A15" s="121"/>
      <c r="B15" s="210"/>
      <c r="C15" s="210"/>
    </row>
    <row r="16" spans="1:15" s="58" customFormat="1"/>
    <row r="17" spans="2:12" s="58" customFormat="1"/>
    <row r="18" spans="2:12" s="75" customFormat="1" ht="12">
      <c r="B18" s="180"/>
      <c r="F18" s="74"/>
    </row>
    <row r="19" spans="2:12" s="75" customFormat="1" ht="12">
      <c r="B19" s="180"/>
      <c r="F19" s="74"/>
    </row>
    <row r="20" spans="2:12" s="75" customFormat="1" ht="12">
      <c r="B20" s="180"/>
      <c r="F20" s="74"/>
      <c r="L20" s="76"/>
    </row>
    <row r="21" spans="2:12" s="75" customFormat="1" ht="12">
      <c r="B21" s="180"/>
      <c r="F21" s="74"/>
    </row>
    <row r="22" spans="2:12" s="75" customFormat="1" ht="12"/>
    <row r="23" spans="2:12" s="75" customFormat="1" ht="12"/>
    <row r="24" spans="2:12" s="75" customFormat="1" ht="12">
      <c r="B24" s="180"/>
    </row>
    <row r="25" spans="2:12" s="75" customFormat="1" ht="12">
      <c r="B25" s="180"/>
    </row>
    <row r="26" spans="2:12" s="75" customFormat="1" ht="12">
      <c r="B26" s="180"/>
    </row>
    <row r="27" spans="2:12" s="75" customFormat="1" ht="12">
      <c r="B27" s="180"/>
    </row>
    <row r="28" spans="2:12" s="75" customFormat="1" ht="12">
      <c r="B28" s="180"/>
    </row>
    <row r="29" spans="2:12" s="75" customFormat="1" ht="12"/>
    <row r="30" spans="2:12" s="75" customFormat="1" ht="12"/>
    <row r="31" spans="2:12" s="75" customFormat="1" ht="12">
      <c r="B31" s="180"/>
      <c r="F31" s="74"/>
    </row>
    <row r="32" spans="2:12" s="75" customFormat="1" ht="12">
      <c r="B32" s="180"/>
      <c r="F32" s="74"/>
    </row>
    <row r="33" spans="1:24" s="75" customFormat="1" ht="12">
      <c r="B33" s="180"/>
    </row>
    <row r="34" spans="1:24" s="75" customFormat="1" ht="12">
      <c r="B34" s="180"/>
    </row>
    <row r="35" spans="1:24" s="75" customFormat="1" ht="12"/>
    <row r="36" spans="1:24" s="75" customFormat="1" ht="12">
      <c r="A36" s="179"/>
      <c r="B36" s="180"/>
      <c r="C36" s="179"/>
      <c r="D36" s="179"/>
      <c r="E36" s="179"/>
      <c r="F36" s="179"/>
      <c r="G36" s="179"/>
      <c r="H36" s="179"/>
      <c r="I36" s="179"/>
      <c r="J36" s="179"/>
      <c r="K36" s="179"/>
      <c r="L36" s="179"/>
      <c r="M36" s="179"/>
      <c r="N36" s="179"/>
      <c r="O36" s="179"/>
      <c r="P36" s="179"/>
      <c r="Q36" s="179"/>
      <c r="R36" s="179"/>
      <c r="S36" s="179"/>
      <c r="T36" s="179"/>
      <c r="U36" s="179"/>
      <c r="V36" s="179"/>
      <c r="W36" s="179"/>
      <c r="X36" s="179"/>
    </row>
    <row r="37" spans="1:24" s="75" customFormat="1" ht="12">
      <c r="A37" s="179"/>
      <c r="B37" s="180"/>
      <c r="C37" s="179"/>
      <c r="D37" s="179"/>
      <c r="E37" s="179"/>
      <c r="F37" s="179"/>
      <c r="G37" s="179"/>
      <c r="H37" s="179"/>
      <c r="I37" s="179"/>
      <c r="J37" s="179"/>
      <c r="K37" s="179"/>
      <c r="L37" s="179"/>
      <c r="M37" s="179"/>
      <c r="N37" s="179"/>
      <c r="O37" s="179"/>
      <c r="P37" s="179"/>
      <c r="Q37" s="179"/>
      <c r="R37" s="179"/>
      <c r="S37" s="179"/>
      <c r="T37" s="179"/>
      <c r="U37" s="179"/>
      <c r="V37" s="179"/>
      <c r="W37" s="179"/>
    </row>
    <row r="38" spans="1:24" s="75" customFormat="1" ht="12">
      <c r="A38" s="179"/>
      <c r="B38" s="180"/>
      <c r="C38" s="179"/>
      <c r="D38" s="179"/>
      <c r="E38" s="179"/>
      <c r="F38" s="179"/>
      <c r="G38" s="179"/>
      <c r="H38" s="179"/>
      <c r="I38" s="179"/>
      <c r="J38" s="179"/>
      <c r="K38" s="179"/>
      <c r="L38" s="179"/>
      <c r="M38" s="179"/>
      <c r="N38" s="179"/>
      <c r="O38" s="179"/>
      <c r="P38" s="179"/>
      <c r="Q38" s="179"/>
      <c r="R38" s="179"/>
      <c r="S38" s="179"/>
      <c r="T38" s="179"/>
      <c r="U38" s="179"/>
      <c r="V38" s="179"/>
      <c r="W38" s="179"/>
    </row>
    <row r="39" spans="1:24" s="75" customFormat="1" ht="12">
      <c r="A39" s="179"/>
      <c r="B39" s="180"/>
      <c r="C39" s="179"/>
      <c r="D39" s="179"/>
      <c r="E39" s="179"/>
      <c r="F39" s="179"/>
      <c r="G39" s="179"/>
      <c r="H39" s="179"/>
      <c r="I39" s="179"/>
      <c r="J39" s="179"/>
      <c r="K39" s="179"/>
      <c r="L39" s="179"/>
      <c r="M39" s="179"/>
      <c r="N39" s="179"/>
      <c r="O39" s="179"/>
      <c r="P39" s="179"/>
      <c r="Q39" s="179"/>
      <c r="R39" s="179"/>
      <c r="S39" s="179"/>
      <c r="T39" s="179"/>
      <c r="U39" s="179"/>
      <c r="V39" s="179"/>
      <c r="W39" s="179"/>
    </row>
    <row r="40" spans="1:24" s="58" customFormat="1">
      <c r="B40" s="210"/>
      <c r="C40" s="210"/>
    </row>
    <row r="41" spans="1:24" s="58" customFormat="1">
      <c r="B41" s="210"/>
      <c r="C41" s="210"/>
    </row>
    <row r="42" spans="1:24" ht="15">
      <c r="A42" s="3"/>
    </row>
    <row r="43" spans="1:24">
      <c r="A43"/>
    </row>
    <row r="44" spans="1:24">
      <c r="A44" s="6"/>
    </row>
    <row r="45" spans="1:24">
      <c r="A45" s="6"/>
    </row>
    <row r="46" spans="1:24">
      <c r="A46" s="21"/>
      <c r="B46" s="55"/>
      <c r="C46" s="56"/>
    </row>
    <row r="47" spans="1:24">
      <c r="A47"/>
    </row>
    <row r="48" spans="1:24">
      <c r="A48"/>
    </row>
    <row r="49" spans="1:25">
      <c r="A49"/>
    </row>
    <row r="50" spans="1:25">
      <c r="A50"/>
      <c r="B50" s="8"/>
    </row>
    <row r="51" spans="1:25" s="64" customFormat="1">
      <c r="B51" s="8"/>
      <c r="C51" s="1"/>
    </row>
    <row r="53" spans="1:25">
      <c r="A53" s="70"/>
      <c r="B53" s="70"/>
      <c r="C53" s="70"/>
      <c r="D53" s="70"/>
      <c r="E53" s="70"/>
      <c r="F53" s="70"/>
      <c r="G53" s="70"/>
      <c r="H53" s="70"/>
      <c r="I53" s="70"/>
      <c r="J53" s="70"/>
      <c r="K53" s="70"/>
      <c r="L53" s="70"/>
      <c r="M53" s="70"/>
      <c r="N53" s="70"/>
      <c r="O53" s="70"/>
      <c r="P53" s="70"/>
      <c r="Q53" s="70"/>
      <c r="R53" s="70"/>
      <c r="S53" s="70"/>
      <c r="T53" s="70"/>
      <c r="U53" s="70"/>
      <c r="V53" s="70"/>
      <c r="W53" s="70"/>
      <c r="X53" s="70"/>
      <c r="Y53" s="64"/>
    </row>
    <row r="54" spans="1:25" s="69" customFormat="1"/>
    <row r="55" spans="1:25" s="69" customFormat="1"/>
    <row r="56" spans="1:25">
      <c r="A56" s="65"/>
      <c r="B56" s="65"/>
      <c r="C56" s="65"/>
      <c r="D56" s="65"/>
      <c r="E56" s="65"/>
      <c r="F56" s="65"/>
      <c r="G56" s="65"/>
      <c r="H56" s="65"/>
      <c r="I56" s="65"/>
      <c r="J56" s="65"/>
      <c r="K56" s="65"/>
      <c r="L56" s="65"/>
      <c r="M56" s="65"/>
      <c r="N56" s="65"/>
      <c r="O56" s="65"/>
      <c r="P56" s="65"/>
      <c r="Q56" s="65"/>
      <c r="R56" s="65"/>
      <c r="S56" s="65"/>
      <c r="T56" s="65"/>
      <c r="U56" s="65"/>
      <c r="V56" s="65"/>
      <c r="W56" s="65"/>
      <c r="X56" s="65"/>
      <c r="Y56" s="65"/>
    </row>
    <row r="57" spans="1:25">
      <c r="A57" s="71"/>
      <c r="B57" s="71"/>
      <c r="C57" s="71"/>
      <c r="D57" s="71"/>
      <c r="E57" s="71"/>
      <c r="F57" s="71"/>
      <c r="G57" s="71"/>
      <c r="H57" s="71"/>
      <c r="I57" s="71"/>
      <c r="J57" s="71"/>
      <c r="K57" s="71"/>
      <c r="L57" s="71"/>
      <c r="M57" s="71"/>
      <c r="N57" s="71"/>
      <c r="O57" s="71"/>
      <c r="P57" s="71"/>
      <c r="Q57" s="71"/>
      <c r="R57" s="71"/>
      <c r="S57" s="71"/>
      <c r="T57" s="71"/>
      <c r="U57" s="71"/>
      <c r="V57" s="71"/>
      <c r="W57" s="71"/>
      <c r="X57" s="71"/>
      <c r="Y57" s="65"/>
    </row>
    <row r="58" spans="1:25">
      <c r="A58" s="71"/>
      <c r="B58" s="71"/>
      <c r="C58" s="71"/>
      <c r="D58" s="71"/>
      <c r="E58" s="71"/>
      <c r="F58" s="71"/>
      <c r="G58" s="71"/>
      <c r="H58" s="71"/>
      <c r="I58" s="71"/>
      <c r="J58" s="71"/>
      <c r="K58" s="71"/>
      <c r="L58" s="71"/>
      <c r="M58" s="71"/>
      <c r="N58" s="71"/>
      <c r="O58" s="71"/>
      <c r="P58" s="71"/>
      <c r="Q58" s="71"/>
      <c r="R58" s="71"/>
      <c r="S58" s="71"/>
      <c r="T58" s="71"/>
      <c r="U58" s="71"/>
      <c r="V58" s="71"/>
      <c r="W58" s="71"/>
      <c r="X58" s="71"/>
      <c r="Y58" s="65"/>
    </row>
    <row r="59" spans="1:25">
      <c r="A59" s="65"/>
      <c r="B59" s="65"/>
      <c r="C59" s="65"/>
      <c r="D59" s="65"/>
      <c r="E59" s="65"/>
      <c r="F59" s="65"/>
      <c r="G59" s="65"/>
      <c r="H59" s="65"/>
      <c r="I59" s="65"/>
      <c r="J59" s="65"/>
      <c r="K59" s="65"/>
      <c r="L59" s="65"/>
      <c r="M59" s="65"/>
      <c r="N59" s="65"/>
      <c r="O59" s="65"/>
      <c r="P59" s="65"/>
      <c r="Q59" s="65"/>
      <c r="R59" s="65"/>
      <c r="S59" s="65"/>
      <c r="T59" s="65"/>
      <c r="U59" s="65"/>
      <c r="V59" s="65"/>
      <c r="W59" s="65"/>
      <c r="X59" s="65"/>
      <c r="Y59" s="65"/>
    </row>
    <row r="60" spans="1:25">
      <c r="A60" s="78"/>
      <c r="B60" s="78"/>
      <c r="C60" s="78"/>
      <c r="D60" s="78"/>
      <c r="E60" s="78"/>
      <c r="F60" s="78"/>
      <c r="G60" s="78"/>
      <c r="H60" s="78"/>
      <c r="I60" s="78"/>
      <c r="J60" s="78"/>
      <c r="K60" s="78"/>
      <c r="L60" s="78"/>
      <c r="M60" s="78"/>
      <c r="N60" s="78"/>
      <c r="O60" s="78"/>
      <c r="P60" s="78"/>
      <c r="Q60" s="78"/>
      <c r="R60" s="78"/>
      <c r="S60" s="78"/>
      <c r="T60" s="78"/>
      <c r="U60" s="78"/>
      <c r="V60" s="78"/>
      <c r="W60" s="78"/>
      <c r="X60" s="78"/>
      <c r="Y60" s="65"/>
    </row>
    <row r="61" spans="1:25">
      <c r="A61" s="79"/>
      <c r="B61" s="79"/>
      <c r="C61" s="79"/>
      <c r="D61" s="79"/>
      <c r="E61" s="79"/>
      <c r="F61" s="79"/>
      <c r="G61" s="5"/>
      <c r="H61" s="5"/>
      <c r="I61" s="5"/>
      <c r="J61" s="5"/>
      <c r="K61" s="5"/>
      <c r="L61" s="5"/>
      <c r="M61" s="5"/>
      <c r="N61" s="5"/>
      <c r="O61" s="5"/>
      <c r="P61" s="5"/>
      <c r="Q61" s="5"/>
      <c r="R61" s="5"/>
      <c r="S61" s="5"/>
      <c r="T61" s="5"/>
      <c r="U61" s="5"/>
      <c r="V61" s="5"/>
      <c r="W61" s="5"/>
      <c r="X61" s="5"/>
      <c r="Y61" s="65"/>
    </row>
    <row r="62" spans="1:25">
      <c r="A62" s="79"/>
      <c r="B62" s="79"/>
      <c r="C62" s="79"/>
      <c r="D62" s="79"/>
      <c r="E62" s="79"/>
      <c r="F62" s="79"/>
      <c r="G62" s="5"/>
      <c r="H62" s="5"/>
      <c r="I62" s="5"/>
      <c r="J62" s="5"/>
      <c r="K62" s="5"/>
      <c r="L62" s="5"/>
      <c r="M62" s="5"/>
      <c r="N62" s="5"/>
      <c r="O62" s="5"/>
      <c r="P62" s="5"/>
      <c r="Q62" s="5"/>
      <c r="R62" s="5"/>
      <c r="S62" s="5"/>
      <c r="T62" s="5"/>
      <c r="U62" s="5"/>
      <c r="V62" s="5"/>
      <c r="W62" s="5"/>
      <c r="X62" s="5"/>
      <c r="Y62" s="65"/>
    </row>
    <row r="63" spans="1:25">
      <c r="A63" s="79"/>
      <c r="B63" s="79"/>
      <c r="C63" s="79"/>
      <c r="D63" s="79"/>
      <c r="E63" s="79"/>
      <c r="F63" s="79"/>
      <c r="G63" s="5"/>
      <c r="H63" s="5"/>
      <c r="I63" s="5"/>
      <c r="J63" s="5"/>
      <c r="K63" s="5"/>
      <c r="L63" s="5"/>
      <c r="M63" s="5"/>
      <c r="N63" s="5"/>
      <c r="O63" s="5"/>
      <c r="P63" s="5"/>
      <c r="Q63" s="5"/>
      <c r="R63" s="5"/>
      <c r="S63" s="5"/>
      <c r="T63" s="5"/>
      <c r="U63" s="5"/>
      <c r="V63" s="5"/>
      <c r="W63" s="5"/>
      <c r="X63" s="5"/>
      <c r="Y63" s="65"/>
    </row>
    <row r="64" spans="1:25">
      <c r="A64" s="79"/>
      <c r="B64" s="79"/>
      <c r="C64" s="79"/>
      <c r="D64" s="79"/>
      <c r="E64" s="79"/>
      <c r="F64" s="79"/>
      <c r="G64" s="5"/>
      <c r="H64" s="5"/>
      <c r="I64" s="5"/>
      <c r="J64" s="5"/>
      <c r="K64" s="5"/>
      <c r="L64" s="5"/>
      <c r="M64" s="5"/>
      <c r="N64" s="5"/>
      <c r="O64" s="5"/>
      <c r="P64" s="5"/>
      <c r="Q64" s="5"/>
      <c r="R64" s="5"/>
      <c r="S64" s="5"/>
      <c r="T64" s="5"/>
      <c r="U64" s="5"/>
      <c r="V64" s="5"/>
      <c r="W64" s="5"/>
      <c r="X64" s="5"/>
    </row>
    <row r="65" spans="1:25">
      <c r="A65" s="79"/>
      <c r="B65" s="79"/>
      <c r="C65" s="79"/>
      <c r="D65" s="79"/>
      <c r="E65" s="79"/>
      <c r="F65" s="79"/>
      <c r="G65" s="5"/>
      <c r="H65" s="5"/>
      <c r="I65" s="5"/>
      <c r="J65" s="5"/>
      <c r="K65" s="5"/>
      <c r="L65" s="5"/>
      <c r="M65" s="5"/>
      <c r="N65" s="5"/>
      <c r="O65" s="5"/>
      <c r="P65" s="5"/>
      <c r="Q65" s="5"/>
      <c r="R65" s="5"/>
      <c r="S65" s="5"/>
      <c r="T65" s="5"/>
      <c r="U65" s="5"/>
      <c r="V65" s="5"/>
      <c r="W65" s="5"/>
      <c r="X65" s="5"/>
    </row>
    <row r="66" spans="1:25">
      <c r="A66" s="79"/>
      <c r="B66" s="79"/>
      <c r="C66" s="79"/>
      <c r="D66" s="79"/>
      <c r="E66" s="79"/>
      <c r="F66" s="79"/>
      <c r="G66" s="5"/>
      <c r="H66" s="5"/>
      <c r="I66" s="5"/>
      <c r="J66" s="5"/>
      <c r="K66" s="5"/>
      <c r="L66" s="59"/>
      <c r="M66" s="5"/>
      <c r="N66" s="5"/>
      <c r="O66" s="5"/>
      <c r="P66" s="5"/>
      <c r="Q66" s="5"/>
      <c r="R66" s="5"/>
      <c r="S66" s="5"/>
      <c r="T66" s="5"/>
      <c r="U66" s="5"/>
      <c r="V66" s="5"/>
      <c r="W66" s="5"/>
      <c r="X66" s="5"/>
    </row>
    <row r="67" spans="1:25">
      <c r="A67" s="79"/>
      <c r="B67" s="79"/>
      <c r="C67" s="79"/>
      <c r="D67" s="79"/>
      <c r="E67" s="79"/>
      <c r="F67" s="79"/>
      <c r="G67" s="5"/>
      <c r="H67" s="5"/>
      <c r="I67" s="5"/>
      <c r="J67" s="5"/>
      <c r="K67" s="5"/>
      <c r="L67" s="5"/>
      <c r="M67" s="5"/>
      <c r="N67" s="5"/>
      <c r="O67" s="5"/>
      <c r="P67" s="5"/>
      <c r="Q67" s="5"/>
      <c r="R67" s="5"/>
      <c r="S67" s="5"/>
      <c r="T67" s="5"/>
      <c r="U67" s="5"/>
      <c r="V67" s="5"/>
      <c r="W67" s="5"/>
      <c r="X67" s="5"/>
    </row>
    <row r="68" spans="1:25">
      <c r="A68" s="79"/>
      <c r="B68" s="79"/>
      <c r="C68" s="79"/>
      <c r="D68" s="79"/>
      <c r="E68" s="79"/>
      <c r="F68" s="79"/>
      <c r="G68" s="5"/>
      <c r="H68" s="5"/>
      <c r="I68" s="5"/>
      <c r="J68" s="5"/>
      <c r="K68" s="5"/>
      <c r="L68" s="5"/>
      <c r="M68" s="5"/>
      <c r="N68" s="5"/>
      <c r="O68" s="5"/>
      <c r="P68" s="5"/>
      <c r="Q68" s="5"/>
      <c r="R68" s="5"/>
      <c r="S68" s="5"/>
      <c r="T68" s="5"/>
      <c r="U68" s="5"/>
      <c r="V68" s="5"/>
      <c r="W68" s="5"/>
      <c r="X68" s="5"/>
    </row>
    <row r="70" spans="1:25" s="78" customFormat="1">
      <c r="A70" s="79"/>
      <c r="B70" s="79"/>
      <c r="C70" s="79"/>
      <c r="D70" s="79"/>
      <c r="E70" s="73"/>
      <c r="F70" s="79"/>
      <c r="G70" s="77"/>
      <c r="H70" s="77"/>
      <c r="I70" s="77"/>
      <c r="J70" s="77"/>
      <c r="K70" s="77"/>
      <c r="L70" s="77"/>
      <c r="M70" s="77"/>
      <c r="N70" s="80"/>
      <c r="O70" s="77"/>
      <c r="P70" s="77"/>
      <c r="Q70" s="77"/>
      <c r="R70" s="77"/>
      <c r="S70" s="77"/>
      <c r="T70" s="77"/>
      <c r="U70" s="77"/>
      <c r="V70" s="77"/>
      <c r="W70" s="77"/>
      <c r="X70" s="77"/>
      <c r="Y70" s="79"/>
    </row>
    <row r="71" spans="1:25">
      <c r="E71" s="73"/>
      <c r="G71" s="77"/>
      <c r="H71" s="77"/>
      <c r="I71" s="77"/>
      <c r="J71" s="77"/>
      <c r="K71" s="77"/>
      <c r="L71" s="77"/>
      <c r="M71" s="77"/>
      <c r="N71" s="77"/>
      <c r="O71" s="77"/>
      <c r="P71" s="77"/>
      <c r="Q71" s="77"/>
      <c r="R71" s="77"/>
      <c r="S71" s="77"/>
      <c r="T71" s="77"/>
      <c r="U71" s="77"/>
      <c r="V71" s="77"/>
      <c r="W71" s="77"/>
      <c r="X71" s="77"/>
    </row>
    <row r="72" spans="1:25" ht="15" customHeight="1">
      <c r="E72" s="73"/>
      <c r="G72" s="77"/>
      <c r="H72" s="77"/>
      <c r="I72" s="77"/>
      <c r="J72" s="77"/>
      <c r="K72" s="77"/>
      <c r="L72" s="77"/>
      <c r="M72" s="77"/>
      <c r="N72" s="77"/>
      <c r="O72" s="77"/>
      <c r="P72" s="77"/>
      <c r="Q72" s="77"/>
      <c r="R72" s="77"/>
      <c r="S72" s="77"/>
      <c r="T72" s="77"/>
      <c r="U72" s="77"/>
      <c r="V72" s="77"/>
      <c r="W72" s="77"/>
      <c r="X72" s="77"/>
    </row>
    <row r="73" spans="1:25">
      <c r="E73" s="73"/>
      <c r="G73" s="77"/>
      <c r="H73" s="77"/>
      <c r="I73" s="77"/>
      <c r="J73" s="77"/>
      <c r="K73" s="77"/>
      <c r="L73" s="77"/>
      <c r="M73" s="77"/>
      <c r="N73" s="77"/>
      <c r="O73" s="77"/>
      <c r="P73" s="77"/>
      <c r="Q73" s="77"/>
      <c r="R73" s="77"/>
      <c r="S73" s="77"/>
      <c r="T73" s="77"/>
      <c r="U73" s="77"/>
      <c r="V73" s="77"/>
      <c r="W73" s="77"/>
      <c r="X73" s="77"/>
    </row>
    <row r="75" spans="1:25">
      <c r="G75" s="81"/>
      <c r="H75" s="82"/>
      <c r="I75" s="82"/>
      <c r="J75" s="82"/>
      <c r="K75" s="82"/>
      <c r="L75" s="82"/>
      <c r="M75" s="82"/>
      <c r="N75" s="82"/>
      <c r="O75" s="82"/>
      <c r="P75" s="82"/>
      <c r="Q75" s="82"/>
      <c r="R75" s="82"/>
      <c r="S75" s="82"/>
      <c r="T75" s="82"/>
      <c r="U75" s="82"/>
      <c r="V75" s="82"/>
      <c r="W75" s="82"/>
      <c r="X75" s="82"/>
    </row>
    <row r="76" spans="1:25">
      <c r="G76" s="81"/>
      <c r="H76" s="82"/>
      <c r="I76" s="82"/>
      <c r="J76" s="82"/>
      <c r="K76" s="82"/>
      <c r="L76" s="83"/>
      <c r="M76" s="82"/>
      <c r="N76" s="82"/>
      <c r="O76" s="82"/>
      <c r="P76" s="82"/>
      <c r="Q76" s="82"/>
      <c r="R76" s="82"/>
      <c r="S76" s="82"/>
      <c r="T76" s="82"/>
      <c r="U76" s="82"/>
      <c r="V76" s="82"/>
      <c r="W76" s="82"/>
      <c r="X76" s="82"/>
    </row>
    <row r="77" spans="1:25">
      <c r="G77" s="81"/>
      <c r="H77" s="82"/>
      <c r="I77" s="82"/>
      <c r="J77" s="82"/>
      <c r="K77" s="82"/>
      <c r="L77" s="83"/>
      <c r="M77" s="82"/>
      <c r="N77" s="82"/>
      <c r="O77" s="82"/>
      <c r="P77" s="82"/>
      <c r="Q77" s="82"/>
      <c r="R77" s="82"/>
      <c r="S77" s="82"/>
      <c r="T77" s="82"/>
      <c r="U77" s="82"/>
      <c r="V77" s="82"/>
      <c r="W77" s="82"/>
      <c r="X77" s="82"/>
    </row>
    <row r="78" spans="1:25">
      <c r="G78" s="81"/>
      <c r="H78" s="82"/>
      <c r="I78" s="82"/>
      <c r="J78" s="82"/>
      <c r="K78" s="82"/>
      <c r="L78" s="82"/>
      <c r="M78" s="82"/>
      <c r="N78" s="82"/>
      <c r="O78" s="82"/>
      <c r="P78" s="82"/>
      <c r="Q78" s="82"/>
      <c r="R78" s="82"/>
      <c r="S78" s="82"/>
      <c r="T78" s="82"/>
      <c r="U78" s="82"/>
      <c r="V78" s="82"/>
      <c r="W78" s="82"/>
      <c r="X78" s="82"/>
    </row>
    <row r="80" spans="1:25">
      <c r="D80" s="78"/>
      <c r="E80" s="78"/>
      <c r="F80" s="78"/>
      <c r="G80" s="78"/>
      <c r="H80" s="78"/>
      <c r="I80" s="78"/>
      <c r="J80" s="78"/>
      <c r="K80" s="78"/>
      <c r="L80" s="78"/>
      <c r="M80" s="78"/>
      <c r="N80" s="78"/>
      <c r="O80" s="78"/>
      <c r="P80" s="78"/>
      <c r="Q80" s="78"/>
      <c r="R80" s="78"/>
      <c r="S80" s="78"/>
      <c r="T80" s="78"/>
      <c r="U80" s="78"/>
      <c r="V80" s="78"/>
      <c r="W80" s="78"/>
      <c r="X80" s="78"/>
    </row>
    <row r="81" spans="1:24">
      <c r="D81" s="78"/>
      <c r="E81" s="78"/>
      <c r="F81" s="78"/>
      <c r="G81" s="78"/>
      <c r="H81" s="78"/>
      <c r="I81" s="78"/>
      <c r="J81" s="78"/>
      <c r="K81" s="78"/>
      <c r="L81" s="78"/>
      <c r="M81" s="78"/>
      <c r="N81" s="78"/>
      <c r="O81" s="78"/>
      <c r="P81" s="78"/>
      <c r="Q81" s="78"/>
      <c r="R81" s="78"/>
      <c r="S81" s="78"/>
      <c r="T81" s="78"/>
      <c r="U81" s="78"/>
      <c r="V81" s="78"/>
      <c r="W81" s="78"/>
      <c r="X81" s="78"/>
    </row>
    <row r="83" spans="1:24">
      <c r="D83" s="78"/>
      <c r="E83" s="78"/>
      <c r="F83" s="78"/>
      <c r="G83" s="78"/>
      <c r="H83" s="78"/>
      <c r="I83" s="78"/>
      <c r="J83" s="78"/>
      <c r="K83" s="78"/>
      <c r="L83" s="78"/>
      <c r="M83" s="78"/>
      <c r="N83" s="78"/>
      <c r="O83" s="78"/>
      <c r="P83" s="78"/>
      <c r="Q83" s="78"/>
      <c r="R83" s="78"/>
      <c r="S83" s="78"/>
      <c r="T83" s="78"/>
      <c r="U83" s="78"/>
      <c r="V83" s="78"/>
      <c r="W83" s="78"/>
      <c r="X83" s="78"/>
    </row>
    <row r="84" spans="1:24">
      <c r="D84" s="78"/>
      <c r="E84" s="78"/>
      <c r="F84" s="78"/>
      <c r="G84" s="78"/>
      <c r="H84" s="78"/>
      <c r="I84" s="78"/>
      <c r="J84" s="78"/>
      <c r="K84" s="78"/>
      <c r="L84" s="78"/>
      <c r="M84" s="78"/>
      <c r="N84" s="78"/>
      <c r="O84" s="78"/>
      <c r="P84" s="78"/>
      <c r="Q84" s="78"/>
      <c r="R84" s="78"/>
      <c r="S84" s="78"/>
      <c r="T84" s="78"/>
      <c r="U84" s="78"/>
      <c r="V84" s="78"/>
      <c r="W84" s="78"/>
      <c r="X84" s="78"/>
    </row>
    <row r="85" spans="1:24" s="78" customFormat="1">
      <c r="A85" s="1"/>
      <c r="B85" s="1"/>
      <c r="C85" s="1"/>
    </row>
    <row r="86" spans="1:24">
      <c r="D86" s="78"/>
      <c r="E86" s="78"/>
      <c r="F86" s="78"/>
      <c r="G86" s="78"/>
      <c r="H86" s="78"/>
      <c r="I86" s="78"/>
      <c r="J86" s="78"/>
      <c r="K86" s="78"/>
      <c r="L86" s="78"/>
      <c r="M86" s="78"/>
      <c r="N86" s="78"/>
      <c r="O86" s="78"/>
      <c r="P86" s="78"/>
      <c r="Q86" s="78"/>
      <c r="R86" s="78"/>
      <c r="S86" s="78"/>
      <c r="T86" s="78"/>
      <c r="U86" s="78"/>
      <c r="V86" s="78"/>
      <c r="W86" s="78"/>
      <c r="X86" s="78"/>
    </row>
    <row r="87" spans="1:24">
      <c r="D87" s="78"/>
      <c r="E87" s="78"/>
      <c r="F87" s="78"/>
      <c r="G87" s="78"/>
      <c r="H87" s="78"/>
      <c r="I87" s="78"/>
      <c r="J87" s="78"/>
      <c r="K87" s="78"/>
      <c r="L87" s="78"/>
      <c r="M87" s="78"/>
      <c r="N87" s="78"/>
      <c r="O87" s="78"/>
      <c r="P87" s="78"/>
      <c r="Q87" s="78"/>
      <c r="R87" s="78"/>
      <c r="S87" s="78"/>
      <c r="T87" s="78"/>
      <c r="U87" s="78"/>
      <c r="V87" s="78"/>
      <c r="W87" s="78"/>
      <c r="X87" s="78"/>
    </row>
  </sheetData>
  <mergeCells count="6">
    <mergeCell ref="E4:F4"/>
    <mergeCell ref="B4:C4"/>
    <mergeCell ref="B3:F3"/>
    <mergeCell ref="H3:L3"/>
    <mergeCell ref="H4:I4"/>
    <mergeCell ref="K4:L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EB0A5-F8A7-4AB4-AAEC-276FE8C9C5DF}">
  <dimension ref="A1:AC59"/>
  <sheetViews>
    <sheetView zoomScale="85" zoomScaleNormal="85" workbookViewId="0"/>
  </sheetViews>
  <sheetFormatPr defaultRowHeight="14.25"/>
  <cols>
    <col min="1" max="1" width="6.5" customWidth="1"/>
    <col min="2" max="2" width="8.125" customWidth="1"/>
    <col min="3" max="4" width="7.5" customWidth="1"/>
    <col min="5" max="5" width="8.625" customWidth="1"/>
    <col min="6" max="6" width="1.375" customWidth="1"/>
    <col min="7" max="7" width="9" customWidth="1"/>
    <col min="8" max="8" width="7.125" customWidth="1"/>
    <col min="9" max="9" width="8" customWidth="1"/>
    <col min="10" max="10" width="9.375" customWidth="1"/>
    <col min="11" max="11" width="0.625" customWidth="1"/>
    <col min="16" max="16" width="11.875" bestFit="1" customWidth="1"/>
  </cols>
  <sheetData>
    <row r="1" spans="1:29" ht="15.75">
      <c r="A1" s="16" t="s">
        <v>32</v>
      </c>
    </row>
    <row r="3" spans="1:29" ht="16.5" customHeight="1">
      <c r="A3" s="28"/>
      <c r="B3" s="279" t="s">
        <v>33</v>
      </c>
      <c r="C3" s="279"/>
      <c r="D3" s="279"/>
      <c r="E3" s="279"/>
      <c r="F3" s="49"/>
      <c r="G3" s="279" t="s">
        <v>10</v>
      </c>
      <c r="H3" s="279"/>
      <c r="I3" s="279"/>
      <c r="J3" s="279"/>
      <c r="K3" s="29"/>
      <c r="L3" s="275" t="s">
        <v>23</v>
      </c>
    </row>
    <row r="4" spans="1:29" s="18" customFormat="1" ht="44.25" customHeight="1">
      <c r="A4" s="277" t="s">
        <v>2</v>
      </c>
      <c r="B4" s="47" t="s">
        <v>16</v>
      </c>
      <c r="C4" s="47" t="s">
        <v>8</v>
      </c>
      <c r="D4" s="47" t="s">
        <v>35</v>
      </c>
      <c r="E4" s="47" t="s">
        <v>17</v>
      </c>
      <c r="F4" s="48"/>
      <c r="G4" s="47" t="s">
        <v>27</v>
      </c>
      <c r="H4" s="47" t="s">
        <v>18</v>
      </c>
      <c r="I4" s="47" t="s">
        <v>30</v>
      </c>
      <c r="J4" s="47" t="s">
        <v>36</v>
      </c>
      <c r="K4" s="30"/>
      <c r="L4" s="276"/>
    </row>
    <row r="5" spans="1:29" s="19" customFormat="1" ht="15" customHeight="1">
      <c r="A5" s="277"/>
      <c r="B5" s="31" t="s">
        <v>6</v>
      </c>
      <c r="C5" s="31" t="s">
        <v>7</v>
      </c>
      <c r="D5" s="31" t="s">
        <v>9</v>
      </c>
      <c r="E5" s="50" t="s">
        <v>15</v>
      </c>
      <c r="F5" s="31"/>
      <c r="G5" s="31" t="s">
        <v>28</v>
      </c>
      <c r="H5" s="31" t="s">
        <v>9</v>
      </c>
      <c r="I5" s="31" t="s">
        <v>9</v>
      </c>
      <c r="J5" s="31" t="s">
        <v>112</v>
      </c>
      <c r="K5" s="32"/>
      <c r="L5" s="31" t="s">
        <v>29</v>
      </c>
      <c r="N5" s="24" t="s">
        <v>31</v>
      </c>
      <c r="O5" s="25" t="s">
        <v>26</v>
      </c>
      <c r="P5" s="20"/>
      <c r="Q5" s="20"/>
    </row>
    <row r="6" spans="1:29" s="19" customFormat="1" ht="15">
      <c r="A6" s="278"/>
      <c r="B6" s="33" t="s">
        <v>11</v>
      </c>
      <c r="C6" s="33" t="s">
        <v>12</v>
      </c>
      <c r="D6" s="33" t="s">
        <v>13</v>
      </c>
      <c r="E6" s="33" t="s">
        <v>14</v>
      </c>
      <c r="F6" s="34"/>
      <c r="G6" s="33" t="s">
        <v>19</v>
      </c>
      <c r="H6" s="33" t="s">
        <v>20</v>
      </c>
      <c r="I6" s="33" t="s">
        <v>21</v>
      </c>
      <c r="J6" s="33" t="s">
        <v>22</v>
      </c>
      <c r="K6" s="35"/>
      <c r="L6" s="33" t="s">
        <v>24</v>
      </c>
      <c r="N6" s="19" t="s">
        <v>1</v>
      </c>
      <c r="O6" s="10" t="s">
        <v>3</v>
      </c>
      <c r="P6" s="10" t="s">
        <v>4</v>
      </c>
      <c r="Q6" s="10" t="s">
        <v>5</v>
      </c>
      <c r="R6" s="25"/>
    </row>
    <row r="7" spans="1:29" ht="15">
      <c r="A7" s="36">
        <v>2006</v>
      </c>
      <c r="B7" s="37">
        <v>551.9</v>
      </c>
      <c r="C7" s="37">
        <v>73.5</v>
      </c>
      <c r="D7" s="37">
        <f>N7+0.05*B7</f>
        <v>61.594999999999999</v>
      </c>
      <c r="E7" s="37">
        <f>B7+C7-D7</f>
        <v>563.80499999999995</v>
      </c>
      <c r="F7" s="38"/>
      <c r="G7" s="37">
        <v>369.44824354718065</v>
      </c>
      <c r="H7" s="37">
        <f>G7*0.41</f>
        <v>151.47377985434406</v>
      </c>
      <c r="I7" s="37">
        <f>G7/8</f>
        <v>46.181030443397582</v>
      </c>
      <c r="J7" s="37">
        <f>G7-H7+I7</f>
        <v>264.15549413623415</v>
      </c>
      <c r="K7" s="36"/>
      <c r="L7" s="39">
        <f>E7/J7</f>
        <v>2.134367872391199</v>
      </c>
      <c r="N7" s="37">
        <v>34</v>
      </c>
      <c r="O7" s="7">
        <v>54630.629466202634</v>
      </c>
      <c r="P7" s="7">
        <v>36173.52194006573</v>
      </c>
      <c r="Q7" s="5">
        <v>9267.7830744790335</v>
      </c>
      <c r="R7" s="19"/>
      <c r="S7" s="19"/>
      <c r="T7" s="19"/>
      <c r="U7" s="19"/>
      <c r="V7" s="19"/>
      <c r="W7" s="19"/>
      <c r="X7" s="19"/>
      <c r="Y7" s="19"/>
      <c r="Z7" s="19"/>
      <c r="AA7" s="19"/>
      <c r="AB7" s="19"/>
      <c r="AC7" s="19"/>
    </row>
    <row r="8" spans="1:29" ht="15">
      <c r="A8" s="36">
        <f>A7+1</f>
        <v>2007</v>
      </c>
      <c r="B8" s="37">
        <v>529.20000000000005</v>
      </c>
      <c r="C8" s="37">
        <v>75.3</v>
      </c>
      <c r="D8" s="37">
        <f t="shared" ref="D8:D18" si="0">N8+0.05*B8</f>
        <v>56.660000000000004</v>
      </c>
      <c r="E8" s="37">
        <f t="shared" ref="E8:E18" si="1">B8+C8-D8</f>
        <v>547.84</v>
      </c>
      <c r="F8" s="38"/>
      <c r="G8" s="37">
        <v>349.01428258367969</v>
      </c>
      <c r="H8" s="37">
        <f t="shared" ref="H8:H18" si="2">G8*0.41</f>
        <v>143.09585585930867</v>
      </c>
      <c r="I8" s="37">
        <f t="shared" ref="I8:I18" si="3">G8/8</f>
        <v>43.626785322959961</v>
      </c>
      <c r="J8" s="37">
        <f t="shared" ref="J8:J18" si="4">G8-H8+I8</f>
        <v>249.54521204733098</v>
      </c>
      <c r="K8" s="36"/>
      <c r="L8" s="39">
        <f t="shared" ref="L8:L18" si="5">E8/J8</f>
        <v>2.1953536816250026</v>
      </c>
      <c r="N8" s="37">
        <v>30.2</v>
      </c>
      <c r="O8" s="7">
        <v>96947.906587000005</v>
      </c>
      <c r="P8" s="7">
        <v>42126.304490410228</v>
      </c>
      <c r="Q8" s="5">
        <v>11540.108957514058</v>
      </c>
      <c r="R8" s="19"/>
      <c r="S8" s="19"/>
      <c r="T8" s="19"/>
      <c r="U8" s="19"/>
      <c r="V8" s="19"/>
      <c r="W8" s="19"/>
      <c r="X8" s="19"/>
      <c r="Y8" s="19"/>
      <c r="Z8" s="19"/>
      <c r="AA8" s="19"/>
      <c r="AB8" s="19"/>
      <c r="AC8" s="19"/>
    </row>
    <row r="9" spans="1:29" ht="15">
      <c r="A9" s="36">
        <f t="shared" ref="A9:A18" si="6">A8+1</f>
        <v>2008</v>
      </c>
      <c r="B9" s="37">
        <v>376.4</v>
      </c>
      <c r="C9" s="37">
        <v>73.599999999999994</v>
      </c>
      <c r="D9" s="37">
        <f t="shared" si="0"/>
        <v>49.620000000000005</v>
      </c>
      <c r="E9" s="37">
        <f t="shared" si="1"/>
        <v>400.38</v>
      </c>
      <c r="F9" s="38"/>
      <c r="G9" s="37">
        <v>339.58385394962988</v>
      </c>
      <c r="H9" s="37">
        <f t="shared" si="2"/>
        <v>139.22938011934824</v>
      </c>
      <c r="I9" s="37">
        <f t="shared" si="3"/>
        <v>42.447981743703735</v>
      </c>
      <c r="J9" s="37">
        <f t="shared" si="4"/>
        <v>242.80245557398538</v>
      </c>
      <c r="K9" s="36"/>
      <c r="L9" s="39">
        <f t="shared" si="5"/>
        <v>1.6489948549058167</v>
      </c>
      <c r="N9" s="37">
        <v>30.8</v>
      </c>
      <c r="O9" s="7">
        <v>114297.42910306004</v>
      </c>
      <c r="P9" s="7">
        <v>36898.083455521461</v>
      </c>
      <c r="Q9" s="5">
        <v>23759.463978505024</v>
      </c>
      <c r="R9" s="19"/>
      <c r="S9" s="19"/>
      <c r="T9" s="19"/>
      <c r="U9" s="19"/>
      <c r="V9" s="19"/>
      <c r="W9" s="19"/>
      <c r="X9" s="19"/>
      <c r="Y9" s="19"/>
      <c r="Z9" s="19"/>
      <c r="AA9" s="19"/>
      <c r="AB9" s="19"/>
      <c r="AC9" s="19"/>
    </row>
    <row r="10" spans="1:29" ht="15">
      <c r="A10" s="36">
        <f t="shared" si="6"/>
        <v>2009</v>
      </c>
      <c r="B10" s="37">
        <v>413.7</v>
      </c>
      <c r="C10" s="37">
        <v>67.3</v>
      </c>
      <c r="D10" s="37">
        <f t="shared" si="0"/>
        <v>67.185000000000002</v>
      </c>
      <c r="E10" s="37">
        <f t="shared" si="1"/>
        <v>413.815</v>
      </c>
      <c r="F10" s="38"/>
      <c r="G10" s="37">
        <v>322.65270011218945</v>
      </c>
      <c r="H10" s="37">
        <f t="shared" si="2"/>
        <v>132.28760704599767</v>
      </c>
      <c r="I10" s="37">
        <f t="shared" si="3"/>
        <v>40.331587514023681</v>
      </c>
      <c r="J10" s="37">
        <f t="shared" si="4"/>
        <v>230.69668058021546</v>
      </c>
      <c r="K10" s="36"/>
      <c r="L10" s="39">
        <f t="shared" si="5"/>
        <v>1.7937622637622328</v>
      </c>
      <c r="N10" s="37">
        <v>46.5</v>
      </c>
      <c r="O10" s="7">
        <v>76118.827412426064</v>
      </c>
      <c r="P10" s="7">
        <v>25659.760778266187</v>
      </c>
      <c r="Q10" s="5">
        <v>36014.638575814599</v>
      </c>
    </row>
    <row r="11" spans="1:29" ht="15">
      <c r="A11" s="36">
        <f t="shared" si="6"/>
        <v>2010</v>
      </c>
      <c r="B11" s="37">
        <v>566.20000000000005</v>
      </c>
      <c r="C11" s="37">
        <v>64.599999999999994</v>
      </c>
      <c r="D11" s="37">
        <f t="shared" si="0"/>
        <v>89.61</v>
      </c>
      <c r="E11" s="37">
        <f t="shared" si="1"/>
        <v>541.19000000000005</v>
      </c>
      <c r="F11" s="38"/>
      <c r="G11" s="37">
        <v>305.84328394231056</v>
      </c>
      <c r="H11" s="37">
        <f t="shared" si="2"/>
        <v>125.39574641634732</v>
      </c>
      <c r="I11" s="37">
        <f t="shared" si="3"/>
        <v>38.23041049278882</v>
      </c>
      <c r="J11" s="37">
        <f t="shared" si="4"/>
        <v>218.67794801875206</v>
      </c>
      <c r="K11" s="36"/>
      <c r="L11" s="40">
        <f t="shared" si="5"/>
        <v>2.4748265881550706</v>
      </c>
      <c r="N11" s="37">
        <v>61.3</v>
      </c>
      <c r="O11" s="7">
        <v>66363.090516487049</v>
      </c>
      <c r="P11" s="7">
        <v>32094.051072127208</v>
      </c>
      <c r="Q11" s="5">
        <v>34903.507811024363</v>
      </c>
    </row>
    <row r="12" spans="1:29" ht="15">
      <c r="A12" s="36">
        <f t="shared" si="6"/>
        <v>2011</v>
      </c>
      <c r="B12" s="37">
        <v>580.5</v>
      </c>
      <c r="C12" s="37">
        <v>66.5</v>
      </c>
      <c r="D12" s="37">
        <f t="shared" si="0"/>
        <v>102.02500000000001</v>
      </c>
      <c r="E12" s="37">
        <f t="shared" si="1"/>
        <v>544.97500000000002</v>
      </c>
      <c r="F12" s="38"/>
      <c r="G12" s="37">
        <v>287.63880960676954</v>
      </c>
      <c r="H12" s="37">
        <f t="shared" si="2"/>
        <v>117.9319119387755</v>
      </c>
      <c r="I12" s="37">
        <f t="shared" si="3"/>
        <v>35.954851200846193</v>
      </c>
      <c r="J12" s="37">
        <f t="shared" si="4"/>
        <v>205.66174886884022</v>
      </c>
      <c r="K12" s="36"/>
      <c r="L12" s="40">
        <f t="shared" si="5"/>
        <v>2.6498607689442299</v>
      </c>
      <c r="N12" s="37">
        <v>73</v>
      </c>
      <c r="O12" s="7">
        <v>78567.215217631747</v>
      </c>
      <c r="P12" s="7">
        <v>53778.06289612969</v>
      </c>
      <c r="Q12" s="5">
        <v>38328.296849669525</v>
      </c>
    </row>
    <row r="13" spans="1:29" ht="15">
      <c r="A13" s="36">
        <f t="shared" si="6"/>
        <v>2012</v>
      </c>
      <c r="B13" s="37">
        <v>588.20000000000005</v>
      </c>
      <c r="C13" s="37">
        <v>74.2</v>
      </c>
      <c r="D13" s="37">
        <f t="shared" si="0"/>
        <v>120.31</v>
      </c>
      <c r="E13" s="37">
        <f t="shared" si="1"/>
        <v>542.09000000000015</v>
      </c>
      <c r="F13" s="38"/>
      <c r="G13" s="37">
        <v>341.48453247217088</v>
      </c>
      <c r="H13" s="37">
        <f t="shared" si="2"/>
        <v>140.00865831359005</v>
      </c>
      <c r="I13" s="37">
        <f t="shared" si="3"/>
        <v>42.68556655902136</v>
      </c>
      <c r="J13" s="37">
        <f t="shared" si="4"/>
        <v>244.1614407176022</v>
      </c>
      <c r="K13" s="36"/>
      <c r="L13" s="39">
        <f t="shared" si="5"/>
        <v>2.2202113421626755</v>
      </c>
      <c r="N13" s="37">
        <v>90.9</v>
      </c>
      <c r="O13" s="7">
        <v>64496.475604388746</v>
      </c>
      <c r="P13" s="7">
        <v>41008.58733173582</v>
      </c>
      <c r="Q13" s="5">
        <v>23875.987156138974</v>
      </c>
    </row>
    <row r="14" spans="1:29" ht="15">
      <c r="A14" s="36">
        <f t="shared" si="6"/>
        <v>2013</v>
      </c>
      <c r="B14" s="37">
        <v>590.70000000000005</v>
      </c>
      <c r="C14" s="37">
        <v>76.8</v>
      </c>
      <c r="D14" s="37">
        <f t="shared" si="0"/>
        <v>126.435</v>
      </c>
      <c r="E14" s="37">
        <f t="shared" si="1"/>
        <v>541.06500000000005</v>
      </c>
      <c r="F14" s="38"/>
      <c r="G14" s="37">
        <v>368.00335846426952</v>
      </c>
      <c r="H14" s="37">
        <f t="shared" si="2"/>
        <v>150.88137697035049</v>
      </c>
      <c r="I14" s="37">
        <f t="shared" si="3"/>
        <v>46.000419808033691</v>
      </c>
      <c r="J14" s="37">
        <f t="shared" si="4"/>
        <v>263.12240130195272</v>
      </c>
      <c r="K14" s="36"/>
      <c r="L14" s="39">
        <f t="shared" si="5"/>
        <v>2.056324346854403</v>
      </c>
      <c r="N14" s="37">
        <v>96.9</v>
      </c>
      <c r="O14" s="7">
        <v>51652.958920000005</v>
      </c>
      <c r="P14" s="7">
        <v>71698.339865999995</v>
      </c>
      <c r="Q14" s="5">
        <v>27173.800825152779</v>
      </c>
      <c r="S14" s="13"/>
    </row>
    <row r="15" spans="1:29" ht="15">
      <c r="A15" s="36">
        <f t="shared" si="6"/>
        <v>2014</v>
      </c>
      <c r="B15" s="37">
        <v>618.29999999999995</v>
      </c>
      <c r="C15" s="37">
        <v>82.8</v>
      </c>
      <c r="D15" s="37">
        <f t="shared" si="0"/>
        <v>132.61500000000001</v>
      </c>
      <c r="E15" s="37">
        <f t="shared" si="1"/>
        <v>568.4849999999999</v>
      </c>
      <c r="F15" s="38"/>
      <c r="G15" s="37">
        <v>458.96210353334959</v>
      </c>
      <c r="H15" s="37">
        <f t="shared" si="2"/>
        <v>188.17446244867332</v>
      </c>
      <c r="I15" s="37">
        <f t="shared" si="3"/>
        <v>57.370262941668699</v>
      </c>
      <c r="J15" s="37">
        <f t="shared" si="4"/>
        <v>328.15790402634491</v>
      </c>
      <c r="K15" s="36"/>
      <c r="L15" s="39">
        <f t="shared" si="5"/>
        <v>1.73235199586831</v>
      </c>
      <c r="N15" s="37">
        <v>101.7</v>
      </c>
      <c r="O15" s="7">
        <v>42468.988790884963</v>
      </c>
      <c r="P15" s="7">
        <v>51523.297428551341</v>
      </c>
      <c r="Q15" s="5">
        <v>28200.17679410761</v>
      </c>
    </row>
    <row r="16" spans="1:29" ht="15">
      <c r="A16" s="36">
        <f t="shared" si="6"/>
        <v>2015</v>
      </c>
      <c r="B16" s="37">
        <v>604.29999999999995</v>
      </c>
      <c r="C16" s="37">
        <v>92.3</v>
      </c>
      <c r="D16" s="37">
        <f t="shared" si="0"/>
        <v>131.715</v>
      </c>
      <c r="E16" s="37">
        <f t="shared" si="1"/>
        <v>564.88499999999988</v>
      </c>
      <c r="F16" s="38"/>
      <c r="G16" s="37">
        <v>419.12348478220116</v>
      </c>
      <c r="H16" s="37">
        <f t="shared" si="2"/>
        <v>171.84062876070246</v>
      </c>
      <c r="I16" s="37">
        <f t="shared" si="3"/>
        <v>52.390435597775145</v>
      </c>
      <c r="J16" s="37">
        <f t="shared" si="4"/>
        <v>299.67329161927387</v>
      </c>
      <c r="K16" s="36"/>
      <c r="L16" s="39">
        <f t="shared" si="5"/>
        <v>1.8850028207307501</v>
      </c>
      <c r="N16" s="37">
        <v>101.5</v>
      </c>
      <c r="O16" s="7">
        <v>46401.820811475918</v>
      </c>
      <c r="P16" s="7">
        <v>37220.933796534737</v>
      </c>
      <c r="Q16" s="5">
        <v>28747.135351605102</v>
      </c>
    </row>
    <row r="17" spans="1:19" ht="15">
      <c r="A17" s="36">
        <f t="shared" si="6"/>
        <v>2016</v>
      </c>
      <c r="B17" s="37">
        <v>593</v>
      </c>
      <c r="C17" s="37">
        <v>99</v>
      </c>
      <c r="D17" s="37">
        <f t="shared" si="0"/>
        <v>132.44999999999999</v>
      </c>
      <c r="E17" s="37">
        <f t="shared" si="1"/>
        <v>559.54999999999995</v>
      </c>
      <c r="F17" s="38"/>
      <c r="G17" s="37">
        <f>AVERAGE(G16,G18)</f>
        <v>459.61431720460058</v>
      </c>
      <c r="H17" s="37">
        <f t="shared" si="2"/>
        <v>188.44187005388622</v>
      </c>
      <c r="I17" s="37">
        <f t="shared" si="3"/>
        <v>57.451789650575073</v>
      </c>
      <c r="J17" s="37">
        <f t="shared" si="4"/>
        <v>328.62423680128938</v>
      </c>
      <c r="K17" s="36"/>
      <c r="L17" s="39">
        <f t="shared" si="5"/>
        <v>1.7027046009949212</v>
      </c>
      <c r="N17" s="37">
        <v>102.8</v>
      </c>
      <c r="O17" s="7">
        <v>46625.871968914464</v>
      </c>
      <c r="P17" s="7">
        <v>25978.598836291156</v>
      </c>
      <c r="Q17" s="5">
        <v>31532.789286552375</v>
      </c>
    </row>
    <row r="18" spans="1:19" ht="15">
      <c r="A18" s="36">
        <f t="shared" si="6"/>
        <v>2017</v>
      </c>
      <c r="B18" s="37">
        <v>605</v>
      </c>
      <c r="C18" s="37">
        <v>106.3</v>
      </c>
      <c r="D18" s="37">
        <f t="shared" si="0"/>
        <v>115.15</v>
      </c>
      <c r="E18" s="37">
        <f t="shared" si="1"/>
        <v>596.15</v>
      </c>
      <c r="F18" s="38"/>
      <c r="G18" s="37">
        <v>500.105149627</v>
      </c>
      <c r="H18" s="37">
        <f t="shared" si="2"/>
        <v>205.04311134706998</v>
      </c>
      <c r="I18" s="37">
        <f t="shared" si="3"/>
        <v>62.513143703375</v>
      </c>
      <c r="J18" s="37">
        <f t="shared" si="4"/>
        <v>357.57518198330501</v>
      </c>
      <c r="K18" s="36"/>
      <c r="L18" s="39">
        <f t="shared" si="5"/>
        <v>1.6672018362500165</v>
      </c>
      <c r="N18" s="37">
        <v>84.9</v>
      </c>
      <c r="O18" s="7">
        <v>49760.909348404384</v>
      </c>
      <c r="P18" s="7">
        <v>35057.285533872913</v>
      </c>
      <c r="Q18" s="5">
        <v>18811.830986544679</v>
      </c>
    </row>
    <row r="19" spans="1:19" s="13" customFormat="1" ht="15.75">
      <c r="A19" s="46" t="s">
        <v>25</v>
      </c>
      <c r="B19" s="41"/>
      <c r="C19" s="41"/>
      <c r="D19" s="41"/>
      <c r="E19" s="41"/>
      <c r="F19" s="42"/>
      <c r="G19" s="41"/>
      <c r="H19" s="41"/>
      <c r="I19" s="41"/>
      <c r="J19" s="41"/>
      <c r="K19" s="43"/>
      <c r="L19" s="44">
        <f>AVERAGE(L7:L18)</f>
        <v>2.0134135810537188</v>
      </c>
    </row>
    <row r="20" spans="1:19">
      <c r="N20" s="7">
        <f>7.1+2.8+0.7+11.9+8.9+9.3</f>
        <v>40.700000000000003</v>
      </c>
      <c r="O20" t="s">
        <v>34</v>
      </c>
    </row>
    <row r="21" spans="1:19" ht="66.599999999999994" customHeight="1">
      <c r="A21" s="280" t="s">
        <v>142</v>
      </c>
      <c r="B21" s="280"/>
      <c r="C21" s="280"/>
      <c r="D21" s="280"/>
      <c r="E21" s="280"/>
      <c r="F21" s="280"/>
      <c r="G21" s="280"/>
      <c r="H21" s="280"/>
      <c r="I21" s="280"/>
      <c r="J21" s="280"/>
      <c r="K21" s="280"/>
      <c r="L21" s="280"/>
    </row>
    <row r="25" spans="1:19" ht="15">
      <c r="A25" s="84"/>
      <c r="O25" s="45"/>
    </row>
    <row r="26" spans="1:19">
      <c r="A26" s="84"/>
    </row>
    <row r="27" spans="1:19">
      <c r="A27" s="84"/>
    </row>
    <row r="28" spans="1:19">
      <c r="I28" s="13"/>
      <c r="J28" s="1"/>
      <c r="N28" s="5"/>
      <c r="O28" s="5"/>
      <c r="P28" s="13"/>
      <c r="Q28" s="13"/>
      <c r="R28" s="13"/>
      <c r="S28" s="13"/>
    </row>
    <row r="29" spans="1:19">
      <c r="I29" s="13"/>
      <c r="J29" s="1"/>
      <c r="N29" s="5"/>
      <c r="O29" s="5"/>
      <c r="P29" s="13"/>
      <c r="Q29" s="13"/>
      <c r="R29" s="13"/>
      <c r="S29" s="13"/>
    </row>
    <row r="30" spans="1:19">
      <c r="I30" s="13"/>
      <c r="J30" s="1"/>
      <c r="N30" s="5"/>
      <c r="O30" s="5"/>
      <c r="P30" s="13"/>
      <c r="Q30" s="13"/>
      <c r="R30" s="13"/>
      <c r="S30" s="13"/>
    </row>
    <row r="31" spans="1:19">
      <c r="I31" s="13"/>
      <c r="J31" s="1"/>
      <c r="N31" s="5"/>
      <c r="O31" s="5"/>
      <c r="P31" s="13"/>
      <c r="Q31" s="13"/>
      <c r="R31" s="13"/>
      <c r="S31" s="13"/>
    </row>
    <row r="32" spans="1:19">
      <c r="I32" s="13"/>
      <c r="J32" s="1"/>
      <c r="N32" s="5"/>
      <c r="O32" s="5"/>
      <c r="P32" s="13"/>
      <c r="Q32" s="13"/>
      <c r="R32" s="13"/>
      <c r="S32" s="13"/>
    </row>
    <row r="33" spans="1:19">
      <c r="I33" s="13"/>
      <c r="J33" s="1"/>
      <c r="N33" s="5"/>
      <c r="O33" s="5"/>
      <c r="P33" s="13"/>
      <c r="Q33" s="13"/>
      <c r="R33" s="13"/>
      <c r="S33" s="13"/>
    </row>
    <row r="34" spans="1:19">
      <c r="I34" s="13"/>
      <c r="J34" s="1"/>
      <c r="N34" s="5"/>
      <c r="O34" s="5"/>
      <c r="P34" s="13"/>
      <c r="Q34" s="13"/>
      <c r="R34" s="13"/>
      <c r="S34" s="13"/>
    </row>
    <row r="35" spans="1:19">
      <c r="I35" s="13"/>
      <c r="J35" s="1"/>
      <c r="N35" s="5"/>
      <c r="O35" s="5"/>
      <c r="P35" s="13"/>
      <c r="Q35" s="13"/>
      <c r="R35" s="13"/>
      <c r="S35" s="13"/>
    </row>
    <row r="36" spans="1:19">
      <c r="I36" s="13"/>
      <c r="J36" s="1"/>
      <c r="N36" s="5"/>
      <c r="O36" s="5"/>
      <c r="P36" s="13"/>
      <c r="Q36" s="13"/>
      <c r="R36" s="13"/>
      <c r="S36" s="13"/>
    </row>
    <row r="37" spans="1:19">
      <c r="I37" s="13"/>
      <c r="J37" s="1"/>
      <c r="N37" s="5"/>
      <c r="O37" s="5"/>
      <c r="P37" s="13"/>
      <c r="Q37" s="13"/>
      <c r="R37" s="13"/>
      <c r="S37" s="13"/>
    </row>
    <row r="38" spans="1:19">
      <c r="I38" s="13"/>
      <c r="J38" s="1"/>
      <c r="N38" s="5"/>
      <c r="O38" s="5"/>
      <c r="P38" s="13"/>
      <c r="Q38" s="13"/>
      <c r="R38" s="13"/>
      <c r="S38" s="13"/>
    </row>
    <row r="39" spans="1:19">
      <c r="I39" s="13"/>
      <c r="J39" s="1"/>
      <c r="N39" s="5"/>
      <c r="O39" s="5"/>
      <c r="P39" s="13"/>
      <c r="Q39" s="13"/>
      <c r="R39" s="13"/>
      <c r="S39" s="13"/>
    </row>
    <row r="40" spans="1:19">
      <c r="A40" s="13"/>
      <c r="B40" s="13"/>
      <c r="C40" s="13"/>
      <c r="D40" s="13"/>
      <c r="E40" s="13"/>
      <c r="F40" s="13"/>
      <c r="G40" s="13"/>
      <c r="H40" s="13"/>
      <c r="I40" s="13"/>
      <c r="J40" s="13"/>
      <c r="K40" s="13"/>
      <c r="L40" s="13"/>
      <c r="M40" s="13"/>
      <c r="N40" s="13"/>
      <c r="O40" s="13"/>
      <c r="P40" s="13"/>
      <c r="Q40" s="13"/>
      <c r="R40" s="13"/>
      <c r="S40" s="13"/>
    </row>
    <row r="41" spans="1:19">
      <c r="A41" s="13"/>
      <c r="B41" s="13"/>
      <c r="C41" s="13"/>
      <c r="D41" s="13"/>
      <c r="E41" s="13"/>
      <c r="F41" s="13"/>
      <c r="G41" s="13"/>
      <c r="H41" s="13"/>
      <c r="I41" s="13"/>
      <c r="J41" s="15"/>
      <c r="K41" s="13"/>
      <c r="L41" s="13"/>
      <c r="M41" s="13"/>
      <c r="N41" s="13"/>
      <c r="O41" s="13"/>
      <c r="P41" s="13"/>
      <c r="Q41" s="13"/>
      <c r="R41" s="13"/>
      <c r="S41" s="13"/>
    </row>
    <row r="42" spans="1:19" ht="15">
      <c r="A42" s="12"/>
      <c r="B42" s="15"/>
      <c r="C42" s="15"/>
      <c r="D42" s="15"/>
      <c r="E42" s="15"/>
      <c r="F42" s="15"/>
      <c r="G42" s="15"/>
      <c r="H42" s="13"/>
      <c r="I42" s="13"/>
      <c r="J42" s="15"/>
      <c r="K42" s="13"/>
      <c r="L42" s="13"/>
      <c r="M42" s="13"/>
      <c r="N42" s="13"/>
      <c r="O42" s="13"/>
      <c r="P42" s="13"/>
      <c r="Q42" s="13"/>
      <c r="R42" s="13"/>
      <c r="S42" s="13"/>
    </row>
    <row r="43" spans="1:19">
      <c r="A43" s="1"/>
      <c r="B43" s="7"/>
      <c r="C43" s="7"/>
      <c r="D43" s="7"/>
      <c r="E43" s="7"/>
      <c r="F43" s="7"/>
      <c r="G43" s="4"/>
      <c r="H43" s="13"/>
      <c r="I43" s="13"/>
      <c r="J43" s="4"/>
      <c r="K43" s="13"/>
      <c r="L43" s="13"/>
      <c r="M43" s="13"/>
      <c r="N43" s="13"/>
      <c r="O43" s="13"/>
      <c r="P43" s="13"/>
      <c r="Q43" s="13"/>
      <c r="R43" s="13"/>
      <c r="S43" s="13"/>
    </row>
    <row r="44" spans="1:19">
      <c r="A44" s="1"/>
      <c r="B44" s="7"/>
      <c r="C44" s="7"/>
      <c r="D44" s="7"/>
      <c r="E44" s="7"/>
      <c r="F44" s="7"/>
      <c r="G44" s="4"/>
      <c r="H44" s="13"/>
      <c r="I44" s="13"/>
      <c r="J44" s="4"/>
      <c r="K44" s="13"/>
      <c r="L44" s="13"/>
      <c r="M44" s="13"/>
      <c r="N44" s="13"/>
      <c r="O44" s="13"/>
      <c r="P44" s="13"/>
      <c r="Q44" s="13"/>
      <c r="R44" s="13"/>
      <c r="S44" s="13"/>
    </row>
    <row r="45" spans="1:19">
      <c r="A45" s="1"/>
      <c r="B45" s="7"/>
      <c r="C45" s="7"/>
      <c r="D45" s="7"/>
      <c r="E45" s="7"/>
      <c r="F45" s="7"/>
      <c r="G45" s="4"/>
      <c r="H45" s="13"/>
      <c r="I45" s="13"/>
      <c r="J45" s="4"/>
      <c r="K45" s="13"/>
      <c r="L45" s="13"/>
      <c r="M45" s="13"/>
      <c r="N45" s="13"/>
      <c r="O45" s="13"/>
      <c r="P45" s="13"/>
      <c r="Q45" s="13"/>
      <c r="R45" s="13"/>
      <c r="S45" s="13"/>
    </row>
    <row r="46" spans="1:19">
      <c r="A46" s="1"/>
      <c r="B46" s="7"/>
      <c r="C46" s="7"/>
      <c r="D46" s="7"/>
      <c r="E46" s="7"/>
      <c r="F46" s="7"/>
      <c r="G46" s="4"/>
      <c r="H46" s="13"/>
      <c r="I46" s="13"/>
      <c r="J46" s="4"/>
      <c r="K46" s="13"/>
      <c r="L46" s="13"/>
      <c r="M46" s="13"/>
      <c r="N46" s="13"/>
      <c r="O46" s="13"/>
      <c r="P46" s="13"/>
      <c r="Q46" s="13"/>
      <c r="R46" s="13"/>
      <c r="S46" s="13"/>
    </row>
    <row r="47" spans="1:19">
      <c r="A47" s="1"/>
      <c r="B47" s="7"/>
      <c r="C47" s="7"/>
      <c r="D47" s="7"/>
      <c r="E47" s="7"/>
      <c r="F47" s="7"/>
      <c r="G47" s="4"/>
      <c r="H47" s="13"/>
      <c r="I47" s="13"/>
      <c r="J47" s="4"/>
      <c r="M47" s="13"/>
      <c r="N47" s="13"/>
      <c r="O47" s="13"/>
      <c r="P47" s="13"/>
      <c r="Q47" s="13"/>
      <c r="R47" s="13"/>
      <c r="S47" s="13"/>
    </row>
    <row r="48" spans="1:19">
      <c r="A48" s="1"/>
      <c r="B48" s="7"/>
      <c r="C48" s="7"/>
      <c r="D48" s="7"/>
      <c r="E48" s="7"/>
      <c r="F48" s="7"/>
      <c r="G48" s="4"/>
      <c r="H48" s="13"/>
      <c r="I48" s="13"/>
      <c r="J48" s="4"/>
      <c r="K48" s="13"/>
      <c r="L48" s="13"/>
      <c r="M48" s="13"/>
      <c r="N48" s="13"/>
      <c r="O48" s="13"/>
      <c r="P48" s="13"/>
      <c r="Q48" s="13"/>
      <c r="R48" s="13"/>
      <c r="S48" s="13"/>
    </row>
    <row r="49" spans="1:19">
      <c r="A49" s="1"/>
      <c r="B49" s="7"/>
      <c r="C49" s="7"/>
      <c r="D49" s="7"/>
      <c r="E49" s="7"/>
      <c r="F49" s="7"/>
      <c r="G49" s="4"/>
      <c r="H49" s="13"/>
      <c r="I49" s="13"/>
      <c r="J49" s="4"/>
      <c r="K49" s="13"/>
      <c r="L49" s="13"/>
      <c r="M49" s="13"/>
      <c r="N49" s="13"/>
      <c r="O49" s="13"/>
      <c r="P49" s="13"/>
      <c r="Q49" s="13"/>
      <c r="R49" s="13"/>
      <c r="S49" s="13"/>
    </row>
    <row r="50" spans="1:19">
      <c r="A50" s="1"/>
      <c r="B50" s="7"/>
      <c r="C50" s="7"/>
      <c r="D50" s="7"/>
      <c r="E50" s="7"/>
      <c r="F50" s="7"/>
      <c r="G50" s="4"/>
      <c r="H50" s="13"/>
      <c r="I50" s="13"/>
      <c r="J50" s="4"/>
      <c r="K50" s="13"/>
      <c r="L50" s="13"/>
      <c r="M50" s="13"/>
      <c r="N50" s="13"/>
      <c r="O50" s="13"/>
      <c r="P50" s="13"/>
      <c r="Q50" s="13"/>
      <c r="R50" s="13"/>
      <c r="S50" s="13"/>
    </row>
    <row r="51" spans="1:19">
      <c r="A51" s="1"/>
      <c r="B51" s="7"/>
      <c r="C51" s="13"/>
      <c r="D51" s="7"/>
      <c r="E51" s="7"/>
      <c r="F51" s="7"/>
      <c r="G51" s="4"/>
      <c r="H51" s="13"/>
      <c r="I51" s="13"/>
      <c r="J51" s="4"/>
      <c r="K51" s="13"/>
      <c r="L51" s="13"/>
      <c r="M51" s="13"/>
      <c r="N51" s="13"/>
      <c r="O51" s="13"/>
      <c r="P51" s="13"/>
      <c r="Q51" s="13"/>
      <c r="R51" s="13"/>
      <c r="S51" s="13"/>
    </row>
    <row r="52" spans="1:19">
      <c r="A52" s="1"/>
      <c r="B52" s="7"/>
      <c r="C52" s="13"/>
      <c r="D52" s="7"/>
      <c r="E52" s="7"/>
      <c r="F52" s="7"/>
      <c r="G52" s="4"/>
      <c r="H52" s="13"/>
      <c r="I52" s="13"/>
      <c r="J52" s="4"/>
      <c r="K52" s="13"/>
      <c r="L52" s="13"/>
      <c r="M52" s="13"/>
      <c r="N52" s="13"/>
      <c r="O52" s="13"/>
      <c r="P52" s="13"/>
      <c r="Q52" s="13"/>
      <c r="R52" s="13"/>
      <c r="S52" s="13"/>
    </row>
    <row r="53" spans="1:19">
      <c r="A53" s="1"/>
      <c r="B53" s="7"/>
      <c r="C53" s="13"/>
      <c r="D53" s="7"/>
      <c r="E53" s="7"/>
      <c r="F53" s="7"/>
      <c r="G53" s="4"/>
      <c r="H53" s="13"/>
      <c r="I53" s="13"/>
      <c r="J53" s="4"/>
      <c r="K53" s="13"/>
      <c r="L53" s="13"/>
      <c r="M53" s="13"/>
      <c r="N53" s="13"/>
      <c r="O53" s="13"/>
      <c r="P53" s="13"/>
      <c r="Q53" s="13"/>
      <c r="R53" s="13"/>
      <c r="S53" s="13"/>
    </row>
    <row r="54" spans="1:19">
      <c r="A54" s="1"/>
      <c r="B54" s="7"/>
      <c r="C54" s="13"/>
      <c r="D54" s="7"/>
      <c r="E54" s="7"/>
      <c r="F54" s="7"/>
      <c r="G54" s="4"/>
      <c r="H54" s="13"/>
      <c r="I54" s="13"/>
      <c r="J54" s="4"/>
      <c r="K54" s="13"/>
      <c r="L54" s="13"/>
      <c r="M54" s="13"/>
      <c r="N54" s="13"/>
      <c r="O54" s="13"/>
      <c r="P54" s="13"/>
      <c r="Q54" s="13"/>
      <c r="R54" s="13"/>
      <c r="S54" s="13"/>
    </row>
    <row r="55" spans="1:19">
      <c r="A55" s="13"/>
      <c r="B55" s="7"/>
      <c r="C55" s="13"/>
      <c r="D55" s="13"/>
      <c r="E55" s="13"/>
      <c r="F55" s="13"/>
      <c r="G55" s="13"/>
      <c r="H55" s="13"/>
      <c r="I55" s="13"/>
      <c r="J55" s="13"/>
      <c r="K55" s="13"/>
      <c r="L55" s="13"/>
      <c r="M55" s="13"/>
      <c r="N55" s="13"/>
      <c r="O55" s="13"/>
      <c r="P55" s="13"/>
      <c r="Q55" s="13"/>
      <c r="R55" s="13"/>
      <c r="S55" s="13"/>
    </row>
    <row r="56" spans="1:19">
      <c r="A56" s="13"/>
      <c r="B56" s="7"/>
      <c r="C56" s="13"/>
      <c r="D56" s="13"/>
      <c r="E56" s="13"/>
      <c r="F56" s="13"/>
      <c r="G56" s="13"/>
      <c r="H56" s="13"/>
      <c r="I56" s="13"/>
      <c r="J56" s="13"/>
      <c r="K56" s="13"/>
      <c r="L56" s="13"/>
      <c r="M56" s="13"/>
      <c r="N56" s="13"/>
      <c r="O56" s="13"/>
      <c r="P56" s="13"/>
      <c r="Q56" s="13"/>
      <c r="R56" s="13"/>
      <c r="S56" s="13"/>
    </row>
    <row r="57" spans="1:19">
      <c r="A57" s="13"/>
      <c r="B57" s="13"/>
      <c r="C57" s="13"/>
      <c r="D57" s="13"/>
      <c r="E57" s="13"/>
      <c r="F57" s="5"/>
      <c r="G57" s="13"/>
      <c r="H57" s="13"/>
      <c r="I57" s="13"/>
      <c r="J57" s="4"/>
      <c r="K57" s="13"/>
      <c r="L57" s="13"/>
      <c r="M57" s="13"/>
      <c r="N57" s="13"/>
      <c r="O57" s="13"/>
      <c r="P57" s="13"/>
      <c r="Q57" s="13"/>
      <c r="R57" s="13"/>
      <c r="S57" s="13"/>
    </row>
    <row r="58" spans="1:19">
      <c r="A58" s="13"/>
      <c r="B58" s="13"/>
      <c r="C58" s="13"/>
      <c r="D58" s="13"/>
      <c r="E58" s="13"/>
      <c r="F58" s="13"/>
      <c r="G58" s="13"/>
      <c r="H58" s="13"/>
      <c r="I58" s="13"/>
      <c r="J58" s="13"/>
      <c r="K58" s="13"/>
      <c r="L58" s="13"/>
      <c r="M58" s="13"/>
      <c r="N58" s="13"/>
      <c r="O58" s="13"/>
      <c r="P58" s="13"/>
      <c r="Q58" s="13"/>
      <c r="R58" s="13"/>
      <c r="S58" s="13"/>
    </row>
    <row r="59" spans="1:19">
      <c r="A59" s="13"/>
      <c r="B59" s="13"/>
      <c r="C59" s="13"/>
      <c r="D59" s="13"/>
      <c r="E59" s="13"/>
      <c r="F59" s="13"/>
      <c r="G59" s="13"/>
      <c r="H59" s="13"/>
      <c r="I59" s="13"/>
      <c r="J59" s="13"/>
      <c r="K59" s="13"/>
      <c r="L59" s="13"/>
      <c r="M59" s="13"/>
      <c r="N59" s="13"/>
      <c r="O59" s="13"/>
      <c r="P59" s="13"/>
      <c r="Q59" s="13"/>
      <c r="R59" s="13"/>
      <c r="S59" s="13"/>
    </row>
  </sheetData>
  <mergeCells count="5">
    <mergeCell ref="L3:L4"/>
    <mergeCell ref="A4:A6"/>
    <mergeCell ref="B3:E3"/>
    <mergeCell ref="G3:J3"/>
    <mergeCell ref="A21:L2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9EC6A-EFF6-4FD0-A73B-4A31716EBE04}">
  <dimension ref="A1:P175"/>
  <sheetViews>
    <sheetView zoomScale="70" zoomScaleNormal="70" workbookViewId="0"/>
  </sheetViews>
  <sheetFormatPr defaultColWidth="8" defaultRowHeight="14.25"/>
  <cols>
    <col min="1" max="1" width="11" style="219" customWidth="1"/>
    <col min="2" max="2" width="22.375" style="219" customWidth="1"/>
    <col min="3" max="3" width="12" style="219" customWidth="1"/>
    <col min="4" max="4" width="11.5" style="219" customWidth="1"/>
    <col min="5" max="5" width="7.125" style="219" customWidth="1"/>
    <col min="6" max="6" width="22.75" style="219" customWidth="1"/>
    <col min="7" max="7" width="11.625" style="219" customWidth="1"/>
    <col min="8" max="8" width="10.5" style="219" customWidth="1"/>
    <col min="9" max="9" width="6.75" style="219" customWidth="1"/>
    <col min="10" max="10" width="16.25" style="219" customWidth="1"/>
    <col min="11" max="13" width="8" style="219"/>
    <col min="14" max="14" width="19.25" style="219" customWidth="1"/>
    <col min="15" max="15" width="9.875" style="219" customWidth="1"/>
    <col min="16" max="16" width="9.375" style="219" customWidth="1"/>
    <col min="17" max="16384" width="8" style="219"/>
  </cols>
  <sheetData>
    <row r="1" spans="1:8" ht="15.75">
      <c r="A1" s="52" t="s">
        <v>113</v>
      </c>
      <c r="H1" s="52"/>
    </row>
    <row r="27" spans="1:16" ht="15">
      <c r="A27" s="3"/>
    </row>
    <row r="28" spans="1:16" ht="52.5" customHeight="1">
      <c r="A28" s="262" t="s">
        <v>119</v>
      </c>
      <c r="B28" s="262"/>
      <c r="C28" s="262"/>
      <c r="D28" s="262"/>
      <c r="E28" s="262"/>
      <c r="F28" s="262"/>
      <c r="G28" s="262"/>
      <c r="H28" s="262"/>
      <c r="I28" s="262"/>
      <c r="J28" s="262"/>
    </row>
    <row r="29" spans="1:16">
      <c r="A29" s="142" t="s">
        <v>75</v>
      </c>
    </row>
    <row r="30" spans="1:16" ht="15">
      <c r="B30" s="3"/>
      <c r="C30" s="3"/>
      <c r="D30" s="3"/>
      <c r="E30" s="3"/>
      <c r="F30" s="57"/>
    </row>
    <row r="31" spans="1:16" ht="15">
      <c r="A31" s="3"/>
      <c r="J31" s="3"/>
      <c r="K31" s="2"/>
    </row>
    <row r="32" spans="1:16" ht="14.1" customHeight="1">
      <c r="A32" s="143"/>
      <c r="B32" s="263" t="s">
        <v>115</v>
      </c>
      <c r="C32" s="263"/>
      <c r="D32" s="263"/>
      <c r="F32" s="264" t="s">
        <v>118</v>
      </c>
      <c r="G32" s="264"/>
      <c r="H32" s="264"/>
      <c r="J32" s="266" t="s">
        <v>73</v>
      </c>
      <c r="K32" s="203"/>
      <c r="M32" s="281" t="s">
        <v>116</v>
      </c>
      <c r="N32" s="281"/>
      <c r="O32" s="281"/>
      <c r="P32" s="281"/>
    </row>
    <row r="33" spans="1:16" ht="14.1" customHeight="1">
      <c r="A33" s="51"/>
      <c r="B33" s="202" t="s">
        <v>72</v>
      </c>
      <c r="C33" s="202" t="s">
        <v>72</v>
      </c>
      <c r="D33" s="202" t="s">
        <v>72</v>
      </c>
      <c r="F33" s="265"/>
      <c r="G33" s="265"/>
      <c r="H33" s="265"/>
      <c r="J33" s="267"/>
      <c r="K33" s="203"/>
      <c r="M33" s="265"/>
      <c r="N33" s="265"/>
      <c r="O33" s="265"/>
      <c r="P33" s="265"/>
    </row>
    <row r="34" spans="1:16" ht="62.1" customHeight="1">
      <c r="A34" s="204"/>
      <c r="B34" s="98" t="s">
        <v>71</v>
      </c>
      <c r="C34" s="98" t="s">
        <v>70</v>
      </c>
      <c r="D34" s="98" t="s">
        <v>69</v>
      </c>
      <c r="E34" s="21"/>
      <c r="F34" s="98" t="s">
        <v>71</v>
      </c>
      <c r="G34" s="98" t="s">
        <v>70</v>
      </c>
      <c r="H34" s="98" t="s">
        <v>69</v>
      </c>
      <c r="I34" s="98"/>
      <c r="J34" s="268"/>
      <c r="K34" s="241">
        <v>600</v>
      </c>
      <c r="M34" s="98" t="s">
        <v>78</v>
      </c>
      <c r="N34" s="98" t="s">
        <v>117</v>
      </c>
      <c r="O34" s="98" t="s">
        <v>70</v>
      </c>
      <c r="P34" s="98" t="s">
        <v>69</v>
      </c>
    </row>
    <row r="35" spans="1:16">
      <c r="A35" s="215">
        <v>1960</v>
      </c>
      <c r="B35" s="7"/>
      <c r="C35" s="7"/>
      <c r="D35" s="7"/>
      <c r="E35" s="7"/>
      <c r="F35" s="23"/>
      <c r="G35" s="23"/>
      <c r="H35" s="23"/>
      <c r="I35" s="23"/>
      <c r="J35" s="205">
        <v>1</v>
      </c>
      <c r="K35" s="145">
        <f t="shared" ref="K35:K97" si="0">J35*K$34</f>
        <v>600</v>
      </c>
      <c r="M35" s="23">
        <f>'F1'!F35</f>
        <v>0.43674779622961069</v>
      </c>
      <c r="N35" s="23">
        <f>'F1'!H35</f>
        <v>0.34634573706716765</v>
      </c>
      <c r="O35" s="23">
        <v>0.37072471779538319</v>
      </c>
      <c r="P35" s="23">
        <f>'F1'!G35</f>
        <v>0.40524457870000002</v>
      </c>
    </row>
    <row r="36" spans="1:16">
      <c r="A36" s="215">
        <f t="shared" ref="A36:A53" si="1">A35+1</f>
        <v>1961</v>
      </c>
      <c r="B36" s="7"/>
      <c r="C36" s="7"/>
      <c r="F36" s="23"/>
      <c r="G36" s="23"/>
      <c r="J36" s="205">
        <v>0</v>
      </c>
      <c r="K36" s="145">
        <f t="shared" si="0"/>
        <v>0</v>
      </c>
      <c r="M36" s="23"/>
      <c r="N36" s="23"/>
      <c r="O36" s="23"/>
      <c r="P36" s="23"/>
    </row>
    <row r="37" spans="1:16">
      <c r="A37" s="215">
        <f t="shared" si="1"/>
        <v>1962</v>
      </c>
      <c r="B37" s="7">
        <f>F37/F$37*100</f>
        <v>100</v>
      </c>
      <c r="C37" s="7">
        <f>G37/G$37*100</f>
        <v>100</v>
      </c>
      <c r="D37" s="7">
        <f>H37/H$37*100</f>
        <v>100</v>
      </c>
      <c r="E37" s="7"/>
      <c r="F37" s="23">
        <f>$M37-N37</f>
        <v>8.8739397426252253E-2</v>
      </c>
      <c r="G37" s="23">
        <f>$M37-O37</f>
        <v>6.0551012538780924E-2</v>
      </c>
      <c r="H37" s="23">
        <f>$M37-P37</f>
        <v>2.8333397920580872E-2</v>
      </c>
      <c r="I37" s="23"/>
      <c r="J37" s="205">
        <v>0</v>
      </c>
      <c r="K37" s="145">
        <f t="shared" si="0"/>
        <v>0</v>
      </c>
      <c r="M37" s="23">
        <f>'F1'!F37</f>
        <v>0.43624691612058086</v>
      </c>
      <c r="N37" s="23">
        <f>'F1'!H37</f>
        <v>0.34750751869432861</v>
      </c>
      <c r="O37" s="23">
        <v>0.37569590358179994</v>
      </c>
      <c r="P37" s="23">
        <f>'F1'!G37</f>
        <v>0.40791351819999999</v>
      </c>
    </row>
    <row r="38" spans="1:16">
      <c r="A38" s="215">
        <f t="shared" si="1"/>
        <v>1963</v>
      </c>
      <c r="B38" s="7"/>
      <c r="C38" s="7"/>
      <c r="F38" s="23"/>
      <c r="G38" s="23"/>
      <c r="J38" s="205">
        <v>0</v>
      </c>
      <c r="K38" s="145">
        <f t="shared" si="0"/>
        <v>0</v>
      </c>
      <c r="M38" s="23"/>
      <c r="N38" s="23"/>
      <c r="O38" s="23"/>
      <c r="P38" s="23"/>
    </row>
    <row r="39" spans="1:16">
      <c r="A39" s="215">
        <f t="shared" si="1"/>
        <v>1964</v>
      </c>
      <c r="B39" s="7">
        <f>F39/F$37*100</f>
        <v>97.084370888531794</v>
      </c>
      <c r="C39" s="7">
        <f>G39/G$37*100</f>
        <v>96.415184346620677</v>
      </c>
      <c r="D39" s="7">
        <f>H39/H$37*100</f>
        <v>98.413681963739506</v>
      </c>
      <c r="F39" s="23">
        <f>$M39-N39</f>
        <v>8.6152085721550975E-2</v>
      </c>
      <c r="G39" s="23">
        <f>$M39-O39</f>
        <v>5.8380370363011025E-2</v>
      </c>
      <c r="H39" s="23">
        <f>$M39-P39</f>
        <v>2.7883940119081241E-2</v>
      </c>
      <c r="J39" s="205">
        <v>0</v>
      </c>
      <c r="K39" s="145">
        <f t="shared" si="0"/>
        <v>0</v>
      </c>
      <c r="M39" s="23">
        <f>'F1'!F39</f>
        <v>0.42958845871908125</v>
      </c>
      <c r="N39" s="23">
        <f>'F1'!H39</f>
        <v>0.34343637299753027</v>
      </c>
      <c r="O39" s="23">
        <v>0.37120808835607022</v>
      </c>
      <c r="P39" s="23">
        <f>'F1'!G39</f>
        <v>0.4017045186</v>
      </c>
    </row>
    <row r="40" spans="1:16">
      <c r="A40" s="215">
        <f t="shared" si="1"/>
        <v>1965</v>
      </c>
      <c r="B40" s="7"/>
      <c r="C40" s="7"/>
      <c r="F40" s="23"/>
      <c r="G40" s="23"/>
      <c r="J40" s="205">
        <v>0</v>
      </c>
      <c r="K40" s="145">
        <f t="shared" si="0"/>
        <v>0</v>
      </c>
      <c r="M40" s="23"/>
      <c r="N40" s="23"/>
      <c r="O40" s="23"/>
      <c r="P40" s="23"/>
    </row>
    <row r="41" spans="1:16">
      <c r="A41" s="215">
        <f t="shared" si="1"/>
        <v>1966</v>
      </c>
      <c r="B41" s="7">
        <f t="shared" ref="B41:D72" si="2">F41/F$37*100</f>
        <v>95.14866612957141</v>
      </c>
      <c r="C41" s="7">
        <f t="shared" si="2"/>
        <v>92.722373610512022</v>
      </c>
      <c r="D41" s="7">
        <f t="shared" si="2"/>
        <v>99.858827128703268</v>
      </c>
      <c r="F41" s="23">
        <f t="shared" ref="F41:F97" si="3">$M41-N41</f>
        <v>8.443435298249824E-2</v>
      </c>
      <c r="G41" s="23">
        <f t="shared" ref="G41:G97" si="4">$M41-O41</f>
        <v>5.6144336071156431E-2</v>
      </c>
      <c r="H41" s="23">
        <f t="shared" ref="H41:H97" si="5">$M41-P41</f>
        <v>2.8293398849200457E-2</v>
      </c>
      <c r="J41" s="205">
        <v>0</v>
      </c>
      <c r="K41" s="145">
        <f t="shared" si="0"/>
        <v>0</v>
      </c>
      <c r="M41" s="23">
        <f>'F1'!F41</f>
        <v>0.43191264912456973</v>
      </c>
      <c r="N41" s="23">
        <f>'F1'!H41</f>
        <v>0.34747829614207149</v>
      </c>
      <c r="O41" s="23">
        <v>0.37576831305341329</v>
      </c>
      <c r="P41" s="23">
        <f>'F1'!G41</f>
        <v>0.40361925027536927</v>
      </c>
    </row>
    <row r="42" spans="1:16">
      <c r="A42" s="215">
        <f t="shared" si="1"/>
        <v>1967</v>
      </c>
      <c r="B42" s="7">
        <f t="shared" si="2"/>
        <v>106.52406586951477</v>
      </c>
      <c r="C42" s="7">
        <f t="shared" si="2"/>
        <v>102.00832031313678</v>
      </c>
      <c r="D42" s="7">
        <f t="shared" si="2"/>
        <v>114.76652440959718</v>
      </c>
      <c r="F42" s="23">
        <f t="shared" si="3"/>
        <v>9.4528814166551456E-2</v>
      </c>
      <c r="G42" s="23">
        <f t="shared" si="4"/>
        <v>6.1767070823407266E-2</v>
      </c>
      <c r="H42" s="23">
        <f t="shared" si="5"/>
        <v>3.2517256040591747E-2</v>
      </c>
      <c r="J42" s="205">
        <v>0</v>
      </c>
      <c r="K42" s="145">
        <f t="shared" si="0"/>
        <v>0</v>
      </c>
      <c r="M42" s="23">
        <f>'F1'!F42</f>
        <v>0.43124963279115036</v>
      </c>
      <c r="N42" s="23">
        <f>'F1'!H42</f>
        <v>0.33672081862459891</v>
      </c>
      <c r="O42" s="23">
        <v>0.3694825619677431</v>
      </c>
      <c r="P42" s="23">
        <f>'F1'!G42</f>
        <v>0.39873237675055861</v>
      </c>
    </row>
    <row r="43" spans="1:16">
      <c r="A43" s="215">
        <f t="shared" si="1"/>
        <v>1968</v>
      </c>
      <c r="B43" s="7">
        <f t="shared" si="2"/>
        <v>110.75401249768126</v>
      </c>
      <c r="C43" s="7">
        <f t="shared" si="2"/>
        <v>109.54906751033022</v>
      </c>
      <c r="D43" s="7">
        <f t="shared" si="2"/>
        <v>119.76250362377843</v>
      </c>
      <c r="F43" s="23">
        <f t="shared" si="3"/>
        <v>9.8282443315838464E-2</v>
      </c>
      <c r="G43" s="23">
        <f t="shared" si="4"/>
        <v>6.6333069604297634E-2</v>
      </c>
      <c r="H43" s="23">
        <f t="shared" si="5"/>
        <v>3.3932786711375229E-2</v>
      </c>
      <c r="J43" s="205">
        <v>0</v>
      </c>
      <c r="K43" s="145">
        <f t="shared" si="0"/>
        <v>0</v>
      </c>
      <c r="M43" s="23">
        <f>'F1'!F43</f>
        <v>0.43131244944379432</v>
      </c>
      <c r="N43" s="23">
        <f>'F1'!H43</f>
        <v>0.33303000612795586</v>
      </c>
      <c r="O43" s="23">
        <v>0.36497937983949669</v>
      </c>
      <c r="P43" s="23">
        <f>'F1'!G43</f>
        <v>0.39737966273241909</v>
      </c>
    </row>
    <row r="44" spans="1:16">
      <c r="A44" s="215">
        <f t="shared" si="1"/>
        <v>1969</v>
      </c>
      <c r="B44" s="7">
        <f t="shared" si="2"/>
        <v>109.88566010455401</v>
      </c>
      <c r="C44" s="7">
        <f t="shared" si="2"/>
        <v>113.20638781217716</v>
      </c>
      <c r="D44" s="7">
        <f t="shared" si="2"/>
        <v>124.48542298567673</v>
      </c>
      <c r="F44" s="23">
        <f t="shared" si="3"/>
        <v>9.7511872634640895E-2</v>
      </c>
      <c r="G44" s="23">
        <f t="shared" si="4"/>
        <v>6.8547614078852348E-2</v>
      </c>
      <c r="H44" s="23">
        <f t="shared" si="5"/>
        <v>3.5270950247650035E-2</v>
      </c>
      <c r="J44" s="205">
        <v>1</v>
      </c>
      <c r="K44" s="145">
        <f t="shared" si="0"/>
        <v>600</v>
      </c>
      <c r="M44" s="23">
        <f>'F1'!F44</f>
        <v>0.42297302180668339</v>
      </c>
      <c r="N44" s="23">
        <f>'F1'!H44</f>
        <v>0.3254611491720425</v>
      </c>
      <c r="O44" s="23">
        <v>0.35442540772783104</v>
      </c>
      <c r="P44" s="23">
        <f>'F1'!G44</f>
        <v>0.38770207155903336</v>
      </c>
    </row>
    <row r="45" spans="1:16">
      <c r="A45" s="215">
        <f t="shared" si="1"/>
        <v>1970</v>
      </c>
      <c r="B45" s="7">
        <f t="shared" si="2"/>
        <v>115.5319992568004</v>
      </c>
      <c r="C45" s="7">
        <f t="shared" si="2"/>
        <v>114.6693702944053</v>
      </c>
      <c r="D45" s="7">
        <f t="shared" si="2"/>
        <v>143.95282842425993</v>
      </c>
      <c r="F45" s="23">
        <f t="shared" si="3"/>
        <v>0.10252239997498691</v>
      </c>
      <c r="G45" s="23">
        <f t="shared" si="4"/>
        <v>6.943346478510648E-2</v>
      </c>
      <c r="H45" s="23">
        <f t="shared" si="5"/>
        <v>4.0786727695376612E-2</v>
      </c>
      <c r="J45" s="205">
        <v>0</v>
      </c>
      <c r="K45" s="145">
        <f t="shared" si="0"/>
        <v>0</v>
      </c>
      <c r="M45" s="23">
        <f>'F1'!F45</f>
        <v>0.41960321980877779</v>
      </c>
      <c r="N45" s="23">
        <f>'F1'!H45</f>
        <v>0.31708081983379088</v>
      </c>
      <c r="O45" s="23">
        <v>0.35016975502367131</v>
      </c>
      <c r="P45" s="23">
        <f>'F1'!G45</f>
        <v>0.37881649211340118</v>
      </c>
    </row>
    <row r="46" spans="1:16">
      <c r="A46" s="215">
        <f t="shared" si="1"/>
        <v>1971</v>
      </c>
      <c r="B46" s="7">
        <f t="shared" si="2"/>
        <v>122.29391872233491</v>
      </c>
      <c r="C46" s="7">
        <f t="shared" si="2"/>
        <v>120.81505971437474</v>
      </c>
      <c r="D46" s="7">
        <f t="shared" si="2"/>
        <v>158.79585736385241</v>
      </c>
      <c r="F46" s="23">
        <f t="shared" si="3"/>
        <v>0.10852288656315068</v>
      </c>
      <c r="G46" s="23">
        <f t="shared" si="4"/>
        <v>7.3154741956386715E-2</v>
      </c>
      <c r="H46" s="23">
        <f t="shared" si="5"/>
        <v>4.4992262148298323E-2</v>
      </c>
      <c r="J46" s="205">
        <v>0</v>
      </c>
      <c r="K46" s="145">
        <f t="shared" si="0"/>
        <v>0</v>
      </c>
      <c r="M46" s="23">
        <f>'F1'!F46</f>
        <v>0.42954178857326042</v>
      </c>
      <c r="N46" s="23">
        <f>'F1'!H46</f>
        <v>0.32101890201010974</v>
      </c>
      <c r="O46" s="23">
        <v>0.3563870466168737</v>
      </c>
      <c r="P46" s="23">
        <f>'F1'!G46</f>
        <v>0.3845495264249621</v>
      </c>
    </row>
    <row r="47" spans="1:16">
      <c r="A47" s="215">
        <f t="shared" si="1"/>
        <v>1972</v>
      </c>
      <c r="B47" s="7">
        <f t="shared" si="2"/>
        <v>121.40067762963685</v>
      </c>
      <c r="C47" s="7">
        <f t="shared" si="2"/>
        <v>126.60364907541589</v>
      </c>
      <c r="D47" s="7">
        <f t="shared" si="2"/>
        <v>157.32022505644983</v>
      </c>
      <c r="F47" s="23">
        <f t="shared" si="3"/>
        <v>0.10773022979992675</v>
      </c>
      <c r="G47" s="23">
        <f t="shared" si="4"/>
        <v>7.6659791426209267E-2</v>
      </c>
      <c r="H47" s="23">
        <f t="shared" si="5"/>
        <v>4.4574165374797303E-2</v>
      </c>
      <c r="J47" s="205">
        <v>0</v>
      </c>
      <c r="K47" s="145">
        <f t="shared" si="0"/>
        <v>0</v>
      </c>
      <c r="M47" s="23">
        <f>'F1'!F47</f>
        <v>0.42438261250936193</v>
      </c>
      <c r="N47" s="23">
        <f>'F1'!H47</f>
        <v>0.31665238270943519</v>
      </c>
      <c r="O47" s="23">
        <v>0.34772282108315267</v>
      </c>
      <c r="P47" s="23">
        <f>'F1'!G47</f>
        <v>0.37980844713456463</v>
      </c>
    </row>
    <row r="48" spans="1:16">
      <c r="A48" s="215">
        <f t="shared" si="1"/>
        <v>1973</v>
      </c>
      <c r="B48" s="7">
        <f t="shared" si="2"/>
        <v>116.73365842280165</v>
      </c>
      <c r="C48" s="7">
        <f t="shared" si="2"/>
        <v>121.68711727011352</v>
      </c>
      <c r="D48" s="7">
        <f t="shared" si="2"/>
        <v>166.44138888166475</v>
      </c>
      <c r="F48" s="23">
        <f t="shared" si="3"/>
        <v>0.10358874507801374</v>
      </c>
      <c r="G48" s="23">
        <f t="shared" si="4"/>
        <v>7.3682781636307482E-2</v>
      </c>
      <c r="H48" s="23">
        <f t="shared" si="5"/>
        <v>4.7158501016383525E-2</v>
      </c>
      <c r="J48" s="205">
        <v>1</v>
      </c>
      <c r="K48" s="145">
        <f t="shared" si="0"/>
        <v>600</v>
      </c>
      <c r="M48" s="23">
        <f>'F1'!F48</f>
        <v>0.42686700931517407</v>
      </c>
      <c r="N48" s="23">
        <f>'F1'!H48</f>
        <v>0.32327826423716033</v>
      </c>
      <c r="O48" s="23">
        <v>0.35318422767886659</v>
      </c>
      <c r="P48" s="23">
        <f>'F1'!G48</f>
        <v>0.37970850829879055</v>
      </c>
    </row>
    <row r="49" spans="1:16">
      <c r="A49" s="215">
        <f t="shared" si="1"/>
        <v>1974</v>
      </c>
      <c r="B49" s="7">
        <f t="shared" si="2"/>
        <v>123.64539179940586</v>
      </c>
      <c r="C49" s="7">
        <f t="shared" si="2"/>
        <v>128.57516383642965</v>
      </c>
      <c r="D49" s="7">
        <f t="shared" si="2"/>
        <v>183.04821444932065</v>
      </c>
      <c r="F49" s="23">
        <f t="shared" si="3"/>
        <v>0.10972217562812148</v>
      </c>
      <c r="G49" s="23">
        <f t="shared" si="4"/>
        <v>7.7853563576354645E-2</v>
      </c>
      <c r="H49" s="23">
        <f t="shared" si="5"/>
        <v>5.1863778986444231E-2</v>
      </c>
      <c r="J49" s="205">
        <v>0</v>
      </c>
      <c r="K49" s="145">
        <f t="shared" si="0"/>
        <v>0</v>
      </c>
      <c r="M49" s="23">
        <f>'F1'!F49</f>
        <v>0.43081304599763826</v>
      </c>
      <c r="N49" s="23">
        <f>'F1'!H49</f>
        <v>0.32109087036951678</v>
      </c>
      <c r="O49" s="23">
        <v>0.35295948242128361</v>
      </c>
      <c r="P49" s="23">
        <f>'F1'!G49</f>
        <v>0.37894926701119402</v>
      </c>
    </row>
    <row r="50" spans="1:16">
      <c r="A50" s="215">
        <f t="shared" si="1"/>
        <v>1975</v>
      </c>
      <c r="B50" s="7">
        <f t="shared" si="2"/>
        <v>140.68148612881893</v>
      </c>
      <c r="C50" s="7">
        <f t="shared" si="2"/>
        <v>144.88762389372002</v>
      </c>
      <c r="D50" s="7">
        <f t="shared" si="2"/>
        <v>214.90449079882964</v>
      </c>
      <c r="F50" s="23">
        <f t="shared" si="3"/>
        <v>0.12483990308101056</v>
      </c>
      <c r="G50" s="23">
        <f t="shared" si="4"/>
        <v>8.7730923311028164E-2</v>
      </c>
      <c r="H50" s="23">
        <f t="shared" si="5"/>
        <v>6.0889744527230505E-2</v>
      </c>
      <c r="J50" s="205">
        <v>0</v>
      </c>
      <c r="K50" s="145">
        <f t="shared" si="0"/>
        <v>0</v>
      </c>
      <c r="M50" s="23">
        <f>'F1'!F50</f>
        <v>0.44238649115141015</v>
      </c>
      <c r="N50" s="23">
        <f>'F1'!H50</f>
        <v>0.31754658807039959</v>
      </c>
      <c r="O50" s="23">
        <v>0.35465556784038199</v>
      </c>
      <c r="P50" s="23">
        <f>'F1'!G50</f>
        <v>0.38149674662417965</v>
      </c>
    </row>
    <row r="51" spans="1:16">
      <c r="A51" s="215">
        <f t="shared" si="1"/>
        <v>1976</v>
      </c>
      <c r="B51" s="7">
        <f t="shared" si="2"/>
        <v>139.67048596506262</v>
      </c>
      <c r="C51" s="7">
        <f t="shared" si="2"/>
        <v>150.69601514801005</v>
      </c>
      <c r="D51" s="7">
        <f t="shared" si="2"/>
        <v>206.95160791866786</v>
      </c>
      <c r="F51" s="23">
        <f t="shared" si="3"/>
        <v>0.12394274762771479</v>
      </c>
      <c r="G51" s="23">
        <f t="shared" si="4"/>
        <v>9.1247963027714762E-2</v>
      </c>
      <c r="H51" s="23">
        <f t="shared" si="5"/>
        <v>5.8636422574636526E-2</v>
      </c>
      <c r="J51" s="205">
        <v>0</v>
      </c>
      <c r="K51" s="145">
        <f t="shared" si="0"/>
        <v>0</v>
      </c>
      <c r="M51" s="23">
        <f>'F1'!F51</f>
        <v>0.43833922562771477</v>
      </c>
      <c r="N51" s="23">
        <f>'F1'!H51</f>
        <v>0.31439647799999998</v>
      </c>
      <c r="O51" s="23">
        <v>0.34709126260000001</v>
      </c>
      <c r="P51" s="23">
        <f>'F1'!G51</f>
        <v>0.37970280305307824</v>
      </c>
    </row>
    <row r="52" spans="1:16">
      <c r="A52" s="215">
        <f t="shared" si="1"/>
        <v>1977</v>
      </c>
      <c r="B52" s="7">
        <f t="shared" si="2"/>
        <v>134.20849804714496</v>
      </c>
      <c r="C52" s="7">
        <f t="shared" si="2"/>
        <v>145.42932012154404</v>
      </c>
      <c r="D52" s="7">
        <f t="shared" si="2"/>
        <v>199.52337176335109</v>
      </c>
      <c r="F52" s="23">
        <f t="shared" si="3"/>
        <v>0.11909581246185996</v>
      </c>
      <c r="G52" s="23">
        <f t="shared" si="4"/>
        <v>8.8058925861859982E-2</v>
      </c>
      <c r="H52" s="23">
        <f t="shared" si="5"/>
        <v>5.6531750866270158E-2</v>
      </c>
      <c r="J52" s="205">
        <v>0</v>
      </c>
      <c r="K52" s="145">
        <f t="shared" si="0"/>
        <v>0</v>
      </c>
      <c r="M52" s="23">
        <f>'F1'!F52</f>
        <v>0.44317781276185997</v>
      </c>
      <c r="N52" s="23">
        <f>'F1'!H52</f>
        <v>0.32408200030000001</v>
      </c>
      <c r="O52" s="23">
        <v>0.35511888689999999</v>
      </c>
      <c r="P52" s="23">
        <f>'F1'!G52</f>
        <v>0.38664606189558981</v>
      </c>
    </row>
    <row r="53" spans="1:16">
      <c r="A53" s="215">
        <f t="shared" si="1"/>
        <v>1978</v>
      </c>
      <c r="B53" s="7">
        <f t="shared" si="2"/>
        <v>127.3973611771239</v>
      </c>
      <c r="C53" s="7">
        <f t="shared" si="2"/>
        <v>139.8358293204368</v>
      </c>
      <c r="D53" s="7">
        <f t="shared" si="2"/>
        <v>195.37782967707525</v>
      </c>
      <c r="F53" s="23">
        <f t="shared" si="3"/>
        <v>0.11305165064552597</v>
      </c>
      <c r="G53" s="23">
        <f t="shared" si="4"/>
        <v>8.4672010545525977E-2</v>
      </c>
      <c r="H53" s="23">
        <f t="shared" si="5"/>
        <v>5.5357177931000479E-2</v>
      </c>
      <c r="J53" s="205">
        <v>0</v>
      </c>
      <c r="K53" s="145">
        <f t="shared" si="0"/>
        <v>0</v>
      </c>
      <c r="M53" s="23">
        <f>'F1'!F53</f>
        <v>0.43938590184552595</v>
      </c>
      <c r="N53" s="23">
        <f>'F1'!H53</f>
        <v>0.32633425119999998</v>
      </c>
      <c r="O53" s="23">
        <v>0.35471389129999997</v>
      </c>
      <c r="P53" s="23">
        <f>'F1'!G53</f>
        <v>0.38402872391452547</v>
      </c>
    </row>
    <row r="54" spans="1:16">
      <c r="A54" s="215">
        <v>1979</v>
      </c>
      <c r="B54" s="7">
        <f t="shared" si="2"/>
        <v>130.08518697036598</v>
      </c>
      <c r="C54" s="7">
        <f t="shared" si="2"/>
        <v>146.84850812369524</v>
      </c>
      <c r="D54" s="7">
        <f t="shared" si="2"/>
        <v>201.58881794117721</v>
      </c>
      <c r="F54" s="23">
        <f t="shared" si="3"/>
        <v>0.11543681105831638</v>
      </c>
      <c r="G54" s="23">
        <f t="shared" si="4"/>
        <v>8.8918258566991426E-2</v>
      </c>
      <c r="H54" s="23">
        <f t="shared" si="5"/>
        <v>5.7116961950669065E-2</v>
      </c>
      <c r="J54" s="205">
        <v>0</v>
      </c>
      <c r="K54" s="145">
        <f t="shared" si="0"/>
        <v>0</v>
      </c>
      <c r="M54" s="23">
        <f>'F1'!F54</f>
        <v>0.44289969238161575</v>
      </c>
      <c r="N54" s="23">
        <f>'F1'!H54</f>
        <v>0.32746288132329937</v>
      </c>
      <c r="O54" s="23">
        <v>0.35398143381462432</v>
      </c>
      <c r="P54" s="23">
        <f>'F1'!G54</f>
        <v>0.38578273043094669</v>
      </c>
    </row>
    <row r="55" spans="1:16">
      <c r="A55" s="215">
        <f t="shared" ref="A55:A100" si="6">A54+1</f>
        <v>1980</v>
      </c>
      <c r="B55" s="7">
        <f t="shared" si="2"/>
        <v>139.93392558649728</v>
      </c>
      <c r="C55" s="7">
        <f t="shared" si="2"/>
        <v>155.37903188879275</v>
      </c>
      <c r="D55" s="7">
        <f t="shared" si="2"/>
        <v>216.514853983195</v>
      </c>
      <c r="F55" s="23">
        <f t="shared" si="3"/>
        <v>0.12417652236035792</v>
      </c>
      <c r="G55" s="23">
        <f t="shared" si="4"/>
        <v>9.4083577081619296E-2</v>
      </c>
      <c r="H55" s="23">
        <f t="shared" si="5"/>
        <v>6.1346015136223286E-2</v>
      </c>
      <c r="J55" s="205">
        <v>1</v>
      </c>
      <c r="K55" s="145">
        <f t="shared" si="0"/>
        <v>600</v>
      </c>
      <c r="M55" s="23">
        <f>'F1'!F55</f>
        <v>0.44909602876577992</v>
      </c>
      <c r="N55" s="23">
        <f>'F1'!H55</f>
        <v>0.324919506405422</v>
      </c>
      <c r="O55" s="23">
        <v>0.35501245168416062</v>
      </c>
      <c r="P55" s="23">
        <f>'F1'!G55</f>
        <v>0.38775001362955663</v>
      </c>
    </row>
    <row r="56" spans="1:16">
      <c r="A56" s="215">
        <f t="shared" si="6"/>
        <v>1981</v>
      </c>
      <c r="B56" s="7">
        <f t="shared" si="2"/>
        <v>135.97880204933296</v>
      </c>
      <c r="C56" s="7">
        <f t="shared" si="2"/>
        <v>149.57211576044364</v>
      </c>
      <c r="D56" s="7">
        <f t="shared" si="2"/>
        <v>212.48217031931881</v>
      </c>
      <c r="F56" s="23">
        <f t="shared" si="3"/>
        <v>0.12066676956601441</v>
      </c>
      <c r="G56" s="23">
        <f t="shared" si="4"/>
        <v>9.056743056862615E-2</v>
      </c>
      <c r="H56" s="23">
        <f t="shared" si="5"/>
        <v>6.0203418826858979E-2</v>
      </c>
      <c r="J56" s="205">
        <v>1</v>
      </c>
      <c r="K56" s="145">
        <f t="shared" si="0"/>
        <v>600</v>
      </c>
      <c r="M56" s="23">
        <f>'F1'!F56</f>
        <v>0.44784090934990672</v>
      </c>
      <c r="N56" s="23">
        <f>'F1'!H56</f>
        <v>0.32717413978389231</v>
      </c>
      <c r="O56" s="23">
        <v>0.35727347878128057</v>
      </c>
      <c r="P56" s="23">
        <f>'F1'!G56</f>
        <v>0.38763749052304775</v>
      </c>
    </row>
    <row r="57" spans="1:16">
      <c r="A57" s="215">
        <f t="shared" si="6"/>
        <v>1982</v>
      </c>
      <c r="B57" s="7">
        <f t="shared" si="2"/>
        <v>144.52848309352871</v>
      </c>
      <c r="C57" s="7">
        <f t="shared" si="2"/>
        <v>153.01705686236841</v>
      </c>
      <c r="D57" s="7">
        <f t="shared" si="2"/>
        <v>223.71678704974411</v>
      </c>
      <c r="F57" s="23">
        <f t="shared" si="3"/>
        <v>0.12825370500650024</v>
      </c>
      <c r="G57" s="23">
        <f t="shared" si="4"/>
        <v>9.265337728720624E-2</v>
      </c>
      <c r="H57" s="23">
        <f t="shared" si="5"/>
        <v>6.3386567489942536E-2</v>
      </c>
      <c r="J57" s="205">
        <v>1</v>
      </c>
      <c r="K57" s="145">
        <f t="shared" si="0"/>
        <v>600</v>
      </c>
      <c r="M57" s="23">
        <f>'F1'!F57</f>
        <v>0.45596588546322891</v>
      </c>
      <c r="N57" s="23">
        <f>'F1'!H57</f>
        <v>0.32771218045672867</v>
      </c>
      <c r="O57" s="23">
        <v>0.36331250817602267</v>
      </c>
      <c r="P57" s="23">
        <f>'F1'!G57</f>
        <v>0.39257931797328638</v>
      </c>
    </row>
    <row r="58" spans="1:16">
      <c r="A58" s="215">
        <f t="shared" si="6"/>
        <v>1983</v>
      </c>
      <c r="B58" s="7">
        <f t="shared" si="2"/>
        <v>143.43024940739991</v>
      </c>
      <c r="C58" s="7">
        <f t="shared" si="2"/>
        <v>149.15242546398889</v>
      </c>
      <c r="D58" s="7">
        <f t="shared" si="2"/>
        <v>222.75424764091051</v>
      </c>
      <c r="F58" s="23">
        <f t="shared" si="3"/>
        <v>0.12727913905109745</v>
      </c>
      <c r="G58" s="23">
        <f t="shared" si="4"/>
        <v>9.0313303844595794E-2</v>
      </c>
      <c r="H58" s="23">
        <f t="shared" si="5"/>
        <v>6.3113847369095311E-2</v>
      </c>
      <c r="J58" s="205">
        <v>0</v>
      </c>
      <c r="K58" s="145">
        <f t="shared" si="0"/>
        <v>0</v>
      </c>
      <c r="M58" s="23">
        <f>'F1'!F58</f>
        <v>0.4653245981753571</v>
      </c>
      <c r="N58" s="23">
        <f>'F1'!H58</f>
        <v>0.33804545912425965</v>
      </c>
      <c r="O58" s="23">
        <v>0.3750112943307613</v>
      </c>
      <c r="P58" s="23">
        <f>'F1'!G58</f>
        <v>0.40221075080626179</v>
      </c>
    </row>
    <row r="59" spans="1:16">
      <c r="A59" s="215">
        <f t="shared" si="6"/>
        <v>1984</v>
      </c>
      <c r="B59" s="7">
        <f t="shared" si="2"/>
        <v>128.10926041343828</v>
      </c>
      <c r="C59" s="7">
        <f t="shared" si="2"/>
        <v>130.26639664619555</v>
      </c>
      <c r="D59" s="7">
        <f t="shared" si="2"/>
        <v>202.45347992754978</v>
      </c>
      <c r="F59" s="23">
        <f t="shared" si="3"/>
        <v>0.11368338573811343</v>
      </c>
      <c r="G59" s="23">
        <f t="shared" si="4"/>
        <v>7.8877622167055961E-2</v>
      </c>
      <c r="H59" s="23">
        <f t="shared" si="5"/>
        <v>5.7361950071936008E-2</v>
      </c>
      <c r="J59" s="205">
        <v>0</v>
      </c>
      <c r="K59" s="145">
        <f t="shared" si="0"/>
        <v>0</v>
      </c>
      <c r="M59" s="23">
        <f>'F1'!F59</f>
        <v>0.46426524181151763</v>
      </c>
      <c r="N59" s="23">
        <f>'F1'!H59</f>
        <v>0.3505818560734042</v>
      </c>
      <c r="O59" s="23">
        <v>0.38538761964446167</v>
      </c>
      <c r="P59" s="23">
        <f>'F1'!G59</f>
        <v>0.40690329173958162</v>
      </c>
    </row>
    <row r="60" spans="1:16">
      <c r="A60" s="215">
        <f t="shared" si="6"/>
        <v>1985</v>
      </c>
      <c r="B60" s="7">
        <f t="shared" si="2"/>
        <v>127.15754982355637</v>
      </c>
      <c r="C60" s="7">
        <f t="shared" si="2"/>
        <v>127.77989858949472</v>
      </c>
      <c r="D60" s="7">
        <f t="shared" si="2"/>
        <v>191.1963225030174</v>
      </c>
      <c r="F60" s="23">
        <f t="shared" si="3"/>
        <v>0.1128388434954104</v>
      </c>
      <c r="G60" s="23">
        <f t="shared" si="4"/>
        <v>7.7372022416966502E-2</v>
      </c>
      <c r="H60" s="23">
        <f t="shared" si="5"/>
        <v>5.4172414864297025E-2</v>
      </c>
      <c r="J60" s="205">
        <v>0</v>
      </c>
      <c r="K60" s="145">
        <f t="shared" si="0"/>
        <v>0</v>
      </c>
      <c r="M60" s="23">
        <f>'F1'!F60</f>
        <v>0.4626216394972289</v>
      </c>
      <c r="N60" s="23">
        <f>'F1'!H60</f>
        <v>0.3497827960018185</v>
      </c>
      <c r="O60" s="23">
        <v>0.3852496170802624</v>
      </c>
      <c r="P60" s="23">
        <f>'F1'!G60</f>
        <v>0.40844922463293187</v>
      </c>
    </row>
    <row r="61" spans="1:16">
      <c r="A61" s="215">
        <f t="shared" si="6"/>
        <v>1986</v>
      </c>
      <c r="B61" s="7">
        <f t="shared" si="2"/>
        <v>129.49011571066106</v>
      </c>
      <c r="C61" s="7">
        <f t="shared" si="2"/>
        <v>128.98568142462483</v>
      </c>
      <c r="D61" s="7">
        <f t="shared" si="2"/>
        <v>191.4072618859083</v>
      </c>
      <c r="F61" s="23">
        <f t="shared" si="3"/>
        <v>0.11490874840819743</v>
      </c>
      <c r="G61" s="23">
        <f t="shared" si="4"/>
        <v>7.8102136132656597E-2</v>
      </c>
      <c r="H61" s="23">
        <f t="shared" si="5"/>
        <v>5.423218115902273E-2</v>
      </c>
      <c r="J61" s="205">
        <v>0</v>
      </c>
      <c r="K61" s="145">
        <f t="shared" si="0"/>
        <v>0</v>
      </c>
      <c r="M61" s="23">
        <f>'F1'!F61</f>
        <v>0.46772280227742158</v>
      </c>
      <c r="N61" s="23">
        <f>'F1'!H61</f>
        <v>0.35281405386922415</v>
      </c>
      <c r="O61" s="23">
        <v>0.38962066614476498</v>
      </c>
      <c r="P61" s="23">
        <f>'F1'!G61</f>
        <v>0.41349062111839885</v>
      </c>
    </row>
    <row r="62" spans="1:16">
      <c r="A62" s="215">
        <f t="shared" si="6"/>
        <v>1987</v>
      </c>
      <c r="B62" s="7">
        <f t="shared" si="2"/>
        <v>133.66334842226487</v>
      </c>
      <c r="C62" s="7">
        <f t="shared" si="2"/>
        <v>140.75647536827114</v>
      </c>
      <c r="D62" s="7">
        <f t="shared" si="2"/>
        <v>203.36085690931625</v>
      </c>
      <c r="F62" s="23">
        <f t="shared" si="3"/>
        <v>0.1186120499696699</v>
      </c>
      <c r="G62" s="23">
        <f t="shared" si="4"/>
        <v>8.5229471049387939E-2</v>
      </c>
      <c r="H62" s="23">
        <f t="shared" si="5"/>
        <v>5.7619040802819654E-2</v>
      </c>
      <c r="J62" s="205">
        <v>0</v>
      </c>
      <c r="K62" s="145">
        <f t="shared" si="0"/>
        <v>0</v>
      </c>
      <c r="M62" s="23">
        <f>'F1'!F62</f>
        <v>0.46989018665772164</v>
      </c>
      <c r="N62" s="23">
        <f>'F1'!H62</f>
        <v>0.35127813668805175</v>
      </c>
      <c r="O62" s="23">
        <v>0.3846607156083337</v>
      </c>
      <c r="P62" s="23">
        <f>'F1'!G62</f>
        <v>0.41227114585490199</v>
      </c>
    </row>
    <row r="63" spans="1:16">
      <c r="A63" s="215">
        <f t="shared" si="6"/>
        <v>1988</v>
      </c>
      <c r="B63" s="7">
        <f t="shared" si="2"/>
        <v>131.65652491728696</v>
      </c>
      <c r="C63" s="7">
        <f t="shared" si="2"/>
        <v>140.6603760670277</v>
      </c>
      <c r="D63" s="7">
        <f t="shared" si="2"/>
        <v>202.21481145404385</v>
      </c>
      <c r="F63" s="23">
        <f t="shared" si="3"/>
        <v>0.11683120688394411</v>
      </c>
      <c r="G63" s="23">
        <f t="shared" si="4"/>
        <v>8.5171281949442346E-2</v>
      </c>
      <c r="H63" s="23">
        <f t="shared" si="5"/>
        <v>5.7294327183626592E-2</v>
      </c>
      <c r="J63" s="205">
        <v>0</v>
      </c>
      <c r="K63" s="145">
        <f t="shared" si="0"/>
        <v>0</v>
      </c>
      <c r="M63" s="23">
        <f>'F1'!F63</f>
        <v>0.47208368075371254</v>
      </c>
      <c r="N63" s="23">
        <f>'F1'!H63</f>
        <v>0.35525247386976844</v>
      </c>
      <c r="O63" s="23">
        <v>0.3869123988042702</v>
      </c>
      <c r="P63" s="23">
        <f>'F1'!G63</f>
        <v>0.41478935357008595</v>
      </c>
    </row>
    <row r="64" spans="1:16">
      <c r="A64" s="215">
        <f t="shared" si="6"/>
        <v>1989</v>
      </c>
      <c r="B64" s="7">
        <f t="shared" si="2"/>
        <v>134.99255932023038</v>
      </c>
      <c r="C64" s="7">
        <f t="shared" si="2"/>
        <v>146.00668067496801</v>
      </c>
      <c r="D64" s="7">
        <f t="shared" si="2"/>
        <v>206.35943381857405</v>
      </c>
      <c r="F64" s="23">
        <f t="shared" si="3"/>
        <v>0.11979158371104859</v>
      </c>
      <c r="G64" s="23">
        <f t="shared" si="4"/>
        <v>8.8408523522957694E-2</v>
      </c>
      <c r="H64" s="23">
        <f t="shared" si="5"/>
        <v>5.846863953047432E-2</v>
      </c>
      <c r="J64" s="205">
        <v>0</v>
      </c>
      <c r="K64" s="145">
        <f t="shared" si="0"/>
        <v>0</v>
      </c>
      <c r="M64" s="23">
        <f>'F1'!F64</f>
        <v>0.47208034772484098</v>
      </c>
      <c r="N64" s="23">
        <f>'F1'!H64</f>
        <v>0.35228876401379239</v>
      </c>
      <c r="O64" s="23">
        <v>0.38367182420188328</v>
      </c>
      <c r="P64" s="23">
        <f>'F1'!G64</f>
        <v>0.41361170819436666</v>
      </c>
    </row>
    <row r="65" spans="1:16">
      <c r="A65" s="215">
        <f t="shared" si="6"/>
        <v>1990</v>
      </c>
      <c r="B65" s="7">
        <f t="shared" si="2"/>
        <v>136.64315449021717</v>
      </c>
      <c r="C65" s="7">
        <f t="shared" si="2"/>
        <v>145.85833703845717</v>
      </c>
      <c r="D65" s="7">
        <f t="shared" si="2"/>
        <v>210.57462106685406</v>
      </c>
      <c r="F65" s="23">
        <f t="shared" si="3"/>
        <v>0.12125631191884167</v>
      </c>
      <c r="G65" s="23">
        <f t="shared" si="4"/>
        <v>8.8318699949013535E-2</v>
      </c>
      <c r="H65" s="23">
        <f t="shared" si="5"/>
        <v>5.966294530662708E-2</v>
      </c>
      <c r="J65" s="205">
        <v>1</v>
      </c>
      <c r="K65" s="145">
        <f t="shared" si="0"/>
        <v>600</v>
      </c>
      <c r="M65" s="23">
        <f>'F1'!F65</f>
        <v>0.47343397983786417</v>
      </c>
      <c r="N65" s="23">
        <f>'F1'!H65</f>
        <v>0.3521776679190225</v>
      </c>
      <c r="O65" s="23">
        <v>0.38511527988885064</v>
      </c>
      <c r="P65" s="23">
        <f>'F1'!G65</f>
        <v>0.41377103453123709</v>
      </c>
    </row>
    <row r="66" spans="1:16">
      <c r="A66" s="215">
        <f t="shared" si="6"/>
        <v>1991</v>
      </c>
      <c r="B66" s="7">
        <f t="shared" si="2"/>
        <v>149.8092662567262</v>
      </c>
      <c r="C66" s="7">
        <f t="shared" si="2"/>
        <v>162.56563413396225</v>
      </c>
      <c r="D66" s="7">
        <f t="shared" si="2"/>
        <v>234.26579419393255</v>
      </c>
      <c r="F66" s="23">
        <f t="shared" si="3"/>
        <v>0.13293984016490867</v>
      </c>
      <c r="G66" s="23">
        <f t="shared" si="4"/>
        <v>9.8435137508204207E-2</v>
      </c>
      <c r="H66" s="23">
        <f t="shared" si="5"/>
        <v>6.6375459660775959E-2</v>
      </c>
      <c r="J66" s="205">
        <v>1</v>
      </c>
      <c r="K66" s="145">
        <f t="shared" si="0"/>
        <v>600</v>
      </c>
      <c r="M66" s="23">
        <f>'F1'!F66</f>
        <v>0.47433667740551755</v>
      </c>
      <c r="N66" s="23">
        <f>'F1'!H66</f>
        <v>0.34139683724060887</v>
      </c>
      <c r="O66" s="23">
        <v>0.37590153989731334</v>
      </c>
      <c r="P66" s="23">
        <f>'F1'!G66</f>
        <v>0.40796121774474159</v>
      </c>
    </row>
    <row r="67" spans="1:16">
      <c r="A67" s="215">
        <f t="shared" si="6"/>
        <v>1992</v>
      </c>
      <c r="B67" s="7">
        <f t="shared" si="2"/>
        <v>159.09936668095074</v>
      </c>
      <c r="C67" s="7">
        <f t="shared" si="2"/>
        <v>175.95301341810327</v>
      </c>
      <c r="D67" s="7">
        <f t="shared" si="2"/>
        <v>250.63230767868401</v>
      </c>
      <c r="F67" s="23">
        <f t="shared" si="3"/>
        <v>0.14118381930165924</v>
      </c>
      <c r="G67" s="23">
        <f t="shared" si="4"/>
        <v>0.10654133121715859</v>
      </c>
      <c r="H67" s="23">
        <f t="shared" si="5"/>
        <v>7.1012649052136112E-2</v>
      </c>
      <c r="J67" s="205">
        <v>0</v>
      </c>
      <c r="K67" s="145">
        <f t="shared" si="0"/>
        <v>0</v>
      </c>
      <c r="M67" s="23">
        <f>'F1'!F67</f>
        <v>0.48494866552209714</v>
      </c>
      <c r="N67" s="23">
        <f>'F1'!H67</f>
        <v>0.3437648462204379</v>
      </c>
      <c r="O67" s="23">
        <v>0.37840733430493856</v>
      </c>
      <c r="P67" s="23">
        <f>'F1'!G67</f>
        <v>0.41393601646996103</v>
      </c>
    </row>
    <row r="68" spans="1:16">
      <c r="A68" s="215">
        <f t="shared" si="6"/>
        <v>1993</v>
      </c>
      <c r="B68" s="7">
        <f t="shared" si="2"/>
        <v>162.35061761296737</v>
      </c>
      <c r="C68" s="7">
        <f t="shared" si="2"/>
        <v>183.56618926101888</v>
      </c>
      <c r="D68" s="7">
        <f t="shared" si="2"/>
        <v>248.69913995769761</v>
      </c>
      <c r="F68" s="23">
        <f t="shared" si="3"/>
        <v>0.14406895978754619</v>
      </c>
      <c r="G68" s="23">
        <f t="shared" si="4"/>
        <v>0.11115118627640186</v>
      </c>
      <c r="H68" s="23">
        <f t="shared" si="5"/>
        <v>7.0464916949276812E-2</v>
      </c>
      <c r="J68" s="205">
        <v>0</v>
      </c>
      <c r="K68" s="145">
        <f t="shared" si="0"/>
        <v>0</v>
      </c>
      <c r="M68" s="23">
        <f>'F1'!F68</f>
        <v>0.48258244603493949</v>
      </c>
      <c r="N68" s="23">
        <f>'F1'!H68</f>
        <v>0.3385134862473933</v>
      </c>
      <c r="O68" s="23">
        <v>0.37143125975853764</v>
      </c>
      <c r="P68" s="23">
        <f>'F1'!G68</f>
        <v>0.41211752908566268</v>
      </c>
    </row>
    <row r="69" spans="1:16">
      <c r="A69" s="215">
        <f t="shared" si="6"/>
        <v>1994</v>
      </c>
      <c r="B69" s="7">
        <f t="shared" si="2"/>
        <v>155.27179307191753</v>
      </c>
      <c r="C69" s="7">
        <f t="shared" si="2"/>
        <v>177.36093778120923</v>
      </c>
      <c r="D69" s="7">
        <f t="shared" si="2"/>
        <v>242.35193434188079</v>
      </c>
      <c r="F69" s="23">
        <f t="shared" si="3"/>
        <v>0.13778725354495691</v>
      </c>
      <c r="G69" s="23">
        <f t="shared" si="4"/>
        <v>0.10739384367479943</v>
      </c>
      <c r="H69" s="23">
        <f t="shared" si="5"/>
        <v>6.8666537925309967E-2</v>
      </c>
      <c r="J69" s="205">
        <v>0</v>
      </c>
      <c r="K69" s="145">
        <f t="shared" si="0"/>
        <v>0</v>
      </c>
      <c r="M69" s="23">
        <f>'F1'!F69</f>
        <v>0.47898968050139956</v>
      </c>
      <c r="N69" s="23">
        <f>'F1'!H69</f>
        <v>0.34120242695644265</v>
      </c>
      <c r="O69" s="23">
        <v>0.37159583682660013</v>
      </c>
      <c r="P69" s="23">
        <f>'F1'!G69</f>
        <v>0.41032314257608959</v>
      </c>
    </row>
    <row r="70" spans="1:16">
      <c r="A70" s="215">
        <f t="shared" si="6"/>
        <v>1995</v>
      </c>
      <c r="B70" s="7">
        <f t="shared" si="2"/>
        <v>154.57425310184573</v>
      </c>
      <c r="C70" s="7">
        <f t="shared" si="2"/>
        <v>177.48068773092709</v>
      </c>
      <c r="D70" s="7">
        <f t="shared" si="2"/>
        <v>234.83407173258865</v>
      </c>
      <c r="F70" s="23">
        <f t="shared" si="3"/>
        <v>0.13716826077870792</v>
      </c>
      <c r="G70" s="23">
        <f t="shared" si="4"/>
        <v>0.10746635348186828</v>
      </c>
      <c r="H70" s="23">
        <f t="shared" si="5"/>
        <v>6.6536471997096669E-2</v>
      </c>
      <c r="J70" s="205">
        <v>0</v>
      </c>
      <c r="K70" s="145">
        <f t="shared" si="0"/>
        <v>0</v>
      </c>
      <c r="M70" s="23">
        <f>'F1'!F70</f>
        <v>0.48333062104211422</v>
      </c>
      <c r="N70" s="23">
        <f>'F1'!H70</f>
        <v>0.3461623602634063</v>
      </c>
      <c r="O70" s="23">
        <v>0.37586426756024593</v>
      </c>
      <c r="P70" s="23">
        <f>'F1'!G70</f>
        <v>0.41679414904501755</v>
      </c>
    </row>
    <row r="71" spans="1:16">
      <c r="A71" s="215">
        <f t="shared" si="6"/>
        <v>1996</v>
      </c>
      <c r="B71" s="7">
        <f t="shared" si="2"/>
        <v>150.17003516774608</v>
      </c>
      <c r="C71" s="7">
        <f t="shared" si="2"/>
        <v>174.72269913177269</v>
      </c>
      <c r="D71" s="7">
        <f t="shared" si="2"/>
        <v>223.3048993151447</v>
      </c>
      <c r="F71" s="23">
        <f t="shared" si="3"/>
        <v>0.13325998432264896</v>
      </c>
      <c r="G71" s="23">
        <f t="shared" si="4"/>
        <v>0.10579636345937615</v>
      </c>
      <c r="H71" s="23">
        <f t="shared" si="5"/>
        <v>6.3269865699112415E-2</v>
      </c>
      <c r="J71" s="205">
        <v>0</v>
      </c>
      <c r="K71" s="145">
        <f t="shared" si="0"/>
        <v>0</v>
      </c>
      <c r="M71" s="23">
        <f>'F1'!F71</f>
        <v>0.48614838763751322</v>
      </c>
      <c r="N71" s="23">
        <f>'F1'!H71</f>
        <v>0.35288840331486426</v>
      </c>
      <c r="O71" s="23">
        <v>0.38035202417813707</v>
      </c>
      <c r="P71" s="23">
        <f>'F1'!G71</f>
        <v>0.42287852193840081</v>
      </c>
    </row>
    <row r="72" spans="1:16">
      <c r="A72" s="215">
        <f t="shared" si="6"/>
        <v>1997</v>
      </c>
      <c r="B72" s="7">
        <f t="shared" si="2"/>
        <v>148.70697342124009</v>
      </c>
      <c r="C72" s="7">
        <f t="shared" si="2"/>
        <v>174.73504657985066</v>
      </c>
      <c r="D72" s="7">
        <f t="shared" si="2"/>
        <v>218.56799032167271</v>
      </c>
      <c r="F72" s="23">
        <f t="shared" si="3"/>
        <v>0.13196167214482557</v>
      </c>
      <c r="G72" s="23">
        <f t="shared" si="4"/>
        <v>0.10580383996421006</v>
      </c>
      <c r="H72" s="23">
        <f t="shared" si="5"/>
        <v>6.1927738424856216E-2</v>
      </c>
      <c r="J72" s="205">
        <v>0</v>
      </c>
      <c r="K72" s="145">
        <f t="shared" si="0"/>
        <v>0</v>
      </c>
      <c r="M72" s="23">
        <f>'F1'!F72</f>
        <v>0.49383728740212973</v>
      </c>
      <c r="N72" s="23">
        <f>'F1'!H72</f>
        <v>0.36187561525730416</v>
      </c>
      <c r="O72" s="23">
        <v>0.38803344743791968</v>
      </c>
      <c r="P72" s="23">
        <f>'F1'!G72</f>
        <v>0.43190954897727352</v>
      </c>
    </row>
    <row r="73" spans="1:16">
      <c r="A73" s="215">
        <f t="shared" si="6"/>
        <v>1998</v>
      </c>
      <c r="B73" s="7">
        <f t="shared" ref="B73:D97" si="7">F73/F$37*100</f>
        <v>147.66070445414127</v>
      </c>
      <c r="C73" s="7">
        <f t="shared" si="7"/>
        <v>176.64110447204064</v>
      </c>
      <c r="D73" s="7">
        <f t="shared" si="7"/>
        <v>209.03394413215986</v>
      </c>
      <c r="F73" s="23">
        <f t="shared" si="3"/>
        <v>0.13103321936796419</v>
      </c>
      <c r="G73" s="23">
        <f t="shared" si="4"/>
        <v>0.10695797731750645</v>
      </c>
      <c r="H73" s="23">
        <f t="shared" si="5"/>
        <v>5.9226419180049561E-2</v>
      </c>
      <c r="J73" s="205">
        <v>0</v>
      </c>
      <c r="K73" s="145">
        <f t="shared" si="0"/>
        <v>0</v>
      </c>
      <c r="M73" s="23">
        <f>'F1'!F73</f>
        <v>0.49384401076531503</v>
      </c>
      <c r="N73" s="23">
        <f>'F1'!H73</f>
        <v>0.36281079139735084</v>
      </c>
      <c r="O73" s="23">
        <v>0.38688603344780859</v>
      </c>
      <c r="P73" s="23">
        <f>'F1'!G73</f>
        <v>0.43461759158526547</v>
      </c>
    </row>
    <row r="74" spans="1:16">
      <c r="A74" s="215">
        <f t="shared" si="6"/>
        <v>1999</v>
      </c>
      <c r="B74" s="7">
        <f t="shared" si="7"/>
        <v>146.60409186495457</v>
      </c>
      <c r="C74" s="7">
        <f t="shared" si="7"/>
        <v>175.62577916970693</v>
      </c>
      <c r="D74" s="7">
        <f t="shared" si="7"/>
        <v>210.11049524284567</v>
      </c>
      <c r="F74" s="23">
        <f t="shared" si="3"/>
        <v>0.13009558772318996</v>
      </c>
      <c r="G74" s="23">
        <f t="shared" si="4"/>
        <v>0.10634318756638095</v>
      </c>
      <c r="H74" s="23">
        <f t="shared" si="5"/>
        <v>5.9531442690058611E-2</v>
      </c>
      <c r="J74" s="205">
        <v>0</v>
      </c>
      <c r="K74" s="145">
        <f t="shared" si="0"/>
        <v>0</v>
      </c>
      <c r="M74" s="23">
        <f>'F1'!F74</f>
        <v>0.4949407593376236</v>
      </c>
      <c r="N74" s="23">
        <f>'F1'!H74</f>
        <v>0.36484517161443364</v>
      </c>
      <c r="O74" s="23">
        <v>0.38859757177124266</v>
      </c>
      <c r="P74" s="23">
        <f>'F1'!G74</f>
        <v>0.43540931664756499</v>
      </c>
    </row>
    <row r="75" spans="1:16">
      <c r="A75" s="215">
        <f t="shared" si="6"/>
        <v>2000</v>
      </c>
      <c r="B75" s="7">
        <f t="shared" si="7"/>
        <v>144.22605102416236</v>
      </c>
      <c r="C75" s="7">
        <f t="shared" si="7"/>
        <v>170.66565560224447</v>
      </c>
      <c r="D75" s="7">
        <f t="shared" si="7"/>
        <v>205.36817253837199</v>
      </c>
      <c r="F75" s="23">
        <f t="shared" si="3"/>
        <v>0.12798532861052081</v>
      </c>
      <c r="G75" s="23">
        <f t="shared" si="4"/>
        <v>0.10333978252310771</v>
      </c>
      <c r="H75" s="23">
        <f t="shared" si="5"/>
        <v>5.818778152752202E-2</v>
      </c>
      <c r="J75" s="205">
        <v>0</v>
      </c>
      <c r="K75" s="145">
        <f t="shared" si="0"/>
        <v>0</v>
      </c>
      <c r="M75" s="23">
        <f>'F1'!F75</f>
        <v>0.50350129234720953</v>
      </c>
      <c r="N75" s="23">
        <f>'F1'!H75</f>
        <v>0.37551596373668872</v>
      </c>
      <c r="O75" s="23">
        <v>0.40016150982410181</v>
      </c>
      <c r="P75" s="23">
        <f>'F1'!G75</f>
        <v>0.44531351081968751</v>
      </c>
    </row>
    <row r="76" spans="1:16">
      <c r="A76" s="215">
        <f t="shared" si="6"/>
        <v>2001</v>
      </c>
      <c r="B76" s="7">
        <f t="shared" si="7"/>
        <v>151.61417903362258</v>
      </c>
      <c r="C76" s="7">
        <f t="shared" si="7"/>
        <v>176.26501517823792</v>
      </c>
      <c r="D76" s="7">
        <f t="shared" si="7"/>
        <v>214.00802474974978</v>
      </c>
      <c r="F76" s="23">
        <f t="shared" si="3"/>
        <v>0.13454150888719596</v>
      </c>
      <c r="G76" s="23">
        <f t="shared" si="4"/>
        <v>0.10673025144205894</v>
      </c>
      <c r="H76" s="23">
        <f t="shared" si="5"/>
        <v>6.0635745234321803E-2</v>
      </c>
      <c r="J76" s="205">
        <v>1</v>
      </c>
      <c r="K76" s="145">
        <f t="shared" si="0"/>
        <v>600</v>
      </c>
      <c r="M76" s="23">
        <f>'F1'!F76</f>
        <v>0.50037843038444407</v>
      </c>
      <c r="N76" s="23">
        <f>'F1'!H76</f>
        <v>0.36583692149724811</v>
      </c>
      <c r="O76" s="23">
        <v>0.39364817894238513</v>
      </c>
      <c r="P76" s="23">
        <f>'F1'!G76</f>
        <v>0.43974268515012227</v>
      </c>
    </row>
    <row r="77" spans="1:16">
      <c r="A77" s="215">
        <f t="shared" si="6"/>
        <v>2002</v>
      </c>
      <c r="B77" s="7">
        <f t="shared" si="7"/>
        <v>159.69834704389118</v>
      </c>
      <c r="C77" s="7">
        <f t="shared" si="7"/>
        <v>176.13152224987371</v>
      </c>
      <c r="D77" s="7">
        <f t="shared" si="7"/>
        <v>226.32014297427804</v>
      </c>
      <c r="F77" s="23">
        <f t="shared" si="3"/>
        <v>0.14171535086643416</v>
      </c>
      <c r="G77" s="23">
        <f t="shared" si="4"/>
        <v>0.10664942012226675</v>
      </c>
      <c r="H77" s="23">
        <f t="shared" si="5"/>
        <v>6.4124186683329754E-2</v>
      </c>
      <c r="J77" s="205">
        <v>0</v>
      </c>
      <c r="K77" s="145">
        <f t="shared" si="0"/>
        <v>0</v>
      </c>
      <c r="M77" s="23">
        <f>'F1'!F77</f>
        <v>0.50055381013953593</v>
      </c>
      <c r="N77" s="23">
        <f>'F1'!H77</f>
        <v>0.35883845927310176</v>
      </c>
      <c r="O77" s="23">
        <v>0.39390439001726918</v>
      </c>
      <c r="P77" s="23">
        <f>'F1'!G77</f>
        <v>0.43642962345620617</v>
      </c>
    </row>
    <row r="78" spans="1:16">
      <c r="A78" s="215">
        <f t="shared" si="6"/>
        <v>2003</v>
      </c>
      <c r="B78" s="7">
        <f t="shared" si="7"/>
        <v>160.51559784395545</v>
      </c>
      <c r="C78" s="7">
        <f t="shared" si="7"/>
        <v>173.80689160800088</v>
      </c>
      <c r="D78" s="7">
        <f t="shared" si="7"/>
        <v>229.35881528336162</v>
      </c>
      <c r="F78" s="23">
        <f t="shared" si="3"/>
        <v>0.1424405743018724</v>
      </c>
      <c r="G78" s="23">
        <f t="shared" si="4"/>
        <v>0.10524183273082599</v>
      </c>
      <c r="H78" s="23">
        <f t="shared" si="5"/>
        <v>6.4985145800164901E-2</v>
      </c>
      <c r="J78" s="205">
        <v>0</v>
      </c>
      <c r="K78" s="145">
        <f t="shared" si="0"/>
        <v>0</v>
      </c>
      <c r="M78" s="23">
        <f>'F1'!F78</f>
        <v>0.5078338774619624</v>
      </c>
      <c r="N78" s="23">
        <f>'F1'!H78</f>
        <v>0.36539330316009</v>
      </c>
      <c r="O78" s="23">
        <v>0.40259204473113641</v>
      </c>
      <c r="P78" s="23">
        <f>'F1'!G78</f>
        <v>0.4428487316617975</v>
      </c>
    </row>
    <row r="79" spans="1:16">
      <c r="A79" s="215">
        <f t="shared" si="6"/>
        <v>2004</v>
      </c>
      <c r="B79" s="7">
        <f t="shared" si="7"/>
        <v>158.89950790327828</v>
      </c>
      <c r="C79" s="7">
        <f t="shared" si="7"/>
        <v>172.87469872143717</v>
      </c>
      <c r="D79" s="7">
        <f t="shared" si="7"/>
        <v>227.87548322420571</v>
      </c>
      <c r="F79" s="23">
        <f t="shared" si="3"/>
        <v>0.14100646582664922</v>
      </c>
      <c r="G79" s="23">
        <f t="shared" si="4"/>
        <v>0.10467738049919717</v>
      </c>
      <c r="H79" s="23">
        <f t="shared" si="5"/>
        <v>6.4564867425360717E-2</v>
      </c>
      <c r="J79" s="205">
        <v>0</v>
      </c>
      <c r="K79" s="145">
        <f t="shared" si="0"/>
        <v>0</v>
      </c>
      <c r="M79" s="23">
        <f>'F1'!F79</f>
        <v>0.51512571003695484</v>
      </c>
      <c r="N79" s="23">
        <f>'F1'!H79</f>
        <v>0.37411924421030562</v>
      </c>
      <c r="O79" s="23">
        <v>0.41044832953775767</v>
      </c>
      <c r="P79" s="23">
        <f>'F1'!G79</f>
        <v>0.45056084261159413</v>
      </c>
    </row>
    <row r="80" spans="1:16">
      <c r="A80" s="215">
        <f t="shared" si="6"/>
        <v>2005</v>
      </c>
      <c r="B80" s="7">
        <f t="shared" si="7"/>
        <v>159.5032548461437</v>
      </c>
      <c r="C80" s="7">
        <f t="shared" si="7"/>
        <v>178.5641069269852</v>
      </c>
      <c r="D80" s="7">
        <f t="shared" si="7"/>
        <v>227.55079327726602</v>
      </c>
      <c r="F80" s="23">
        <f t="shared" si="3"/>
        <v>0.1415422272257274</v>
      </c>
      <c r="G80" s="23">
        <f t="shared" si="4"/>
        <v>0.10812237477512099</v>
      </c>
      <c r="H80" s="23">
        <f t="shared" si="5"/>
        <v>6.4472871730686165E-2</v>
      </c>
      <c r="J80" s="205">
        <v>0</v>
      </c>
      <c r="K80" s="145">
        <f t="shared" si="0"/>
        <v>0</v>
      </c>
      <c r="M80" s="23">
        <f>'F1'!F80</f>
        <v>0.52262443874496967</v>
      </c>
      <c r="N80" s="23">
        <f>'F1'!H80</f>
        <v>0.38108221151924226</v>
      </c>
      <c r="O80" s="23">
        <v>0.41450206396984868</v>
      </c>
      <c r="P80" s="23">
        <f>'F1'!G80</f>
        <v>0.4581515670142835</v>
      </c>
    </row>
    <row r="81" spans="1:16">
      <c r="A81" s="215">
        <f t="shared" si="6"/>
        <v>2006</v>
      </c>
      <c r="B81" s="7">
        <f t="shared" si="7"/>
        <v>158.44468585231058</v>
      </c>
      <c r="C81" s="7">
        <f t="shared" si="7"/>
        <v>177.72417546137044</v>
      </c>
      <c r="D81" s="7">
        <f t="shared" si="7"/>
        <v>223.18384421133942</v>
      </c>
      <c r="F81" s="23">
        <f t="shared" si="3"/>
        <v>0.14060285947925877</v>
      </c>
      <c r="G81" s="23">
        <f t="shared" si="4"/>
        <v>0.10761378776805941</v>
      </c>
      <c r="H81" s="23">
        <f t="shared" si="5"/>
        <v>6.3235566674848087E-2</v>
      </c>
      <c r="J81" s="205">
        <v>0</v>
      </c>
      <c r="K81" s="145">
        <f t="shared" si="0"/>
        <v>0</v>
      </c>
      <c r="M81" s="23">
        <f>'F1'!F81</f>
        <v>0.52867593021073844</v>
      </c>
      <c r="N81" s="23">
        <f>'F1'!H81</f>
        <v>0.38807307073147967</v>
      </c>
      <c r="O81" s="23">
        <v>0.42106214244267903</v>
      </c>
      <c r="P81" s="23">
        <f>'F1'!G81</f>
        <v>0.46544036353589036</v>
      </c>
    </row>
    <row r="82" spans="1:16">
      <c r="A82" s="215">
        <f t="shared" si="6"/>
        <v>2007</v>
      </c>
      <c r="B82" s="7">
        <f t="shared" si="7"/>
        <v>161.08932195172136</v>
      </c>
      <c r="C82" s="7">
        <f t="shared" si="7"/>
        <v>180.11101280628296</v>
      </c>
      <c r="D82" s="7">
        <f t="shared" si="7"/>
        <v>224.28041307930079</v>
      </c>
      <c r="F82" s="23">
        <f t="shared" si="3"/>
        <v>0.14294969361799303</v>
      </c>
      <c r="G82" s="23">
        <f t="shared" si="4"/>
        <v>0.10905904194805771</v>
      </c>
      <c r="H82" s="23">
        <f t="shared" si="5"/>
        <v>6.35462618956808E-2</v>
      </c>
      <c r="J82" s="205">
        <v>0</v>
      </c>
      <c r="K82" s="145">
        <f t="shared" si="0"/>
        <v>0</v>
      </c>
      <c r="M82" s="23">
        <f>'F1'!F82</f>
        <v>0.52600701490882784</v>
      </c>
      <c r="N82" s="23">
        <f>'F1'!H82</f>
        <v>0.38305732129083481</v>
      </c>
      <c r="O82" s="23">
        <v>0.41694797296077013</v>
      </c>
      <c r="P82" s="23">
        <f>'F1'!G82</f>
        <v>0.46246075301314704</v>
      </c>
    </row>
    <row r="83" spans="1:16">
      <c r="A83" s="215">
        <f t="shared" si="6"/>
        <v>2008</v>
      </c>
      <c r="B83" s="7">
        <f t="shared" si="7"/>
        <v>179.16474616444958</v>
      </c>
      <c r="C83" s="7">
        <f t="shared" si="7"/>
        <v>196.73320933334213</v>
      </c>
      <c r="D83" s="7">
        <f t="shared" si="7"/>
        <v>256.99404328025497</v>
      </c>
      <c r="F83" s="23">
        <f t="shared" si="3"/>
        <v>0.15898971614660695</v>
      </c>
      <c r="G83" s="23">
        <f t="shared" si="4"/>
        <v>0.11912395025137812</v>
      </c>
      <c r="H83" s="23">
        <f t="shared" si="5"/>
        <v>7.2815144914784469E-2</v>
      </c>
      <c r="J83" s="205">
        <v>1</v>
      </c>
      <c r="K83" s="145">
        <f t="shared" si="0"/>
        <v>600</v>
      </c>
      <c r="M83" s="23">
        <f>'F1'!F83</f>
        <v>0.53367701468232553</v>
      </c>
      <c r="N83" s="23">
        <f>'F1'!H83</f>
        <v>0.37468729853571858</v>
      </c>
      <c r="O83" s="23">
        <v>0.41455306443094742</v>
      </c>
      <c r="P83" s="23">
        <f>'F1'!G83</f>
        <v>0.46086186976754107</v>
      </c>
    </row>
    <row r="84" spans="1:16">
      <c r="A84" s="215">
        <f t="shared" si="6"/>
        <v>2009</v>
      </c>
      <c r="B84" s="7">
        <f t="shared" si="7"/>
        <v>193.21472050970306</v>
      </c>
      <c r="C84" s="7">
        <f t="shared" si="7"/>
        <v>198.65843061183571</v>
      </c>
      <c r="D84" s="7">
        <f t="shared" si="7"/>
        <v>282.25079991535932</v>
      </c>
      <c r="F84" s="23">
        <f t="shared" si="3"/>
        <v>0.17145757871912792</v>
      </c>
      <c r="G84" s="23">
        <f t="shared" si="4"/>
        <v>0.12028969122911803</v>
      </c>
      <c r="H84" s="23">
        <f t="shared" si="5"/>
        <v>7.9971242274041288E-2</v>
      </c>
      <c r="J84" s="205">
        <v>1</v>
      </c>
      <c r="K84" s="145">
        <f t="shared" si="0"/>
        <v>600</v>
      </c>
      <c r="M84" s="23">
        <f>'F1'!F84</f>
        <v>0.52992273292329628</v>
      </c>
      <c r="N84" s="23">
        <f>'F1'!H84</f>
        <v>0.35846515420416836</v>
      </c>
      <c r="O84" s="23">
        <v>0.40963304169417825</v>
      </c>
      <c r="P84" s="23">
        <f>'F1'!G84</f>
        <v>0.44995149064925499</v>
      </c>
    </row>
    <row r="85" spans="1:16">
      <c r="A85" s="215">
        <f t="shared" si="6"/>
        <v>2010</v>
      </c>
      <c r="B85" s="7">
        <f t="shared" si="7"/>
        <v>198.08950220237344</v>
      </c>
      <c r="C85" s="7">
        <f t="shared" si="7"/>
        <v>206.00831036608975</v>
      </c>
      <c r="D85" s="7">
        <f t="shared" si="7"/>
        <v>283.55049300947366</v>
      </c>
      <c r="F85" s="23">
        <f t="shared" si="3"/>
        <v>0.17578343061904889</v>
      </c>
      <c r="G85" s="23">
        <f t="shared" si="4"/>
        <v>0.12474011784070171</v>
      </c>
      <c r="H85" s="23">
        <f t="shared" si="5"/>
        <v>8.0339489490143023E-2</v>
      </c>
      <c r="J85" s="205">
        <v>0</v>
      </c>
      <c r="K85" s="145">
        <f t="shared" si="0"/>
        <v>0</v>
      </c>
      <c r="M85" s="23">
        <f>'F1'!F85</f>
        <v>0.54023945170047227</v>
      </c>
      <c r="N85" s="23">
        <f>'F1'!H85</f>
        <v>0.36445602108142339</v>
      </c>
      <c r="O85" s="23">
        <v>0.41549933385977056</v>
      </c>
      <c r="P85" s="23">
        <f>'F1'!G85</f>
        <v>0.45989996221032925</v>
      </c>
    </row>
    <row r="86" spans="1:16">
      <c r="A86" s="215">
        <f t="shared" si="6"/>
        <v>2011</v>
      </c>
      <c r="B86" s="7">
        <f t="shared" si="7"/>
        <v>199.85027309587613</v>
      </c>
      <c r="C86" s="7">
        <f t="shared" si="7"/>
        <v>212.44181890040741</v>
      </c>
      <c r="D86" s="7">
        <f t="shared" si="7"/>
        <v>269.69377511186434</v>
      </c>
      <c r="F86" s="23">
        <f t="shared" si="3"/>
        <v>0.17734592809999999</v>
      </c>
      <c r="G86" s="23">
        <f t="shared" si="4"/>
        <v>0.12863567239999996</v>
      </c>
      <c r="H86" s="23">
        <f t="shared" si="5"/>
        <v>7.6413410469481025E-2</v>
      </c>
      <c r="J86" s="205">
        <v>0</v>
      </c>
      <c r="K86" s="145">
        <f t="shared" si="0"/>
        <v>0</v>
      </c>
      <c r="M86" s="23">
        <f>'F1'!F86</f>
        <v>0.54120487569999998</v>
      </c>
      <c r="N86" s="23">
        <f>'F1'!H86</f>
        <v>0.36385894759999998</v>
      </c>
      <c r="O86" s="23">
        <v>0.41256920330000002</v>
      </c>
      <c r="P86" s="23">
        <f>'F1'!G86</f>
        <v>0.46479146523051895</v>
      </c>
    </row>
    <row r="87" spans="1:16">
      <c r="A87" s="215">
        <f t="shared" si="6"/>
        <v>2012</v>
      </c>
      <c r="B87" s="7">
        <f t="shared" si="7"/>
        <v>190.68425604379985</v>
      </c>
      <c r="C87" s="7">
        <f t="shared" si="7"/>
        <v>205.14888784137401</v>
      </c>
      <c r="D87" s="7">
        <f t="shared" si="7"/>
        <v>270.6386676452957</v>
      </c>
      <c r="F87" s="23">
        <f t="shared" si="3"/>
        <v>0.16921205979999998</v>
      </c>
      <c r="G87" s="23">
        <f t="shared" si="4"/>
        <v>0.12421972879999998</v>
      </c>
      <c r="H87" s="23">
        <f t="shared" si="5"/>
        <v>7.6681130630899985E-2</v>
      </c>
      <c r="J87" s="205">
        <v>0</v>
      </c>
      <c r="K87" s="145">
        <f t="shared" si="0"/>
        <v>0</v>
      </c>
      <c r="M87" s="23">
        <f>'F1'!F87</f>
        <v>0.550700984</v>
      </c>
      <c r="N87" s="23">
        <f>'F1'!H87</f>
        <v>0.38148892420000002</v>
      </c>
      <c r="O87" s="23">
        <v>0.42648125520000002</v>
      </c>
      <c r="P87" s="23">
        <f>'F1'!G87</f>
        <v>0.47401985336910002</v>
      </c>
    </row>
    <row r="88" spans="1:16">
      <c r="A88" s="215">
        <f t="shared" si="6"/>
        <v>2013</v>
      </c>
      <c r="B88" s="7">
        <f t="shared" si="7"/>
        <v>185.42333131881534</v>
      </c>
      <c r="C88" s="7">
        <f t="shared" si="7"/>
        <v>207.46636238253257</v>
      </c>
      <c r="D88" s="7">
        <f t="shared" si="7"/>
        <v>260.90910668871976</v>
      </c>
      <c r="F88" s="23">
        <f t="shared" si="3"/>
        <v>0.1645435469</v>
      </c>
      <c r="G88" s="23">
        <f t="shared" si="4"/>
        <v>0.12562298309999997</v>
      </c>
      <c r="H88" s="23">
        <f t="shared" si="5"/>
        <v>7.3924415409147848E-2</v>
      </c>
      <c r="J88" s="205">
        <v>0</v>
      </c>
      <c r="K88" s="145">
        <f t="shared" si="0"/>
        <v>0</v>
      </c>
      <c r="M88" s="23">
        <f>'F1'!F88</f>
        <v>0.54235455269999999</v>
      </c>
      <c r="N88" s="23">
        <f>'F1'!H88</f>
        <v>0.37781100579999999</v>
      </c>
      <c r="O88" s="23">
        <v>0.41673156960000002</v>
      </c>
      <c r="P88" s="23">
        <f>'F1'!G88</f>
        <v>0.46843013729085214</v>
      </c>
    </row>
    <row r="89" spans="1:16">
      <c r="A89" s="215">
        <f t="shared" si="6"/>
        <v>2014</v>
      </c>
      <c r="B89" s="7">
        <f t="shared" si="7"/>
        <v>184.6466443905851</v>
      </c>
      <c r="C89" s="7">
        <f t="shared" si="7"/>
        <v>211.07343897534952</v>
      </c>
      <c r="D89" s="7">
        <f t="shared" si="7"/>
        <v>263.36153916733826</v>
      </c>
      <c r="F89" s="23">
        <f t="shared" si="3"/>
        <v>0.16385431960000002</v>
      </c>
      <c r="G89" s="23">
        <f t="shared" si="4"/>
        <v>0.12780710449999999</v>
      </c>
      <c r="H89" s="23">
        <f t="shared" si="5"/>
        <v>7.4619272862048391E-2</v>
      </c>
      <c r="J89" s="205">
        <v>0</v>
      </c>
      <c r="K89" s="145">
        <f t="shared" si="0"/>
        <v>0</v>
      </c>
      <c r="M89" s="23">
        <f>'F1'!F89</f>
        <v>0.54591079689999999</v>
      </c>
      <c r="N89" s="23">
        <f>'F1'!H89</f>
        <v>0.38205647729999997</v>
      </c>
      <c r="O89" s="23">
        <v>0.4181036924</v>
      </c>
      <c r="P89" s="23">
        <f>'F1'!G89</f>
        <v>0.4712915240379516</v>
      </c>
    </row>
    <row r="90" spans="1:16">
      <c r="A90" s="215">
        <f t="shared" si="6"/>
        <v>2015</v>
      </c>
      <c r="B90" s="7">
        <f t="shared" si="7"/>
        <v>185.37232308423995</v>
      </c>
      <c r="C90" s="7">
        <f t="shared" si="7"/>
        <v>215.3618671801413</v>
      </c>
      <c r="D90" s="7">
        <f t="shared" si="7"/>
        <v>266.13452883500071</v>
      </c>
      <c r="F90" s="23">
        <f t="shared" si="3"/>
        <v>0.16449828250000004</v>
      </c>
      <c r="G90" s="23">
        <f t="shared" si="4"/>
        <v>0.13040379120000006</v>
      </c>
      <c r="H90" s="23">
        <f t="shared" si="5"/>
        <v>7.5404955058883782E-2</v>
      </c>
      <c r="J90" s="205">
        <v>0</v>
      </c>
      <c r="K90" s="145">
        <f t="shared" si="0"/>
        <v>0</v>
      </c>
      <c r="M90" s="23">
        <f>'F1'!F90</f>
        <v>0.54371738150000004</v>
      </c>
      <c r="N90" s="23">
        <f>'F1'!H90</f>
        <v>0.379219099</v>
      </c>
      <c r="O90" s="23">
        <v>0.41331359029999998</v>
      </c>
      <c r="P90" s="23">
        <f>'F1'!G90</f>
        <v>0.46831242644111626</v>
      </c>
    </row>
    <row r="91" spans="1:16">
      <c r="A91" s="215">
        <f t="shared" si="6"/>
        <v>2016</v>
      </c>
      <c r="B91" s="7">
        <f t="shared" si="7"/>
        <v>188.97952596462929</v>
      </c>
      <c r="C91" s="7">
        <f t="shared" si="7"/>
        <v>220.03638389146315</v>
      </c>
      <c r="D91" s="7">
        <f t="shared" si="7"/>
        <v>271.23261754871561</v>
      </c>
      <c r="F91" s="23">
        <f t="shared" si="3"/>
        <v>0.16769929259999994</v>
      </c>
      <c r="G91" s="23">
        <f t="shared" si="4"/>
        <v>0.13323425839999997</v>
      </c>
      <c r="H91" s="23">
        <f t="shared" si="5"/>
        <v>7.684941682048485E-2</v>
      </c>
      <c r="J91" s="205">
        <v>0</v>
      </c>
      <c r="K91" s="145">
        <f t="shared" si="0"/>
        <v>0</v>
      </c>
      <c r="M91" s="23">
        <f>'F1'!F91</f>
        <v>0.54336120489999995</v>
      </c>
      <c r="N91" s="23">
        <f>'F1'!H91</f>
        <v>0.37566191230000001</v>
      </c>
      <c r="O91" s="23">
        <v>0.41012694649999998</v>
      </c>
      <c r="P91" s="23">
        <f>'F1'!G91</f>
        <v>0.4665117880795151</v>
      </c>
    </row>
    <row r="92" spans="1:16">
      <c r="A92" s="215">
        <f t="shared" si="6"/>
        <v>2017</v>
      </c>
      <c r="B92" s="7">
        <f t="shared" si="7"/>
        <v>184.22951376908452</v>
      </c>
      <c r="C92" s="7">
        <f t="shared" si="7"/>
        <v>213.82481988567372</v>
      </c>
      <c r="D92" s="7">
        <f t="shared" si="7"/>
        <v>269.18760077070482</v>
      </c>
      <c r="F92" s="23">
        <f t="shared" si="3"/>
        <v>0.16348416040000002</v>
      </c>
      <c r="G92" s="23">
        <f t="shared" si="4"/>
        <v>0.12947309350000002</v>
      </c>
      <c r="H92" s="23">
        <f t="shared" si="5"/>
        <v>7.6269994079228409E-2</v>
      </c>
      <c r="J92" s="205">
        <v>0</v>
      </c>
      <c r="K92" s="145">
        <f t="shared" si="0"/>
        <v>0</v>
      </c>
      <c r="M92" s="23">
        <f>'F1'!F92</f>
        <v>0.54725050760000005</v>
      </c>
      <c r="N92" s="23">
        <f>'F1'!H92</f>
        <v>0.38376634720000002</v>
      </c>
      <c r="O92" s="23">
        <v>0.41777741410000002</v>
      </c>
      <c r="P92" s="23">
        <f>'F1'!G92</f>
        <v>0.47098051352077164</v>
      </c>
    </row>
    <row r="93" spans="1:16">
      <c r="A93" s="215">
        <f t="shared" si="6"/>
        <v>2018</v>
      </c>
      <c r="B93" s="7">
        <f t="shared" si="7"/>
        <v>182.4671373665405</v>
      </c>
      <c r="C93" s="7">
        <f t="shared" si="7"/>
        <v>211.17675962578448</v>
      </c>
      <c r="D93" s="7">
        <f t="shared" si="7"/>
        <v>268.07562083824388</v>
      </c>
      <c r="F93" s="23">
        <f t="shared" si="3"/>
        <v>0.16192023820000001</v>
      </c>
      <c r="G93" s="23">
        <f t="shared" si="4"/>
        <v>0.12786966620000001</v>
      </c>
      <c r="H93" s="23">
        <f t="shared" si="5"/>
        <v>7.5954932380167262E-2</v>
      </c>
      <c r="J93" s="205">
        <v>0</v>
      </c>
      <c r="K93" s="145">
        <f t="shared" si="0"/>
        <v>0</v>
      </c>
      <c r="M93" s="23">
        <f>'F1'!F93</f>
        <v>0.54491309290000001</v>
      </c>
      <c r="N93" s="23">
        <f>'F1'!H93</f>
        <v>0.3829928547</v>
      </c>
      <c r="O93" s="23">
        <v>0.4170434267</v>
      </c>
      <c r="P93" s="23">
        <f>'F1'!G93</f>
        <v>0.46895816051983275</v>
      </c>
    </row>
    <row r="94" spans="1:16">
      <c r="A94" s="215">
        <f t="shared" si="6"/>
        <v>2019</v>
      </c>
      <c r="B94" s="7">
        <f t="shared" si="7"/>
        <v>184.98075145982278</v>
      </c>
      <c r="C94" s="7">
        <f t="shared" si="7"/>
        <v>213.86532457580475</v>
      </c>
      <c r="D94" s="7">
        <f t="shared" si="7"/>
        <v>267.57471012596608</v>
      </c>
      <c r="E94" s="7"/>
      <c r="F94" s="23">
        <f t="shared" si="3"/>
        <v>0.16415080420000006</v>
      </c>
      <c r="G94" s="23">
        <f t="shared" si="4"/>
        <v>0.12949761950000005</v>
      </c>
      <c r="H94" s="23">
        <f t="shared" si="5"/>
        <v>7.5813007354830764E-2</v>
      </c>
      <c r="I94" s="23"/>
      <c r="J94" s="205">
        <v>0</v>
      </c>
      <c r="K94" s="145">
        <f t="shared" si="0"/>
        <v>0</v>
      </c>
      <c r="M94" s="23">
        <f>'F1'!F94</f>
        <v>0.54370338780000005</v>
      </c>
      <c r="N94" s="23">
        <f>'F1'!H94</f>
        <v>0.37955258359999999</v>
      </c>
      <c r="O94" s="23">
        <v>0.4142057683</v>
      </c>
      <c r="P94" s="23">
        <f>'F1'!G94</f>
        <v>0.46789038044516928</v>
      </c>
    </row>
    <row r="95" spans="1:16">
      <c r="A95" s="215">
        <f t="shared" si="6"/>
        <v>2020</v>
      </c>
      <c r="B95" s="7">
        <f t="shared" si="7"/>
        <v>234.90101696175506</v>
      </c>
      <c r="C95" s="7">
        <f t="shared" si="7"/>
        <v>271.74322889252352</v>
      </c>
      <c r="D95" s="7">
        <f t="shared" si="7"/>
        <v>399.05985428998309</v>
      </c>
      <c r="E95" s="7"/>
      <c r="F95" s="23">
        <f t="shared" si="3"/>
        <v>0.20844974700000002</v>
      </c>
      <c r="G95" s="23">
        <f t="shared" si="4"/>
        <v>0.16454327660000007</v>
      </c>
      <c r="H95" s="23">
        <f t="shared" si="5"/>
        <v>0.11306721645727114</v>
      </c>
      <c r="J95" s="205">
        <v>1</v>
      </c>
      <c r="K95" s="145">
        <f t="shared" si="0"/>
        <v>600</v>
      </c>
      <c r="M95" s="23">
        <f>'F1'!F95</f>
        <v>0.57639815520000004</v>
      </c>
      <c r="N95" s="23">
        <f>'F1'!H95</f>
        <v>0.36794840820000002</v>
      </c>
      <c r="O95" s="23">
        <v>0.41185487859999997</v>
      </c>
      <c r="P95" s="23">
        <f>'F1'!G95</f>
        <v>0.4633309387427289</v>
      </c>
    </row>
    <row r="96" spans="1:16">
      <c r="A96" s="215">
        <f t="shared" si="6"/>
        <v>2021</v>
      </c>
      <c r="B96" s="7">
        <f t="shared" si="7"/>
        <v>226.95468094357301</v>
      </c>
      <c r="C96" s="7">
        <f t="shared" si="7"/>
        <v>273.41626449923803</v>
      </c>
      <c r="D96" s="7">
        <f t="shared" si="7"/>
        <v>407.43563158571703</v>
      </c>
      <c r="E96" s="7"/>
      <c r="F96" s="23">
        <f t="shared" si="3"/>
        <v>0.20139821630000004</v>
      </c>
      <c r="G96" s="23">
        <f t="shared" si="4"/>
        <v>0.16555631660000003</v>
      </c>
      <c r="H96" s="23">
        <f t="shared" si="5"/>
        <v>0.1154403587674131</v>
      </c>
      <c r="J96" s="205">
        <v>0</v>
      </c>
      <c r="K96" s="145">
        <f t="shared" si="0"/>
        <v>0</v>
      </c>
      <c r="M96" s="23">
        <f>'F1'!F96</f>
        <v>0.58225120640000005</v>
      </c>
      <c r="N96" s="23">
        <f>'F1'!H96</f>
        <v>0.38085299010000001</v>
      </c>
      <c r="O96" s="23">
        <v>0.41669488980000002</v>
      </c>
      <c r="P96" s="23">
        <f>'F1'!G96</f>
        <v>0.46681084763258696</v>
      </c>
    </row>
    <row r="97" spans="1:16">
      <c r="A97" s="215">
        <f t="shared" si="6"/>
        <v>2022</v>
      </c>
      <c r="B97" s="7">
        <f t="shared" si="7"/>
        <v>186.8486556242357</v>
      </c>
      <c r="C97" s="7">
        <f t="shared" si="7"/>
        <v>225.33047075408473</v>
      </c>
      <c r="D97" s="7">
        <f t="shared" si="7"/>
        <v>304.21184361421257</v>
      </c>
      <c r="E97" s="7"/>
      <c r="F97" s="23">
        <f t="shared" si="3"/>
        <v>0.16580837109999996</v>
      </c>
      <c r="G97" s="23">
        <f t="shared" si="4"/>
        <v>0.13643988159999992</v>
      </c>
      <c r="H97" s="23">
        <f t="shared" si="5"/>
        <v>8.6193552172750043E-2</v>
      </c>
      <c r="J97" s="205">
        <v>0</v>
      </c>
      <c r="K97" s="145">
        <f t="shared" si="0"/>
        <v>0</v>
      </c>
      <c r="M97" s="23">
        <f>'F1'!F97</f>
        <v>0.56180581789999995</v>
      </c>
      <c r="N97" s="23">
        <f>'F1'!H97</f>
        <v>0.39599744679999999</v>
      </c>
      <c r="O97" s="23">
        <v>0.42536593630000002</v>
      </c>
      <c r="P97" s="23">
        <v>0.47561226572724991</v>
      </c>
    </row>
    <row r="98" spans="1:16">
      <c r="A98" s="215">
        <f t="shared" si="6"/>
        <v>2023</v>
      </c>
    </row>
    <row r="99" spans="1:16">
      <c r="A99" s="215">
        <f t="shared" si="6"/>
        <v>2024</v>
      </c>
    </row>
    <row r="100" spans="1:16">
      <c r="A100" s="215">
        <f t="shared" si="6"/>
        <v>2025</v>
      </c>
    </row>
    <row r="103" spans="1:16">
      <c r="A103" s="87"/>
      <c r="B103" s="8"/>
      <c r="C103" s="8"/>
      <c r="D103" s="8"/>
      <c r="E103" s="8"/>
      <c r="F103" s="206">
        <f>(F$97-F37)</f>
        <v>7.7068973673747709E-2</v>
      </c>
      <c r="G103" s="206">
        <f>(G$97-G37)</f>
        <v>7.5888869061219E-2</v>
      </c>
      <c r="H103" s="206">
        <f>(H$97-H37)</f>
        <v>5.7860154252169171E-2</v>
      </c>
      <c r="I103" s="206"/>
    </row>
    <row r="104" spans="1:16">
      <c r="A104" s="87"/>
      <c r="B104" s="8"/>
      <c r="C104" s="8"/>
      <c r="D104" s="8"/>
      <c r="E104" s="8"/>
      <c r="F104" s="206"/>
      <c r="G104" s="206"/>
      <c r="H104" s="206"/>
      <c r="I104" s="206"/>
    </row>
    <row r="105" spans="1:16">
      <c r="A105" s="87"/>
      <c r="B105" s="8"/>
      <c r="C105" s="8"/>
      <c r="D105" s="8"/>
      <c r="E105" s="8"/>
      <c r="F105" s="206"/>
      <c r="G105" s="206"/>
      <c r="H105" s="206"/>
      <c r="I105" s="206"/>
    </row>
    <row r="106" spans="1:16">
      <c r="A106" s="215"/>
    </row>
    <row r="107" spans="1:16">
      <c r="A107" s="87"/>
      <c r="F107" s="215" t="s">
        <v>64</v>
      </c>
      <c r="G107" s="215" t="s">
        <v>63</v>
      </c>
      <c r="H107" s="215" t="s">
        <v>62</v>
      </c>
      <c r="I107" s="87" t="s">
        <v>145</v>
      </c>
    </row>
    <row r="108" spans="1:16">
      <c r="A108" s="215"/>
      <c r="F108" s="207">
        <f>1-G108-H108</f>
        <v>1.5312317736633996E-2</v>
      </c>
      <c r="G108" s="8">
        <f>G103/F103-H108</f>
        <v>0.23392960811142893</v>
      </c>
      <c r="H108" s="8">
        <f>H103/F103</f>
        <v>0.75075807415193707</v>
      </c>
    </row>
    <row r="109" spans="1:16">
      <c r="A109" s="215"/>
    </row>
    <row r="110" spans="1:16">
      <c r="A110" s="215"/>
    </row>
    <row r="111" spans="1:16">
      <c r="A111" s="215"/>
    </row>
    <row r="112" spans="1:16">
      <c r="A112" s="215"/>
    </row>
    <row r="113" spans="1:1">
      <c r="A113" s="215"/>
    </row>
    <row r="114" spans="1:1">
      <c r="A114" s="215"/>
    </row>
    <row r="115" spans="1:1">
      <c r="A115" s="215"/>
    </row>
    <row r="116" spans="1:1">
      <c r="A116" s="215"/>
    </row>
    <row r="117" spans="1:1">
      <c r="A117" s="215"/>
    </row>
    <row r="118" spans="1:1">
      <c r="A118" s="215"/>
    </row>
    <row r="119" spans="1:1">
      <c r="A119" s="215"/>
    </row>
    <row r="120" spans="1:1">
      <c r="A120" s="215"/>
    </row>
    <row r="121" spans="1:1">
      <c r="A121" s="215"/>
    </row>
    <row r="122" spans="1:1">
      <c r="A122" s="215"/>
    </row>
    <row r="123" spans="1:1">
      <c r="A123" s="215"/>
    </row>
    <row r="124" spans="1:1">
      <c r="A124" s="215"/>
    </row>
    <row r="125" spans="1:1">
      <c r="A125" s="215"/>
    </row>
    <row r="126" spans="1:1">
      <c r="A126" s="215"/>
    </row>
    <row r="127" spans="1:1">
      <c r="A127" s="215"/>
    </row>
    <row r="128" spans="1:1">
      <c r="A128" s="215"/>
    </row>
    <row r="129" spans="1:1">
      <c r="A129" s="215"/>
    </row>
    <row r="130" spans="1:1">
      <c r="A130" s="215"/>
    </row>
    <row r="131" spans="1:1">
      <c r="A131" s="215"/>
    </row>
    <row r="132" spans="1:1">
      <c r="A132" s="215"/>
    </row>
    <row r="133" spans="1:1">
      <c r="A133" s="215"/>
    </row>
    <row r="134" spans="1:1">
      <c r="A134" s="215"/>
    </row>
    <row r="135" spans="1:1">
      <c r="A135" s="215"/>
    </row>
    <row r="136" spans="1:1">
      <c r="A136" s="215"/>
    </row>
    <row r="137" spans="1:1">
      <c r="A137" s="215"/>
    </row>
    <row r="138" spans="1:1">
      <c r="A138" s="215"/>
    </row>
    <row r="139" spans="1:1">
      <c r="A139" s="215"/>
    </row>
    <row r="140" spans="1:1">
      <c r="A140" s="215"/>
    </row>
    <row r="141" spans="1:1">
      <c r="A141" s="215"/>
    </row>
    <row r="142" spans="1:1">
      <c r="A142" s="215"/>
    </row>
    <row r="143" spans="1:1">
      <c r="A143" s="215"/>
    </row>
    <row r="144" spans="1:1">
      <c r="A144" s="215"/>
    </row>
    <row r="145" spans="1:1">
      <c r="A145" s="215"/>
    </row>
    <row r="146" spans="1:1">
      <c r="A146" s="215"/>
    </row>
    <row r="147" spans="1:1">
      <c r="A147" s="215"/>
    </row>
    <row r="148" spans="1:1">
      <c r="A148" s="215"/>
    </row>
    <row r="149" spans="1:1">
      <c r="A149" s="215"/>
    </row>
    <row r="150" spans="1:1">
      <c r="A150" s="215"/>
    </row>
    <row r="151" spans="1:1">
      <c r="A151" s="215"/>
    </row>
    <row r="152" spans="1:1">
      <c r="A152" s="215"/>
    </row>
    <row r="153" spans="1:1">
      <c r="A153" s="215"/>
    </row>
    <row r="154" spans="1:1">
      <c r="A154" s="215"/>
    </row>
    <row r="155" spans="1:1">
      <c r="A155" s="215"/>
    </row>
    <row r="156" spans="1:1">
      <c r="A156" s="215"/>
    </row>
    <row r="157" spans="1:1">
      <c r="A157" s="215"/>
    </row>
    <row r="158" spans="1:1">
      <c r="A158" s="215"/>
    </row>
    <row r="159" spans="1:1">
      <c r="A159" s="215"/>
    </row>
    <row r="160" spans="1:1">
      <c r="A160" s="215"/>
    </row>
    <row r="161" spans="1:1">
      <c r="A161" s="215"/>
    </row>
    <row r="162" spans="1:1">
      <c r="A162" s="215"/>
    </row>
    <row r="163" spans="1:1">
      <c r="A163" s="215"/>
    </row>
    <row r="164" spans="1:1">
      <c r="A164" s="215"/>
    </row>
    <row r="165" spans="1:1">
      <c r="A165" s="215"/>
    </row>
    <row r="166" spans="1:1">
      <c r="A166" s="215"/>
    </row>
    <row r="167" spans="1:1">
      <c r="A167" s="215"/>
    </row>
    <row r="168" spans="1:1">
      <c r="A168" s="215"/>
    </row>
    <row r="169" spans="1:1">
      <c r="A169" s="215"/>
    </row>
    <row r="170" spans="1:1">
      <c r="A170" s="215"/>
    </row>
    <row r="171" spans="1:1">
      <c r="A171" s="215"/>
    </row>
    <row r="172" spans="1:1">
      <c r="A172" s="215"/>
    </row>
    <row r="173" spans="1:1">
      <c r="A173" s="215"/>
    </row>
    <row r="174" spans="1:1">
      <c r="A174" s="215"/>
    </row>
    <row r="175" spans="1:1">
      <c r="A175" s="215"/>
    </row>
  </sheetData>
  <mergeCells count="5">
    <mergeCell ref="M32:P33"/>
    <mergeCell ref="A28:J28"/>
    <mergeCell ref="B32:D32"/>
    <mergeCell ref="F32:H33"/>
    <mergeCell ref="J32:J34"/>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27653-778C-4677-9B79-34CE8017D65A}">
  <dimension ref="A1:U71"/>
  <sheetViews>
    <sheetView zoomScale="85" zoomScaleNormal="85" workbookViewId="0">
      <selection activeCell="H58" sqref="H58"/>
    </sheetView>
  </sheetViews>
  <sheetFormatPr defaultColWidth="8.375" defaultRowHeight="14.25"/>
  <cols>
    <col min="1" max="1" width="17.375" style="219" customWidth="1"/>
    <col min="2" max="2" width="7.375" style="219" customWidth="1"/>
    <col min="3" max="3" width="7.125" style="219" customWidth="1"/>
    <col min="4" max="8" width="6.625" style="219" customWidth="1"/>
    <col min="9" max="9" width="7.125" style="219" customWidth="1"/>
    <col min="10" max="10" width="9.375" style="219" customWidth="1"/>
    <col min="11" max="11" width="10.625" style="219" customWidth="1"/>
    <col min="12" max="12" width="8.375" style="219"/>
    <col min="13" max="13" width="2.25" style="215" customWidth="1"/>
    <col min="14" max="14" width="9" style="219" customWidth="1"/>
    <col min="15" max="16384" width="8.375" style="219"/>
  </cols>
  <sheetData>
    <row r="1" spans="1:21" s="215" customFormat="1" ht="15">
      <c r="A1" s="3" t="s">
        <v>135</v>
      </c>
      <c r="B1" s="219"/>
      <c r="C1" s="219"/>
      <c r="D1" s="219"/>
      <c r="E1" s="219"/>
      <c r="F1" s="219"/>
      <c r="G1" s="219"/>
      <c r="H1" s="219"/>
      <c r="I1" s="219"/>
      <c r="J1" s="219"/>
      <c r="K1" s="219"/>
      <c r="L1" s="219"/>
      <c r="N1" s="219"/>
      <c r="O1" s="219"/>
      <c r="P1" s="219"/>
      <c r="Q1" s="219"/>
      <c r="R1" s="219"/>
      <c r="S1" s="219"/>
      <c r="T1" s="219"/>
      <c r="U1" s="219"/>
    </row>
    <row r="2" spans="1:21" s="215" customFormat="1" ht="15">
      <c r="A2" s="3"/>
      <c r="B2" s="219"/>
      <c r="C2" s="219"/>
      <c r="D2" s="219"/>
      <c r="E2" s="219"/>
      <c r="F2" s="219"/>
      <c r="G2" s="219"/>
      <c r="H2" s="219"/>
      <c r="I2" s="219"/>
      <c r="J2" s="219"/>
      <c r="K2" s="219"/>
      <c r="L2" s="219"/>
      <c r="N2" s="219"/>
      <c r="O2" s="219"/>
      <c r="P2" s="219"/>
      <c r="Q2" s="219"/>
      <c r="R2" s="219"/>
      <c r="S2" s="219"/>
      <c r="T2" s="219"/>
      <c r="U2" s="219"/>
    </row>
    <row r="3" spans="1:21" s="215" customFormat="1" ht="15">
      <c r="A3" s="3"/>
      <c r="B3" s="219"/>
      <c r="C3" s="219"/>
      <c r="D3" s="219"/>
      <c r="E3" s="219"/>
      <c r="F3" s="219"/>
      <c r="G3" s="219"/>
      <c r="H3" s="219"/>
      <c r="I3" s="219"/>
      <c r="J3" s="219"/>
      <c r="K3" s="219"/>
      <c r="L3" s="219"/>
      <c r="N3" s="219"/>
      <c r="O3" s="219"/>
      <c r="P3" s="219"/>
      <c r="Q3" s="219"/>
      <c r="R3" s="219"/>
      <c r="S3" s="219"/>
      <c r="T3" s="219"/>
      <c r="U3" s="219"/>
    </row>
    <row r="4" spans="1:21" s="215" customFormat="1" ht="15">
      <c r="A4" s="3"/>
      <c r="B4" s="219"/>
      <c r="C4" s="219"/>
      <c r="D4" s="219"/>
      <c r="E4" s="219"/>
      <c r="F4" s="219"/>
      <c r="G4" s="219"/>
      <c r="H4" s="219"/>
      <c r="I4" s="219"/>
      <c r="J4" s="219"/>
      <c r="K4" s="219"/>
      <c r="L4" s="219"/>
      <c r="N4" s="219"/>
      <c r="O4" s="219"/>
      <c r="P4" s="219"/>
      <c r="Q4" s="219"/>
      <c r="R4" s="219"/>
      <c r="S4" s="219"/>
      <c r="T4" s="219"/>
      <c r="U4" s="219"/>
    </row>
    <row r="5" spans="1:21" s="215" customFormat="1" ht="15">
      <c r="A5" s="3"/>
      <c r="B5" s="219"/>
      <c r="C5" s="219"/>
      <c r="D5" s="219"/>
      <c r="E5" s="219"/>
      <c r="F5" s="219"/>
      <c r="G5" s="219"/>
      <c r="H5" s="219"/>
      <c r="I5" s="219"/>
      <c r="J5" s="219"/>
      <c r="K5" s="219"/>
      <c r="L5" s="219"/>
      <c r="N5" s="219"/>
      <c r="O5" s="219"/>
      <c r="P5" s="219"/>
      <c r="Q5" s="219"/>
      <c r="R5" s="219"/>
      <c r="S5" s="219"/>
      <c r="T5" s="219"/>
      <c r="U5" s="219"/>
    </row>
    <row r="6" spans="1:21" s="215" customFormat="1" ht="15">
      <c r="A6" s="3"/>
      <c r="B6" s="219"/>
      <c r="C6" s="219"/>
      <c r="D6" s="219"/>
      <c r="E6" s="219"/>
      <c r="F6" s="219"/>
      <c r="G6" s="219"/>
      <c r="H6" s="219"/>
      <c r="I6" s="219"/>
      <c r="J6" s="219"/>
      <c r="K6" s="219"/>
      <c r="L6" s="219"/>
      <c r="N6" s="219"/>
      <c r="O6" s="219"/>
      <c r="P6" s="219"/>
      <c r="Q6" s="219"/>
      <c r="R6" s="219"/>
      <c r="S6" s="219"/>
      <c r="T6" s="219"/>
      <c r="U6" s="219"/>
    </row>
    <row r="7" spans="1:21" s="215" customFormat="1" ht="15">
      <c r="A7" s="3"/>
      <c r="B7" s="219"/>
      <c r="C7" s="219"/>
      <c r="D7" s="219"/>
      <c r="E7" s="219"/>
      <c r="F7" s="219"/>
      <c r="G7" s="219"/>
      <c r="H7" s="219"/>
      <c r="I7" s="219"/>
      <c r="J7" s="219"/>
      <c r="K7" s="219"/>
      <c r="L7" s="219"/>
      <c r="N7" s="219"/>
      <c r="O7" s="219"/>
      <c r="P7" s="219"/>
      <c r="Q7" s="219"/>
      <c r="R7" s="219"/>
      <c r="S7" s="219"/>
      <c r="T7" s="219"/>
      <c r="U7" s="219"/>
    </row>
    <row r="8" spans="1:21" s="215" customFormat="1" ht="15">
      <c r="A8" s="3"/>
      <c r="B8" s="219"/>
      <c r="C8" s="219"/>
      <c r="D8" s="219"/>
      <c r="E8" s="219"/>
      <c r="F8" s="219"/>
      <c r="G8" s="219"/>
      <c r="H8" s="219"/>
      <c r="I8" s="219"/>
      <c r="J8" s="219"/>
      <c r="K8" s="219"/>
      <c r="L8" s="219"/>
      <c r="N8" s="219"/>
      <c r="O8" s="219"/>
      <c r="P8" s="219"/>
      <c r="Q8" s="219"/>
      <c r="R8" s="219"/>
      <c r="S8" s="219"/>
      <c r="T8" s="219"/>
      <c r="U8" s="219"/>
    </row>
    <row r="9" spans="1:21" s="215" customFormat="1" ht="15">
      <c r="A9" s="3"/>
      <c r="B9" s="219"/>
      <c r="C9" s="219"/>
      <c r="D9" s="219"/>
      <c r="E9" s="219"/>
      <c r="F9" s="219"/>
      <c r="G9" s="219"/>
      <c r="H9" s="219"/>
      <c r="I9" s="219"/>
      <c r="J9" s="219"/>
      <c r="K9" s="219"/>
      <c r="L9" s="219"/>
      <c r="N9" s="219"/>
      <c r="O9" s="219"/>
      <c r="P9" s="219"/>
      <c r="Q9" s="219"/>
      <c r="R9" s="219"/>
      <c r="S9" s="219"/>
      <c r="T9" s="219"/>
      <c r="U9" s="219"/>
    </row>
    <row r="10" spans="1:21" s="215" customFormat="1" ht="15">
      <c r="A10" s="3"/>
      <c r="B10" s="219"/>
      <c r="C10" s="219"/>
      <c r="D10" s="219"/>
      <c r="E10" s="219"/>
      <c r="F10" s="219"/>
      <c r="G10" s="219"/>
      <c r="H10" s="219"/>
      <c r="I10" s="219"/>
      <c r="J10" s="219"/>
      <c r="K10" s="219"/>
      <c r="L10" s="219"/>
      <c r="N10" s="219"/>
      <c r="O10" s="219"/>
      <c r="P10" s="219"/>
      <c r="Q10" s="219"/>
      <c r="R10" s="219"/>
      <c r="S10" s="219"/>
      <c r="T10" s="219"/>
      <c r="U10" s="219"/>
    </row>
    <row r="11" spans="1:21" s="215" customFormat="1" ht="15">
      <c r="A11" s="3"/>
      <c r="B11" s="219"/>
      <c r="C11" s="219"/>
      <c r="D11" s="219"/>
      <c r="E11" s="219"/>
      <c r="F11" s="219"/>
      <c r="G11" s="219"/>
      <c r="H11" s="219"/>
      <c r="I11" s="219"/>
      <c r="J11" s="219"/>
      <c r="K11" s="219"/>
      <c r="L11" s="219"/>
      <c r="N11" s="219"/>
      <c r="O11" s="219"/>
      <c r="P11" s="219"/>
      <c r="Q11" s="219"/>
      <c r="R11" s="219"/>
      <c r="S11" s="219"/>
      <c r="T11" s="219"/>
      <c r="U11" s="219"/>
    </row>
    <row r="12" spans="1:21" s="215" customFormat="1" ht="15">
      <c r="A12" s="3"/>
      <c r="B12" s="219"/>
      <c r="C12" s="219"/>
      <c r="D12" s="219"/>
      <c r="E12" s="219"/>
      <c r="F12" s="219"/>
      <c r="G12" s="219"/>
      <c r="H12" s="219"/>
      <c r="I12" s="219"/>
      <c r="J12" s="219"/>
      <c r="K12" s="219"/>
      <c r="L12" s="219"/>
      <c r="N12" s="219"/>
      <c r="O12" s="219"/>
      <c r="P12" s="219"/>
      <c r="Q12" s="219"/>
      <c r="R12" s="219"/>
      <c r="S12" s="219"/>
      <c r="T12" s="219"/>
      <c r="U12" s="219"/>
    </row>
    <row r="13" spans="1:21" s="215" customFormat="1" ht="15">
      <c r="A13" s="3"/>
      <c r="B13" s="219"/>
      <c r="C13" s="219"/>
      <c r="D13" s="219"/>
      <c r="E13" s="219"/>
      <c r="F13" s="219"/>
      <c r="G13" s="219"/>
      <c r="H13" s="219"/>
      <c r="I13" s="219"/>
      <c r="J13" s="219"/>
      <c r="K13" s="219"/>
      <c r="L13" s="219"/>
      <c r="N13" s="219"/>
      <c r="O13" s="219"/>
      <c r="P13" s="219"/>
      <c r="Q13" s="219"/>
      <c r="R13" s="219"/>
      <c r="S13" s="219"/>
      <c r="T13" s="219"/>
      <c r="U13" s="219"/>
    </row>
    <row r="14" spans="1:21" s="215" customFormat="1" ht="15">
      <c r="A14" s="3"/>
      <c r="B14" s="219"/>
      <c r="C14" s="219"/>
      <c r="D14" s="219"/>
      <c r="E14" s="219"/>
      <c r="F14" s="219"/>
      <c r="G14" s="219"/>
      <c r="H14" s="219"/>
      <c r="I14" s="219"/>
      <c r="J14" s="219"/>
      <c r="K14" s="219"/>
      <c r="L14" s="219"/>
      <c r="N14" s="219"/>
      <c r="O14" s="219"/>
      <c r="P14" s="219"/>
      <c r="Q14" s="219"/>
      <c r="R14" s="219"/>
      <c r="S14" s="219"/>
      <c r="T14" s="219"/>
      <c r="U14" s="219"/>
    </row>
    <row r="15" spans="1:21" s="215" customFormat="1" ht="15">
      <c r="A15" s="3"/>
      <c r="B15" s="219"/>
      <c r="C15" s="219"/>
      <c r="D15" s="219"/>
      <c r="E15" s="219"/>
      <c r="F15" s="219"/>
      <c r="G15" s="219"/>
      <c r="H15" s="219"/>
      <c r="I15" s="219"/>
      <c r="J15" s="219"/>
      <c r="K15" s="219"/>
      <c r="L15" s="219"/>
      <c r="N15" s="219"/>
      <c r="O15" s="219"/>
      <c r="P15" s="219"/>
      <c r="Q15" s="219"/>
      <c r="R15" s="219"/>
      <c r="S15" s="219"/>
      <c r="T15" s="219"/>
      <c r="U15" s="219"/>
    </row>
    <row r="16" spans="1:21" s="215" customFormat="1" ht="15">
      <c r="A16" s="3"/>
      <c r="B16" s="219"/>
      <c r="C16" s="219"/>
      <c r="D16" s="219"/>
      <c r="E16" s="219"/>
      <c r="F16" s="219"/>
      <c r="G16" s="219"/>
      <c r="H16" s="219"/>
      <c r="I16" s="219"/>
      <c r="J16" s="219"/>
      <c r="K16" s="219"/>
      <c r="L16" s="219"/>
      <c r="N16" s="219"/>
      <c r="O16" s="219"/>
      <c r="P16" s="219"/>
      <c r="Q16" s="219"/>
      <c r="R16" s="219"/>
      <c r="S16" s="219"/>
      <c r="T16" s="219"/>
      <c r="U16" s="219"/>
    </row>
    <row r="17" spans="1:11" ht="15">
      <c r="A17" s="3"/>
    </row>
    <row r="18" spans="1:11" ht="15">
      <c r="A18" s="3"/>
    </row>
    <row r="19" spans="1:11" ht="15">
      <c r="A19" s="3"/>
    </row>
    <row r="20" spans="1:11" ht="15">
      <c r="A20" s="3"/>
    </row>
    <row r="21" spans="1:11" ht="15">
      <c r="A21" s="3"/>
    </row>
    <row r="22" spans="1:11" ht="15">
      <c r="A22" s="3"/>
    </row>
    <row r="23" spans="1:11" ht="15">
      <c r="A23" s="3"/>
    </row>
    <row r="24" spans="1:11" ht="15">
      <c r="A24" s="3"/>
    </row>
    <row r="25" spans="1:11" ht="15">
      <c r="A25" s="3"/>
    </row>
    <row r="26" spans="1:11" ht="15">
      <c r="A26" s="3"/>
    </row>
    <row r="28" spans="1:11" ht="36.950000000000003" customHeight="1">
      <c r="A28" s="262" t="s">
        <v>134</v>
      </c>
      <c r="B28" s="262"/>
      <c r="C28" s="262"/>
      <c r="D28" s="262"/>
      <c r="E28" s="262"/>
      <c r="F28" s="262"/>
      <c r="G28" s="262"/>
      <c r="H28" s="262"/>
      <c r="I28" s="262"/>
    </row>
    <row r="29" spans="1:11" ht="12" customHeight="1">
      <c r="A29" s="262" t="s">
        <v>133</v>
      </c>
      <c r="B29" s="262"/>
      <c r="C29" s="262"/>
      <c r="D29" s="262"/>
      <c r="E29" s="262"/>
      <c r="F29" s="262"/>
      <c r="G29" s="262"/>
      <c r="H29" s="262"/>
      <c r="I29" s="262"/>
    </row>
    <row r="30" spans="1:11" ht="15">
      <c r="A30" s="3"/>
      <c r="D30" s="256"/>
      <c r="E30" s="256"/>
      <c r="F30" s="256"/>
      <c r="G30" s="256"/>
      <c r="H30" s="256"/>
      <c r="I30" s="256"/>
    </row>
    <row r="31" spans="1:11" ht="15">
      <c r="A31" s="3" t="s">
        <v>132</v>
      </c>
      <c r="B31" s="214"/>
      <c r="C31" s="214"/>
      <c r="D31" s="214"/>
      <c r="E31" s="214"/>
      <c r="F31" s="214"/>
      <c r="G31" s="214"/>
      <c r="H31" s="214"/>
      <c r="I31" s="214"/>
      <c r="K31" s="214"/>
    </row>
    <row r="32" spans="1:11" ht="15">
      <c r="A32" s="3"/>
      <c r="B32" s="282" t="s">
        <v>131</v>
      </c>
      <c r="C32" s="282"/>
      <c r="D32" s="282"/>
      <c r="E32" s="282"/>
      <c r="F32" s="2"/>
      <c r="G32" s="2"/>
      <c r="H32" s="2"/>
      <c r="I32" s="2"/>
      <c r="K32" s="2"/>
    </row>
    <row r="33" spans="1:21" ht="39">
      <c r="A33" s="243" t="s">
        <v>130</v>
      </c>
      <c r="B33" s="242" t="s">
        <v>129</v>
      </c>
      <c r="C33" s="242" t="s">
        <v>128</v>
      </c>
      <c r="D33" s="242" t="s">
        <v>127</v>
      </c>
      <c r="E33" s="242" t="s">
        <v>126</v>
      </c>
      <c r="F33" s="255" t="s">
        <v>125</v>
      </c>
      <c r="G33" s="255" t="s">
        <v>124</v>
      </c>
      <c r="H33" s="255" t="s">
        <v>123</v>
      </c>
      <c r="I33" s="254" t="s">
        <v>122</v>
      </c>
      <c r="K33" s="242" t="s">
        <v>121</v>
      </c>
    </row>
    <row r="34" spans="1:21">
      <c r="A34" s="215">
        <v>1962</v>
      </c>
      <c r="B34" s="257">
        <v>51.250267981422695</v>
      </c>
      <c r="C34" s="257">
        <v>-12.72370866881532</v>
      </c>
      <c r="D34" s="257">
        <v>-20.856364151095924</v>
      </c>
      <c r="E34" s="257">
        <v>-22.946941412449373</v>
      </c>
      <c r="F34" s="257">
        <v>-25.412048198769504</v>
      </c>
      <c r="G34" s="257">
        <v>-25.801998737445103</v>
      </c>
      <c r="H34" s="257">
        <v>-28.253969641664956</v>
      </c>
      <c r="I34" s="257">
        <v>-36.787781567529407</v>
      </c>
      <c r="J34" s="72"/>
      <c r="K34" s="257">
        <v>-28.73941766276813</v>
      </c>
    </row>
    <row r="35" spans="1:21">
      <c r="A35" s="215">
        <v>1970</v>
      </c>
      <c r="B35" s="257">
        <v>74.974006930319064</v>
      </c>
      <c r="C35" s="257">
        <v>-13.281136893955397</v>
      </c>
      <c r="D35" s="257">
        <v>-21.787096390113575</v>
      </c>
      <c r="E35" s="257">
        <v>-24.810339010102695</v>
      </c>
      <c r="F35" s="257">
        <v>-26.225491239388671</v>
      </c>
      <c r="G35" s="257">
        <v>-26.842312382658427</v>
      </c>
      <c r="H35" s="257">
        <v>-29.735439492996374</v>
      </c>
      <c r="I35" s="257">
        <v>-38.06615395696312</v>
      </c>
      <c r="J35" s="72"/>
      <c r="K35" s="257">
        <v>-29.547640736256941</v>
      </c>
    </row>
    <row r="36" spans="1:21">
      <c r="A36" s="215">
        <v>1979</v>
      </c>
      <c r="B36" s="257">
        <v>116.16786818708083</v>
      </c>
      <c r="C36" s="257">
        <v>-3.8199107697477848</v>
      </c>
      <c r="D36" s="257">
        <v>-21.615881405319474</v>
      </c>
      <c r="E36" s="257">
        <v>-27.37569634631712</v>
      </c>
      <c r="F36" s="257">
        <v>-28.583845188047292</v>
      </c>
      <c r="G36" s="257">
        <v>-29.393901650891905</v>
      </c>
      <c r="H36" s="257">
        <v>-30.64728097020452</v>
      </c>
      <c r="I36" s="257">
        <v>-34.332634799092482</v>
      </c>
      <c r="J36" s="72"/>
      <c r="K36" s="257">
        <v>-30.405964974592308</v>
      </c>
    </row>
    <row r="37" spans="1:21">
      <c r="A37" s="215">
        <v>1990</v>
      </c>
      <c r="B37" s="257">
        <v>103.35039140914563</v>
      </c>
      <c r="C37" s="257">
        <v>6.1265166612951711</v>
      </c>
      <c r="D37" s="257">
        <v>-17.438539689328099</v>
      </c>
      <c r="E37" s="257">
        <v>-25.195057883614503</v>
      </c>
      <c r="F37" s="257">
        <v>-27.944196465670938</v>
      </c>
      <c r="G37" s="257">
        <v>-29.138721821092851</v>
      </c>
      <c r="H37" s="257">
        <v>-29.898961134510404</v>
      </c>
      <c r="I37" s="257">
        <v>-34.914523915217671</v>
      </c>
      <c r="J37" s="72"/>
      <c r="K37" s="257">
        <v>-30.171521704878472</v>
      </c>
    </row>
    <row r="38" spans="1:21">
      <c r="A38" s="215">
        <v>2000</v>
      </c>
      <c r="B38" s="257">
        <v>95.847963856522441</v>
      </c>
      <c r="C38" s="257">
        <v>11.657289705221299</v>
      </c>
      <c r="D38" s="257">
        <v>-13.804283008843985</v>
      </c>
      <c r="E38" s="257">
        <v>-23.9489729323465</v>
      </c>
      <c r="F38" s="257">
        <v>-28.258389087321618</v>
      </c>
      <c r="G38" s="257">
        <v>-30.881107057668562</v>
      </c>
      <c r="H38" s="257">
        <v>-33.39859474856376</v>
      </c>
      <c r="I38" s="257">
        <v>-45.452097023803908</v>
      </c>
      <c r="J38" s="72"/>
      <c r="K38" s="257">
        <v>-34.416287123364754</v>
      </c>
    </row>
    <row r="39" spans="1:21">
      <c r="A39" s="253">
        <v>2010</v>
      </c>
      <c r="B39" s="257">
        <v>168.4700977986283</v>
      </c>
      <c r="C39" s="257">
        <v>38.691201027573442</v>
      </c>
      <c r="D39" s="257">
        <v>2.5428333385867767</v>
      </c>
      <c r="E39" s="257">
        <v>-14.085142084853745</v>
      </c>
      <c r="F39" s="257">
        <v>-21.497183347074735</v>
      </c>
      <c r="G39" s="257">
        <v>-24.058667708382949</v>
      </c>
      <c r="H39" s="257">
        <v>-26.830857045536916</v>
      </c>
      <c r="I39" s="257">
        <v>-32.787755672874539</v>
      </c>
      <c r="J39" s="72"/>
      <c r="K39" s="257">
        <v>-26.214562197658211</v>
      </c>
    </row>
    <row r="40" spans="1:21">
      <c r="A40" s="215">
        <v>2016</v>
      </c>
      <c r="B40" s="257">
        <v>168.09879966655416</v>
      </c>
      <c r="C40" s="257">
        <v>33.568940273428566</v>
      </c>
      <c r="D40" s="257">
        <v>0.93879641514815237</v>
      </c>
      <c r="E40" s="257">
        <v>-16.0613737828056</v>
      </c>
      <c r="F40" s="257">
        <v>-23.920957489984584</v>
      </c>
      <c r="G40" s="257">
        <v>-26.933551129125071</v>
      </c>
      <c r="H40" s="257">
        <v>-31.074651740215987</v>
      </c>
      <c r="I40" s="257">
        <v>-41.471305700220867</v>
      </c>
      <c r="J40" s="72"/>
      <c r="K40" s="257">
        <v>-30.746632577904982</v>
      </c>
    </row>
    <row r="41" spans="1:21">
      <c r="A41" s="215">
        <v>2019</v>
      </c>
      <c r="B41" s="257">
        <v>161.26156412176357</v>
      </c>
      <c r="C41" s="257">
        <v>32.119926945071079</v>
      </c>
      <c r="D41" s="257">
        <v>0.31591531939911555</v>
      </c>
      <c r="E41" s="257">
        <v>-15.452240214440414</v>
      </c>
      <c r="F41" s="257">
        <v>-22.639431120583339</v>
      </c>
      <c r="G41" s="257">
        <v>-26.145077129146987</v>
      </c>
      <c r="H41" s="257">
        <v>-30.644230529678655</v>
      </c>
      <c r="I41" s="257">
        <v>-40.061168673871251</v>
      </c>
      <c r="J41" s="72"/>
      <c r="K41" s="257">
        <v>-29.873070481637697</v>
      </c>
      <c r="N41" s="252"/>
      <c r="O41" s="252"/>
      <c r="P41" s="252"/>
      <c r="Q41" s="252"/>
      <c r="R41" s="252"/>
      <c r="S41" s="252"/>
      <c r="T41" s="252"/>
      <c r="U41" s="252"/>
    </row>
    <row r="42" spans="1:21">
      <c r="A42" s="26">
        <v>2022</v>
      </c>
      <c r="B42" s="258">
        <v>195.73133617186988</v>
      </c>
      <c r="C42" s="258">
        <v>41.879688687277849</v>
      </c>
      <c r="D42" s="258">
        <v>-0.72963555944029912</v>
      </c>
      <c r="E42" s="258">
        <v>-17.626195178560607</v>
      </c>
      <c r="F42" s="258">
        <v>-25.327956344169976</v>
      </c>
      <c r="G42" s="258">
        <v>-29.475869016688744</v>
      </c>
      <c r="H42" s="258">
        <v>-35.105599243927784</v>
      </c>
      <c r="I42" s="258">
        <v>-44.882064497164393</v>
      </c>
      <c r="J42" s="72"/>
      <c r="K42" s="258">
        <v>-33.94816780529019</v>
      </c>
    </row>
    <row r="43" spans="1:21">
      <c r="B43" s="4"/>
      <c r="C43" s="4"/>
      <c r="D43" s="4"/>
      <c r="E43" s="4"/>
      <c r="F43" s="4"/>
      <c r="G43" s="4"/>
      <c r="H43" s="4"/>
      <c r="I43" s="4"/>
    </row>
    <row r="44" spans="1:21" ht="15">
      <c r="A44" s="251" t="s">
        <v>120</v>
      </c>
      <c r="B44" s="247">
        <v>10</v>
      </c>
      <c r="C44" s="247">
        <v>30</v>
      </c>
      <c r="D44" s="247">
        <v>50</v>
      </c>
      <c r="E44" s="247">
        <v>70</v>
      </c>
      <c r="F44" s="247">
        <v>85</v>
      </c>
      <c r="G44" s="247">
        <v>92.5</v>
      </c>
      <c r="H44" s="250">
        <v>97</v>
      </c>
      <c r="I44" s="247">
        <v>99.5</v>
      </c>
    </row>
    <row r="45" spans="1:21">
      <c r="A45" s="248"/>
      <c r="B45" s="249">
        <v>0</v>
      </c>
      <c r="C45" s="249">
        <v>0</v>
      </c>
      <c r="D45" s="249">
        <v>0</v>
      </c>
      <c r="E45" s="249">
        <v>0</v>
      </c>
      <c r="F45" s="249">
        <v>0</v>
      </c>
      <c r="G45" s="249">
        <v>0</v>
      </c>
      <c r="H45" s="249">
        <v>0</v>
      </c>
      <c r="I45" s="249">
        <v>0</v>
      </c>
      <c r="J45" s="249">
        <v>100</v>
      </c>
    </row>
    <row r="46" spans="1:21">
      <c r="A46" s="248"/>
      <c r="B46" s="247"/>
      <c r="C46" s="247"/>
      <c r="D46" s="247"/>
      <c r="E46" s="247"/>
      <c r="F46" s="247"/>
      <c r="G46" s="247"/>
      <c r="H46" s="247"/>
      <c r="I46" s="247"/>
    </row>
    <row r="47" spans="1:21">
      <c r="B47" s="247"/>
      <c r="C47" s="247"/>
      <c r="D47" s="247"/>
      <c r="E47" s="247"/>
      <c r="F47" s="247"/>
      <c r="G47" s="247"/>
      <c r="H47" s="247"/>
      <c r="I47" s="247"/>
    </row>
    <row r="48" spans="1:21">
      <c r="A48" s="215"/>
      <c r="B48" s="4"/>
      <c r="C48" s="4"/>
      <c r="D48" s="4"/>
      <c r="E48" s="4"/>
      <c r="F48" s="4"/>
      <c r="G48" s="4"/>
      <c r="H48" s="4"/>
      <c r="I48" s="4"/>
      <c r="J48" s="4"/>
      <c r="K48" s="4"/>
      <c r="L48" s="4"/>
      <c r="M48" s="4"/>
      <c r="N48" s="4"/>
    </row>
    <row r="49" spans="1:15" s="215" customFormat="1">
      <c r="B49" s="4"/>
      <c r="C49" s="4"/>
      <c r="D49" s="4"/>
      <c r="E49" s="4"/>
      <c r="F49" s="4"/>
      <c r="G49" s="4"/>
      <c r="H49" s="4"/>
      <c r="I49" s="4"/>
      <c r="J49" s="4"/>
      <c r="K49" s="4"/>
      <c r="L49" s="4"/>
      <c r="M49" s="4"/>
      <c r="N49" s="4"/>
      <c r="O49" s="219"/>
    </row>
    <row r="50" spans="1:15" s="215" customFormat="1">
      <c r="B50" s="4"/>
      <c r="C50" s="4"/>
      <c r="D50" s="4"/>
      <c r="E50" s="4"/>
      <c r="F50" s="4"/>
      <c r="G50" s="4"/>
      <c r="H50" s="4"/>
      <c r="I50" s="4"/>
      <c r="J50" s="4"/>
      <c r="K50" s="4"/>
      <c r="L50" s="4"/>
      <c r="M50" s="4"/>
      <c r="N50" s="4"/>
      <c r="O50" s="219"/>
    </row>
    <row r="51" spans="1:15" s="215" customFormat="1">
      <c r="A51" s="248"/>
      <c r="B51" s="247"/>
      <c r="C51" s="247"/>
      <c r="D51" s="247"/>
      <c r="E51" s="247"/>
      <c r="F51" s="247"/>
      <c r="G51" s="247"/>
      <c r="H51" s="247"/>
      <c r="I51" s="247"/>
      <c r="J51" s="247"/>
      <c r="K51" s="247"/>
      <c r="L51" s="247"/>
      <c r="N51" s="219"/>
      <c r="O51" s="219"/>
    </row>
    <row r="52" spans="1:15">
      <c r="A52" s="246"/>
      <c r="B52" s="4"/>
      <c r="C52" s="4"/>
      <c r="D52" s="4"/>
      <c r="E52" s="4"/>
      <c r="F52" s="4"/>
      <c r="G52" s="4"/>
      <c r="H52" s="4"/>
      <c r="I52" s="4"/>
      <c r="J52" s="4"/>
      <c r="K52" s="4"/>
      <c r="L52" s="4"/>
      <c r="M52" s="4"/>
      <c r="N52" s="4"/>
    </row>
    <row r="53" spans="1:15">
      <c r="A53" s="246"/>
      <c r="B53" s="4"/>
      <c r="C53" s="4"/>
      <c r="D53" s="4"/>
      <c r="E53" s="4"/>
      <c r="F53" s="4"/>
      <c r="G53" s="4"/>
      <c r="H53" s="4"/>
      <c r="I53" s="4"/>
      <c r="J53" s="4"/>
      <c r="K53" s="4"/>
      <c r="L53" s="4"/>
      <c r="M53" s="4"/>
      <c r="N53" s="4"/>
    </row>
    <row r="59" spans="1:15">
      <c r="J59" s="245"/>
    </row>
    <row r="61" spans="1:15">
      <c r="E61" s="244"/>
      <c r="F61" s="244"/>
      <c r="G61" s="244"/>
      <c r="H61" s="244"/>
    </row>
    <row r="62" spans="1:15">
      <c r="E62" s="244"/>
      <c r="F62" s="244"/>
      <c r="G62" s="244"/>
      <c r="H62" s="244"/>
    </row>
    <row r="63" spans="1:15">
      <c r="E63" s="244"/>
      <c r="F63" s="244"/>
      <c r="G63" s="244"/>
      <c r="H63" s="244"/>
    </row>
    <row r="64" spans="1:15">
      <c r="E64" s="244"/>
      <c r="F64" s="244"/>
      <c r="G64" s="244"/>
      <c r="H64" s="244"/>
    </row>
    <row r="65" spans="5:8">
      <c r="E65" s="244"/>
      <c r="F65" s="244"/>
      <c r="G65" s="244"/>
      <c r="H65" s="244"/>
    </row>
    <row r="66" spans="5:8">
      <c r="E66" s="244"/>
      <c r="F66" s="244"/>
      <c r="G66" s="244"/>
      <c r="H66" s="244"/>
    </row>
    <row r="67" spans="5:8">
      <c r="E67" s="244"/>
      <c r="F67" s="244"/>
      <c r="G67" s="244"/>
      <c r="H67" s="244"/>
    </row>
    <row r="68" spans="5:8">
      <c r="E68" s="244"/>
      <c r="F68" s="244"/>
      <c r="G68" s="244"/>
      <c r="H68" s="244"/>
    </row>
    <row r="69" spans="5:8">
      <c r="E69" s="244"/>
      <c r="F69" s="244"/>
      <c r="G69" s="244"/>
      <c r="H69" s="244"/>
    </row>
    <row r="70" spans="5:8">
      <c r="E70" s="244"/>
      <c r="F70" s="244"/>
      <c r="G70" s="244"/>
      <c r="H70" s="244"/>
    </row>
    <row r="71" spans="5:8">
      <c r="E71" s="244"/>
      <c r="F71" s="244"/>
      <c r="G71" s="244"/>
      <c r="H71" s="244"/>
    </row>
  </sheetData>
  <mergeCells count="3">
    <mergeCell ref="A28:I28"/>
    <mergeCell ref="A29:I29"/>
    <mergeCell ref="B32:E3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F1</vt:lpstr>
      <vt:lpstr>F2</vt:lpstr>
      <vt:lpstr>F3</vt:lpstr>
      <vt:lpstr>F4a</vt:lpstr>
      <vt:lpstr>F4b</vt:lpstr>
      <vt:lpstr>T1</vt:lpstr>
      <vt:lpstr>T2</vt:lpstr>
      <vt:lpstr>FA1</vt:lpstr>
      <vt:lpstr>FA2</vt:lpstr>
      <vt:lpstr>T-A1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Splinter, David</dc:creator>
  <cp:lastModifiedBy>Splinter, David</cp:lastModifiedBy>
  <dcterms:created xsi:type="dcterms:W3CDTF">2025-02-18T16:11:06Z</dcterms:created>
  <dcterms:modified xsi:type="dcterms:W3CDTF">2025-04-04T14:30:24Z</dcterms:modified>
</cp:coreProperties>
</file>