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charts/chart7.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C:\Users\Inverosimil\Downloads\"/>
    </mc:Choice>
  </mc:AlternateContent>
  <bookViews>
    <workbookView xWindow="0" yWindow="0" windowWidth="18864" windowHeight="10320" tabRatio="797"/>
  </bookViews>
  <sheets>
    <sheet name="F1" sheetId="24" r:id="rId1"/>
    <sheet name="F2" sheetId="26" r:id="rId2"/>
    <sheet name="F3" sheetId="20" r:id="rId3"/>
    <sheet name="B1-Examples" sheetId="27" r:id="rId4"/>
    <sheet name="B2-IncTax" sheetId="17" r:id="rId5"/>
    <sheet name="B3-Summary" sheetId="1" r:id="rId6"/>
    <sheet name="PikettySaez" sheetId="25" r:id="rId7"/>
    <sheet name="CBO" sheetId="6" r:id="rId8"/>
    <sheet name="AS" sheetId="22" r:id="rId9"/>
    <sheet name="Splinter" sheetId="7" r:id="rId10"/>
    <sheet name="OTA" sheetId="30" r:id="rId11"/>
    <sheet name="JCT" sheetId="29" r:id="rId12"/>
    <sheet name="PSZ tax rates" sheetId="10" r:id="rId13"/>
    <sheet name="PSZ taxes" sheetId="11" r:id="rId14"/>
    <sheet name="PSZshares" sheetId="21" r:id="rId15"/>
    <sheet name="PSZ inc" sheetId="13" r:id="rId1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6" i="20" l="1"/>
  <c r="J36" i="20"/>
  <c r="K36" i="20"/>
  <c r="L36" i="20"/>
  <c r="H36" i="20"/>
  <c r="G36" i="20"/>
  <c r="F36" i="20"/>
  <c r="G40" i="20"/>
  <c r="P23" i="30"/>
  <c r="O22" i="30"/>
  <c r="P22" i="30"/>
  <c r="O23" i="30"/>
  <c r="O21" i="30"/>
  <c r="P21" i="30"/>
  <c r="P20" i="30"/>
  <c r="O20" i="30"/>
  <c r="P19" i="30"/>
  <c r="O19" i="30"/>
  <c r="P18" i="30"/>
  <c r="O18" i="30"/>
  <c r="O16" i="30"/>
  <c r="P17" i="30"/>
  <c r="O17" i="30"/>
  <c r="P16" i="30"/>
  <c r="O15" i="30"/>
  <c r="P15" i="30"/>
  <c r="E18" i="29"/>
  <c r="G17" i="29" s="1"/>
  <c r="G16" i="29"/>
  <c r="K15" i="29"/>
  <c r="J15" i="29"/>
  <c r="G15" i="29"/>
  <c r="K13" i="29" s="1"/>
  <c r="K14" i="29"/>
  <c r="J14" i="29"/>
  <c r="G14" i="29"/>
  <c r="G13" i="29"/>
  <c r="K10" i="29" s="1"/>
  <c r="K12" i="29"/>
  <c r="J12" i="29"/>
  <c r="G12" i="29"/>
  <c r="K11" i="29"/>
  <c r="J11" i="29"/>
  <c r="G11" i="29"/>
  <c r="G10" i="29"/>
  <c r="K8" i="29" s="1"/>
  <c r="K9" i="29"/>
  <c r="J9" i="29"/>
  <c r="G9" i="29"/>
  <c r="G8" i="29"/>
  <c r="F8" i="29"/>
  <c r="F9" i="29" s="1"/>
  <c r="F10" i="29" s="1"/>
  <c r="F11" i="29" s="1"/>
  <c r="F12" i="29" s="1"/>
  <c r="F13" i="29" s="1"/>
  <c r="F14" i="29" s="1"/>
  <c r="F15" i="29" s="1"/>
  <c r="F16" i="29" s="1"/>
  <c r="F17" i="29" s="1"/>
  <c r="G7" i="29"/>
  <c r="K7" i="29" s="1"/>
  <c r="F7" i="29"/>
  <c r="AD111" i="21"/>
  <c r="AC111" i="21"/>
  <c r="C71" i="10"/>
  <c r="D7" i="22"/>
  <c r="E7" i="22"/>
  <c r="F7" i="22"/>
  <c r="G7" i="22"/>
  <c r="H7" i="22"/>
  <c r="I7" i="22"/>
  <c r="M7" i="22"/>
  <c r="N7" i="22"/>
  <c r="O7" i="22"/>
  <c r="P7" i="22"/>
  <c r="Q7" i="22"/>
  <c r="R7" i="22"/>
  <c r="J13" i="29" l="1"/>
  <c r="J8" i="29"/>
  <c r="J10" i="29"/>
  <c r="J7" i="29"/>
  <c r="E21" i="27" l="1"/>
  <c r="B21" i="27"/>
  <c r="E20" i="27"/>
  <c r="B20" i="27"/>
  <c r="F8" i="27"/>
  <c r="F9" i="27"/>
  <c r="F10" i="27"/>
  <c r="F11" i="27"/>
  <c r="F7" i="27"/>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C8" i="27"/>
  <c r="C7" i="27"/>
  <c r="B18" i="27"/>
  <c r="C18" i="27" s="1"/>
  <c r="E17" i="27"/>
  <c r="E18" i="27" s="1"/>
  <c r="E19" i="27" s="1"/>
  <c r="F20" i="27" s="1"/>
  <c r="C17" i="27"/>
  <c r="E8" i="27"/>
  <c r="B8" i="27"/>
  <c r="B9" i="27" s="1"/>
  <c r="C9" i="27" s="1"/>
  <c r="F49" i="24"/>
  <c r="G49" i="24"/>
  <c r="H49" i="24"/>
  <c r="I49" i="24"/>
  <c r="J49" i="24"/>
  <c r="K49" i="24"/>
  <c r="L49" i="24"/>
  <c r="M49" i="24"/>
  <c r="N49" i="24"/>
  <c r="O49" i="24"/>
  <c r="E51" i="24"/>
  <c r="F51" i="24"/>
  <c r="G51" i="24"/>
  <c r="H51" i="24"/>
  <c r="I51" i="24"/>
  <c r="J51" i="24"/>
  <c r="K51" i="24"/>
  <c r="N51" i="24"/>
  <c r="F54" i="24"/>
  <c r="H54" i="24"/>
  <c r="J54" i="24"/>
  <c r="K54" i="24"/>
  <c r="L54" i="24"/>
  <c r="M54" i="24"/>
  <c r="N54" i="24"/>
  <c r="O54" i="24"/>
  <c r="G42" i="24"/>
  <c r="I42" i="24"/>
  <c r="H36" i="26"/>
  <c r="I36" i="26"/>
  <c r="J36" i="26"/>
  <c r="K36" i="26"/>
  <c r="L36" i="26"/>
  <c r="M36" i="26"/>
  <c r="N36" i="26"/>
  <c r="O36" i="26"/>
  <c r="P36" i="26"/>
  <c r="G36" i="26"/>
  <c r="J41" i="26"/>
  <c r="H41" i="26"/>
  <c r="M38" i="26"/>
  <c r="M37" i="26"/>
  <c r="I54" i="24" l="1"/>
  <c r="B19" i="27"/>
  <c r="C20" i="27" s="1"/>
  <c r="E9" i="27"/>
  <c r="E10" i="27" s="1"/>
  <c r="B10" i="27"/>
  <c r="F19" i="27"/>
  <c r="F21" i="27"/>
  <c r="F18" i="27"/>
  <c r="F17" i="27"/>
  <c r="L51" i="24"/>
  <c r="G54" i="24"/>
  <c r="M51" i="24"/>
  <c r="C10" i="27" l="1"/>
  <c r="B11" i="27"/>
  <c r="E11" i="27"/>
  <c r="C19" i="27"/>
  <c r="C21" i="27"/>
  <c r="C11" i="27"/>
  <c r="AE58" i="21" l="1"/>
  <c r="AH58" i="21"/>
  <c r="AE59" i="21"/>
  <c r="AF59" i="21"/>
  <c r="AG59" i="21"/>
  <c r="AH59" i="21"/>
  <c r="AE60" i="21"/>
  <c r="AF60" i="21"/>
  <c r="AG60" i="21"/>
  <c r="AH60" i="21"/>
  <c r="AE61" i="21"/>
  <c r="AF61" i="21"/>
  <c r="AG61" i="21"/>
  <c r="AH61" i="21"/>
  <c r="AE62" i="21"/>
  <c r="AF62" i="21"/>
  <c r="AG62" i="21"/>
  <c r="AH62" i="21"/>
  <c r="AE63" i="21"/>
  <c r="AF63" i="21"/>
  <c r="AG63" i="21"/>
  <c r="AH63" i="21"/>
  <c r="AE64" i="21"/>
  <c r="AF64" i="21"/>
  <c r="AG64" i="21"/>
  <c r="AH64" i="21"/>
  <c r="AE65" i="21"/>
  <c r="AF65" i="21"/>
  <c r="AG65" i="21"/>
  <c r="AH65" i="21"/>
  <c r="AE66" i="21"/>
  <c r="AF66" i="21"/>
  <c r="AG66" i="21"/>
  <c r="AH66" i="21"/>
  <c r="AE67" i="21"/>
  <c r="AF67" i="21"/>
  <c r="AG67" i="21"/>
  <c r="AH67" i="21"/>
  <c r="AE68" i="21"/>
  <c r="AF68" i="21"/>
  <c r="AG68" i="21"/>
  <c r="AH68" i="21"/>
  <c r="AE69" i="21"/>
  <c r="AF69" i="21"/>
  <c r="AG69" i="21"/>
  <c r="AH69" i="21"/>
  <c r="AE70" i="21"/>
  <c r="AF70" i="21"/>
  <c r="AG70" i="21"/>
  <c r="AH70" i="21"/>
  <c r="AE71" i="21"/>
  <c r="AF71" i="21"/>
  <c r="AG71" i="21"/>
  <c r="AH71" i="21"/>
  <c r="AE72" i="21"/>
  <c r="AF72" i="21"/>
  <c r="AG72" i="21"/>
  <c r="AH72" i="21"/>
  <c r="AE73" i="21"/>
  <c r="AF73" i="21"/>
  <c r="AG73" i="21"/>
  <c r="AH73" i="21"/>
  <c r="AE74" i="21"/>
  <c r="AF74" i="21"/>
  <c r="AG74" i="21"/>
  <c r="AH74" i="21"/>
  <c r="AE75" i="21"/>
  <c r="AF75" i="21"/>
  <c r="AG75" i="21"/>
  <c r="AH75" i="21"/>
  <c r="AE76" i="21"/>
  <c r="AF76" i="21"/>
  <c r="AG76" i="21"/>
  <c r="AH76" i="21"/>
  <c r="AE77" i="21"/>
  <c r="AF77" i="21"/>
  <c r="AG77" i="21"/>
  <c r="AH77" i="21"/>
  <c r="AE78" i="21"/>
  <c r="AF78" i="21"/>
  <c r="AG78" i="21"/>
  <c r="AH78" i="21"/>
  <c r="AE79" i="21"/>
  <c r="AF79" i="21"/>
  <c r="AG79" i="21"/>
  <c r="AH79" i="21"/>
  <c r="AE80" i="21"/>
  <c r="AF80" i="21"/>
  <c r="AG80" i="21"/>
  <c r="AH80" i="21"/>
  <c r="AE81" i="21"/>
  <c r="AF81" i="21"/>
  <c r="AG81" i="21"/>
  <c r="AH81" i="21"/>
  <c r="AE82" i="21"/>
  <c r="AF82" i="21"/>
  <c r="AG82" i="21"/>
  <c r="AH82" i="21"/>
  <c r="AE83" i="21"/>
  <c r="AF83" i="21"/>
  <c r="AG83" i="21"/>
  <c r="AH83" i="21"/>
  <c r="AE84" i="21"/>
  <c r="AF84" i="21"/>
  <c r="AG84" i="21"/>
  <c r="AH84" i="21"/>
  <c r="AE85" i="21"/>
  <c r="AF85" i="21"/>
  <c r="AG85" i="21"/>
  <c r="AH85" i="21"/>
  <c r="AE86" i="21"/>
  <c r="AF86" i="21"/>
  <c r="AG86" i="21"/>
  <c r="AH86" i="21"/>
  <c r="AE87" i="21"/>
  <c r="AF87" i="21"/>
  <c r="AG87" i="21"/>
  <c r="AH87" i="21"/>
  <c r="AE88" i="21"/>
  <c r="AF88" i="21"/>
  <c r="AG88" i="21"/>
  <c r="AH88" i="21"/>
  <c r="AE89" i="21"/>
  <c r="AF89" i="21"/>
  <c r="AG89" i="21"/>
  <c r="AH89" i="21"/>
  <c r="AE90" i="21"/>
  <c r="AF90" i="21"/>
  <c r="AG90" i="21"/>
  <c r="AH90" i="21"/>
  <c r="AE91" i="21"/>
  <c r="AF91" i="21"/>
  <c r="AG91" i="21"/>
  <c r="AH91" i="21"/>
  <c r="AE92" i="21"/>
  <c r="AF92" i="21"/>
  <c r="AG92" i="21"/>
  <c r="AH92" i="21"/>
  <c r="AE93" i="21"/>
  <c r="AF93" i="21"/>
  <c r="AG93" i="21"/>
  <c r="AH93" i="21"/>
  <c r="AE94" i="21"/>
  <c r="AF94" i="21"/>
  <c r="AG94" i="21"/>
  <c r="AH94" i="21"/>
  <c r="AE95" i="21"/>
  <c r="AF95" i="21"/>
  <c r="AG95" i="21"/>
  <c r="AH95" i="21"/>
  <c r="AE96" i="21"/>
  <c r="AF96" i="21"/>
  <c r="AG96" i="21"/>
  <c r="AH96" i="21"/>
  <c r="AE97" i="21"/>
  <c r="AF97" i="21"/>
  <c r="AG97" i="21"/>
  <c r="AH97" i="21"/>
  <c r="AE98" i="21"/>
  <c r="AF98" i="21"/>
  <c r="AG98" i="21"/>
  <c r="AH98" i="21"/>
  <c r="AE99" i="21"/>
  <c r="AF99" i="21"/>
  <c r="AG99" i="21"/>
  <c r="AH99" i="21"/>
  <c r="AE100" i="21"/>
  <c r="AF100" i="21"/>
  <c r="AG100" i="21"/>
  <c r="AH100" i="21"/>
  <c r="AE101" i="21"/>
  <c r="AF101" i="21"/>
  <c r="AG101" i="21"/>
  <c r="AH101" i="21"/>
  <c r="AE102" i="21"/>
  <c r="AF102" i="21"/>
  <c r="AG102" i="21"/>
  <c r="AH102" i="21"/>
  <c r="AE103" i="21"/>
  <c r="AF103" i="21"/>
  <c r="AG103" i="21"/>
  <c r="AH103" i="21"/>
  <c r="AE104" i="21"/>
  <c r="AF104" i="21"/>
  <c r="AG104" i="21"/>
  <c r="AH104" i="21"/>
  <c r="AE105" i="21"/>
  <c r="AF105" i="21"/>
  <c r="AG105" i="21"/>
  <c r="AH105" i="21"/>
  <c r="AE106" i="21"/>
  <c r="AF106" i="21"/>
  <c r="AG106" i="21"/>
  <c r="AH106" i="21"/>
  <c r="AE107" i="21"/>
  <c r="AF107" i="21"/>
  <c r="AG107" i="21"/>
  <c r="AH107" i="21"/>
  <c r="AE108" i="21"/>
  <c r="AF108" i="21"/>
  <c r="AG108" i="21"/>
  <c r="AH108" i="21"/>
  <c r="AE109" i="21"/>
  <c r="AF109" i="21"/>
  <c r="AG109" i="21"/>
  <c r="AH109" i="21"/>
  <c r="AE110" i="21"/>
  <c r="AF110" i="21"/>
  <c r="AG110" i="21"/>
  <c r="AH110" i="21"/>
  <c r="AE111" i="21"/>
  <c r="AF111" i="21"/>
  <c r="AG111" i="21"/>
  <c r="AH111" i="21"/>
  <c r="AH57" i="21"/>
  <c r="AE57" i="21"/>
  <c r="B70" i="7" l="1"/>
  <c r="A27" i="7"/>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M47" i="20" l="1"/>
  <c r="L47" i="20"/>
  <c r="K47" i="20"/>
  <c r="J47" i="20"/>
  <c r="I47" i="20"/>
  <c r="H47" i="20"/>
  <c r="G47" i="20"/>
  <c r="F47" i="20"/>
  <c r="K40" i="20"/>
  <c r="J40" i="20"/>
  <c r="L40" i="20"/>
  <c r="M40" i="20"/>
  <c r="I40" i="20"/>
  <c r="H40" i="20"/>
  <c r="F40" i="20"/>
  <c r="F39" i="1"/>
  <c r="I39" i="1"/>
  <c r="P39" i="1"/>
  <c r="E62" i="22"/>
  <c r="D62" i="22"/>
  <c r="O62" i="22"/>
  <c r="N62" i="22"/>
  <c r="M62" i="22"/>
  <c r="C62" i="22"/>
  <c r="R62" i="22"/>
  <c r="Q62" i="22"/>
  <c r="P62" i="22"/>
  <c r="K62" i="22"/>
  <c r="I62" i="22"/>
  <c r="H62" i="22"/>
  <c r="G62" i="22"/>
  <c r="F62" i="22"/>
  <c r="B62" i="22"/>
  <c r="E61" i="22"/>
  <c r="M61" i="22"/>
  <c r="R61" i="22"/>
  <c r="Q61" i="22"/>
  <c r="P61" i="22"/>
  <c r="O61" i="22"/>
  <c r="L61" i="22"/>
  <c r="K61" i="22"/>
  <c r="I61" i="22"/>
  <c r="H61" i="22"/>
  <c r="G61" i="22"/>
  <c r="F61" i="22"/>
  <c r="D61" i="22"/>
  <c r="C61" i="22"/>
  <c r="B61" i="22"/>
  <c r="O60" i="22"/>
  <c r="E60" i="22"/>
  <c r="M60" i="22"/>
  <c r="C60" i="22"/>
  <c r="R60" i="22"/>
  <c r="Q60" i="22"/>
  <c r="P60" i="22"/>
  <c r="K60" i="22"/>
  <c r="I60" i="22"/>
  <c r="H60" i="22"/>
  <c r="G60" i="22"/>
  <c r="F60" i="22"/>
  <c r="B60" i="22"/>
  <c r="O59" i="22"/>
  <c r="E59" i="22"/>
  <c r="D59" i="22"/>
  <c r="C59" i="22"/>
  <c r="R59" i="22"/>
  <c r="Q59" i="22"/>
  <c r="P59" i="22"/>
  <c r="L59" i="22"/>
  <c r="K59" i="22"/>
  <c r="I59" i="22"/>
  <c r="H59" i="22"/>
  <c r="G59" i="22"/>
  <c r="B59" i="22"/>
  <c r="N58" i="22"/>
  <c r="M58" i="22"/>
  <c r="L58" i="22"/>
  <c r="R58" i="22"/>
  <c r="Q58" i="22"/>
  <c r="P58" i="22"/>
  <c r="O58" i="22"/>
  <c r="K58" i="22"/>
  <c r="I58" i="22"/>
  <c r="H58" i="22"/>
  <c r="G58" i="22"/>
  <c r="F58" i="22"/>
  <c r="D58" i="22"/>
  <c r="C58" i="22"/>
  <c r="B58" i="22"/>
  <c r="E57" i="22"/>
  <c r="M57" i="22"/>
  <c r="C57" i="22"/>
  <c r="R57" i="22"/>
  <c r="Q57" i="22"/>
  <c r="P57" i="22"/>
  <c r="O57" i="22"/>
  <c r="K57" i="22"/>
  <c r="I57" i="22"/>
  <c r="H57" i="22"/>
  <c r="G57" i="22"/>
  <c r="F57" i="22"/>
  <c r="B57" i="22"/>
  <c r="N56" i="22"/>
  <c r="D56" i="22"/>
  <c r="L56" i="22"/>
  <c r="R56" i="22"/>
  <c r="Q56" i="22"/>
  <c r="P56" i="22"/>
  <c r="O56" i="22"/>
  <c r="K56" i="22"/>
  <c r="I56" i="22"/>
  <c r="H56" i="22"/>
  <c r="G56" i="22"/>
  <c r="F56" i="22"/>
  <c r="C56" i="22"/>
  <c r="B56" i="22"/>
  <c r="M55" i="22"/>
  <c r="L55" i="22"/>
  <c r="R55" i="22"/>
  <c r="Q55" i="22"/>
  <c r="P55" i="22"/>
  <c r="O55" i="22"/>
  <c r="N55" i="22"/>
  <c r="K55" i="22"/>
  <c r="I55" i="22"/>
  <c r="H55" i="22"/>
  <c r="G55" i="22"/>
  <c r="F55" i="22"/>
  <c r="E55" i="22"/>
  <c r="D55" i="22"/>
  <c r="B55" i="22"/>
  <c r="D54" i="22"/>
  <c r="C54" i="22"/>
  <c r="R54" i="22"/>
  <c r="Q54" i="22"/>
  <c r="P54" i="22"/>
  <c r="O54" i="22"/>
  <c r="N54" i="22"/>
  <c r="K54" i="22"/>
  <c r="I54" i="22"/>
  <c r="H54" i="22"/>
  <c r="G54" i="22"/>
  <c r="F54" i="22"/>
  <c r="E54" i="22"/>
  <c r="B54" i="22"/>
  <c r="O53" i="22"/>
  <c r="E53" i="22"/>
  <c r="D53" i="22"/>
  <c r="R53" i="22"/>
  <c r="Q53" i="22"/>
  <c r="P53" i="22"/>
  <c r="L53" i="22"/>
  <c r="K53" i="22"/>
  <c r="I53" i="22"/>
  <c r="H53" i="22"/>
  <c r="G53" i="22"/>
  <c r="C53" i="22"/>
  <c r="B53" i="22"/>
  <c r="O52" i="22"/>
  <c r="E52" i="22"/>
  <c r="M52" i="22"/>
  <c r="C52" i="22"/>
  <c r="R52" i="22"/>
  <c r="Q52" i="22"/>
  <c r="P52" i="22"/>
  <c r="K52" i="22"/>
  <c r="I52" i="22"/>
  <c r="H52" i="22"/>
  <c r="G52" i="22"/>
  <c r="F52" i="22"/>
  <c r="B52" i="22"/>
  <c r="O51" i="22"/>
  <c r="M51" i="22"/>
  <c r="R51" i="22"/>
  <c r="Q51" i="22"/>
  <c r="P51" i="22"/>
  <c r="N51" i="22"/>
  <c r="L51" i="22"/>
  <c r="K51" i="22"/>
  <c r="I51" i="22"/>
  <c r="H51" i="22"/>
  <c r="G51" i="22"/>
  <c r="F51" i="22"/>
  <c r="E51" i="22"/>
  <c r="C51" i="22"/>
  <c r="B51" i="22"/>
  <c r="O50" i="22"/>
  <c r="M50" i="22"/>
  <c r="C50" i="22"/>
  <c r="R50" i="22"/>
  <c r="Q50" i="22"/>
  <c r="P50" i="22"/>
  <c r="N50" i="22"/>
  <c r="K50" i="22"/>
  <c r="I50" i="22"/>
  <c r="H50" i="22"/>
  <c r="G50" i="22"/>
  <c r="F50" i="22"/>
  <c r="E50" i="22"/>
  <c r="B50" i="22"/>
  <c r="O49" i="22"/>
  <c r="E49" i="22"/>
  <c r="M49" i="22"/>
  <c r="L49" i="22"/>
  <c r="R49" i="22"/>
  <c r="Q49" i="22"/>
  <c r="P49" i="22"/>
  <c r="K49" i="22"/>
  <c r="I49" i="22"/>
  <c r="H49" i="22"/>
  <c r="G49" i="22"/>
  <c r="F49" i="22"/>
  <c r="C49" i="22"/>
  <c r="B49" i="22"/>
  <c r="O48" i="22"/>
  <c r="E48" i="22"/>
  <c r="M48" i="22"/>
  <c r="C48" i="22"/>
  <c r="R48" i="22"/>
  <c r="Q48" i="22"/>
  <c r="P48" i="22"/>
  <c r="K48" i="22"/>
  <c r="I48" i="22"/>
  <c r="H48" i="22"/>
  <c r="G48" i="22"/>
  <c r="F48" i="22"/>
  <c r="B48" i="22"/>
  <c r="O47" i="22"/>
  <c r="M47" i="22"/>
  <c r="R47" i="22"/>
  <c r="Q47" i="22"/>
  <c r="P47" i="22"/>
  <c r="N47" i="22"/>
  <c r="L47" i="22"/>
  <c r="K47" i="22"/>
  <c r="I47" i="22"/>
  <c r="H47" i="22"/>
  <c r="G47" i="22"/>
  <c r="E47" i="22"/>
  <c r="D47" i="22"/>
  <c r="C47" i="22"/>
  <c r="B47" i="22"/>
  <c r="N46" i="22"/>
  <c r="M46" i="22"/>
  <c r="C46" i="22"/>
  <c r="R46" i="22"/>
  <c r="Q46" i="22"/>
  <c r="P46" i="22"/>
  <c r="O46" i="22"/>
  <c r="K46" i="22"/>
  <c r="I46" i="22"/>
  <c r="H46" i="22"/>
  <c r="G46" i="22"/>
  <c r="F46" i="22"/>
  <c r="E46" i="22"/>
  <c r="B46" i="22"/>
  <c r="O45" i="22"/>
  <c r="E45" i="22"/>
  <c r="D45" i="22"/>
  <c r="L45" i="22"/>
  <c r="R45" i="22"/>
  <c r="Q45" i="22"/>
  <c r="P45" i="22"/>
  <c r="K45" i="22"/>
  <c r="I45" i="22"/>
  <c r="H45" i="22"/>
  <c r="G45" i="22"/>
  <c r="C45" i="22"/>
  <c r="B45" i="22"/>
  <c r="O44" i="22"/>
  <c r="N44" i="22"/>
  <c r="D44" i="22"/>
  <c r="L44" i="22"/>
  <c r="R44" i="22"/>
  <c r="Q44" i="22"/>
  <c r="P44" i="22"/>
  <c r="K44" i="22"/>
  <c r="I44" i="22"/>
  <c r="H44" i="22"/>
  <c r="G44" i="22"/>
  <c r="C44" i="22"/>
  <c r="B44" i="22"/>
  <c r="E43" i="22"/>
  <c r="L43" i="22"/>
  <c r="R43" i="22"/>
  <c r="Q43" i="22"/>
  <c r="P43" i="22"/>
  <c r="O43" i="22"/>
  <c r="M43" i="22"/>
  <c r="K43" i="22"/>
  <c r="I43" i="22"/>
  <c r="H43" i="22"/>
  <c r="G43" i="22"/>
  <c r="F43" i="22"/>
  <c r="D43" i="22"/>
  <c r="B43" i="22"/>
  <c r="N42" i="22"/>
  <c r="D42" i="22"/>
  <c r="C42" i="22"/>
  <c r="R42" i="22"/>
  <c r="Q42" i="22"/>
  <c r="P42" i="22"/>
  <c r="O42" i="22"/>
  <c r="K42" i="22"/>
  <c r="I42" i="22"/>
  <c r="H42" i="22"/>
  <c r="G42" i="22"/>
  <c r="F42" i="22"/>
  <c r="B42" i="22"/>
  <c r="O41" i="22"/>
  <c r="N41" i="22"/>
  <c r="R41" i="22"/>
  <c r="Q41" i="22"/>
  <c r="P41" i="22"/>
  <c r="M41" i="22"/>
  <c r="L41" i="22"/>
  <c r="K41" i="22"/>
  <c r="I41" i="22"/>
  <c r="H41" i="22"/>
  <c r="G41" i="22"/>
  <c r="F41" i="22"/>
  <c r="D41" i="22"/>
  <c r="C41" i="22"/>
  <c r="B41" i="22"/>
  <c r="O40" i="22"/>
  <c r="N40" i="22"/>
  <c r="M40" i="22"/>
  <c r="C40" i="22"/>
  <c r="R40" i="22"/>
  <c r="Q40" i="22"/>
  <c r="P40" i="22"/>
  <c r="K40" i="22"/>
  <c r="I40" i="22"/>
  <c r="H40" i="22"/>
  <c r="G40" i="22"/>
  <c r="B40" i="22"/>
  <c r="N39" i="22"/>
  <c r="M39" i="22"/>
  <c r="R39" i="22"/>
  <c r="Q39" i="22"/>
  <c r="P39" i="22"/>
  <c r="O39" i="22"/>
  <c r="L39" i="22"/>
  <c r="K39" i="22"/>
  <c r="I39" i="22"/>
  <c r="H39" i="22"/>
  <c r="G39" i="22"/>
  <c r="F39" i="22"/>
  <c r="E39" i="22"/>
  <c r="D39" i="22"/>
  <c r="C39" i="22"/>
  <c r="B39" i="22"/>
  <c r="N38" i="22"/>
  <c r="M38" i="22"/>
  <c r="C38" i="22"/>
  <c r="R38" i="22"/>
  <c r="Q38" i="22"/>
  <c r="P38" i="22"/>
  <c r="O38" i="22"/>
  <c r="K38" i="22"/>
  <c r="I38" i="22"/>
  <c r="H38" i="22"/>
  <c r="G38" i="22"/>
  <c r="F38" i="22"/>
  <c r="B38" i="22"/>
  <c r="O37" i="22"/>
  <c r="N37" i="22"/>
  <c r="D37" i="22"/>
  <c r="R37" i="22"/>
  <c r="Q37" i="22"/>
  <c r="P37" i="22"/>
  <c r="L37" i="22"/>
  <c r="K37" i="22"/>
  <c r="I37" i="22"/>
  <c r="H37" i="22"/>
  <c r="G37" i="22"/>
  <c r="F37" i="22"/>
  <c r="C37" i="22"/>
  <c r="B37" i="22"/>
  <c r="O36" i="22"/>
  <c r="N36" i="22"/>
  <c r="M36" i="22"/>
  <c r="C36" i="22"/>
  <c r="R36" i="22"/>
  <c r="Q36" i="22"/>
  <c r="P36" i="22"/>
  <c r="K36" i="22"/>
  <c r="I36" i="22"/>
  <c r="H36" i="22"/>
  <c r="G36" i="22"/>
  <c r="F36" i="22"/>
  <c r="B36" i="22"/>
  <c r="O35" i="22"/>
  <c r="N35" i="22"/>
  <c r="D35" i="22"/>
  <c r="C35" i="22"/>
  <c r="R35" i="22"/>
  <c r="Q35" i="22"/>
  <c r="P35" i="22"/>
  <c r="L35" i="22"/>
  <c r="K35" i="22"/>
  <c r="I35" i="22"/>
  <c r="H35" i="22"/>
  <c r="G35" i="22"/>
  <c r="B35" i="22"/>
  <c r="O34" i="22"/>
  <c r="N34" i="22"/>
  <c r="L34" i="22"/>
  <c r="R34" i="22"/>
  <c r="Q34" i="22"/>
  <c r="P34" i="22"/>
  <c r="M34" i="22"/>
  <c r="K34" i="22"/>
  <c r="I34" i="22"/>
  <c r="H34" i="22"/>
  <c r="G34" i="22"/>
  <c r="E34" i="22"/>
  <c r="D34" i="22"/>
  <c r="C34" i="22"/>
  <c r="B34" i="22"/>
  <c r="O33" i="22"/>
  <c r="N33" i="22"/>
  <c r="D33" i="22"/>
  <c r="C33" i="22"/>
  <c r="R33" i="22"/>
  <c r="Q33" i="22"/>
  <c r="P33" i="22"/>
  <c r="K33" i="22"/>
  <c r="I33" i="22"/>
  <c r="H33" i="22"/>
  <c r="G33" i="22"/>
  <c r="B33" i="22"/>
  <c r="O32" i="22"/>
  <c r="N32" i="22"/>
  <c r="M32" i="22"/>
  <c r="L32" i="22"/>
  <c r="R32" i="22"/>
  <c r="Q32" i="22"/>
  <c r="P32" i="22"/>
  <c r="K32" i="22"/>
  <c r="I32" i="22"/>
  <c r="H32" i="22"/>
  <c r="G32" i="22"/>
  <c r="D32" i="22"/>
  <c r="C32" i="22"/>
  <c r="B32" i="22"/>
  <c r="N31" i="22"/>
  <c r="D31" i="22"/>
  <c r="L31" i="22"/>
  <c r="R31" i="22"/>
  <c r="Q31" i="22"/>
  <c r="P31" i="22"/>
  <c r="O31" i="22"/>
  <c r="K31" i="22"/>
  <c r="I31" i="22"/>
  <c r="H31" i="22"/>
  <c r="G31" i="22"/>
  <c r="F31" i="22"/>
  <c r="B31" i="22"/>
  <c r="E30" i="22"/>
  <c r="D30" i="22"/>
  <c r="C30" i="22"/>
  <c r="R30" i="22"/>
  <c r="Q30" i="22"/>
  <c r="P30" i="22"/>
  <c r="O30" i="22"/>
  <c r="M30" i="22"/>
  <c r="K30" i="22"/>
  <c r="I30" i="22"/>
  <c r="H30" i="22"/>
  <c r="G30" i="22"/>
  <c r="F30" i="22"/>
  <c r="B30" i="22"/>
  <c r="N29" i="22"/>
  <c r="D29" i="22"/>
  <c r="C29" i="22"/>
  <c r="R29" i="22"/>
  <c r="Q29" i="22"/>
  <c r="P29" i="22"/>
  <c r="O29" i="22"/>
  <c r="M29" i="22"/>
  <c r="K29" i="22"/>
  <c r="I29" i="22"/>
  <c r="H29" i="22"/>
  <c r="G29" i="22"/>
  <c r="F29" i="22"/>
  <c r="B29" i="22"/>
  <c r="O28" i="22"/>
  <c r="E28" i="22"/>
  <c r="R28" i="22"/>
  <c r="Q28" i="22"/>
  <c r="P28" i="22"/>
  <c r="M28" i="22"/>
  <c r="L28" i="22"/>
  <c r="K28" i="22"/>
  <c r="I28" i="22"/>
  <c r="H28" i="22"/>
  <c r="G28" i="22"/>
  <c r="D28" i="22"/>
  <c r="C28" i="22"/>
  <c r="B28" i="22"/>
  <c r="O27" i="22"/>
  <c r="E27" i="22"/>
  <c r="D27" i="22"/>
  <c r="C27" i="22"/>
  <c r="R27" i="22"/>
  <c r="Q27" i="22"/>
  <c r="P27" i="22"/>
  <c r="K27" i="22"/>
  <c r="I27" i="22"/>
  <c r="H27" i="22"/>
  <c r="G27" i="22"/>
  <c r="B27" i="22"/>
  <c r="O26" i="22"/>
  <c r="L26" i="22"/>
  <c r="R26" i="22"/>
  <c r="Q26" i="22"/>
  <c r="P26" i="22"/>
  <c r="N26" i="22"/>
  <c r="M26" i="22"/>
  <c r="K26" i="22"/>
  <c r="I26" i="22"/>
  <c r="H26" i="22"/>
  <c r="G26" i="22"/>
  <c r="E26" i="22"/>
  <c r="D26" i="22"/>
  <c r="C26" i="22"/>
  <c r="B26" i="22"/>
  <c r="O25" i="22"/>
  <c r="D25" i="22"/>
  <c r="C25" i="22"/>
  <c r="R25" i="22"/>
  <c r="Q25" i="22"/>
  <c r="P25" i="22"/>
  <c r="N25" i="22"/>
  <c r="K25" i="22"/>
  <c r="I25" i="22"/>
  <c r="H25" i="22"/>
  <c r="G25" i="22"/>
  <c r="E25" i="22"/>
  <c r="B25" i="22"/>
  <c r="O24" i="22"/>
  <c r="N24" i="22"/>
  <c r="M24" i="22"/>
  <c r="C24" i="22"/>
  <c r="R24" i="22"/>
  <c r="Q24" i="22"/>
  <c r="P24" i="22"/>
  <c r="K24" i="22"/>
  <c r="I24" i="22"/>
  <c r="H24" i="22"/>
  <c r="G24" i="22"/>
  <c r="E24" i="22"/>
  <c r="D24" i="22"/>
  <c r="B24" i="22"/>
  <c r="O23" i="22"/>
  <c r="E23" i="22"/>
  <c r="L23" i="22"/>
  <c r="R23" i="22"/>
  <c r="Q23" i="22"/>
  <c r="P23" i="22"/>
  <c r="M23" i="22"/>
  <c r="K23" i="22"/>
  <c r="I23" i="22"/>
  <c r="H23" i="22"/>
  <c r="G23" i="22"/>
  <c r="F23" i="22"/>
  <c r="D23" i="22"/>
  <c r="C23" i="22"/>
  <c r="B23" i="22"/>
  <c r="O22" i="22"/>
  <c r="E22" i="22"/>
  <c r="D22" i="22"/>
  <c r="C22" i="22"/>
  <c r="R22" i="22"/>
  <c r="Q22" i="22"/>
  <c r="P22" i="22"/>
  <c r="K22" i="22"/>
  <c r="I22" i="22"/>
  <c r="H22" i="22"/>
  <c r="G22" i="22"/>
  <c r="B22" i="22"/>
  <c r="O21" i="22"/>
  <c r="N21" i="22"/>
  <c r="M21" i="22"/>
  <c r="C21" i="22"/>
  <c r="R21" i="22"/>
  <c r="Q21" i="22"/>
  <c r="P21" i="22"/>
  <c r="L21" i="22"/>
  <c r="K21" i="22"/>
  <c r="I21" i="22"/>
  <c r="H21" i="22"/>
  <c r="G21" i="22"/>
  <c r="F21" i="22"/>
  <c r="D21" i="22"/>
  <c r="B21" i="22"/>
  <c r="O20" i="22"/>
  <c r="N20" i="22"/>
  <c r="D20" i="22"/>
  <c r="R20" i="22"/>
  <c r="Q20" i="22"/>
  <c r="P20" i="22"/>
  <c r="L20" i="22"/>
  <c r="K20" i="22"/>
  <c r="I20" i="22"/>
  <c r="H20" i="22"/>
  <c r="G20" i="22"/>
  <c r="C20" i="22"/>
  <c r="B20" i="22"/>
  <c r="R19" i="22"/>
  <c r="Q19" i="22"/>
  <c r="P19" i="22"/>
  <c r="O19" i="22"/>
  <c r="N19" i="22"/>
  <c r="M19" i="22"/>
  <c r="L19" i="22"/>
  <c r="K19" i="22"/>
  <c r="I19" i="22"/>
  <c r="H19" i="22"/>
  <c r="G19" i="22"/>
  <c r="F19" i="22"/>
  <c r="E19" i="22"/>
  <c r="D19" i="22"/>
  <c r="C19" i="22"/>
  <c r="B19" i="22"/>
  <c r="N18" i="22"/>
  <c r="M18" i="22"/>
  <c r="C18" i="22"/>
  <c r="R18" i="22"/>
  <c r="Q18" i="22"/>
  <c r="P18" i="22"/>
  <c r="O18" i="22"/>
  <c r="L18" i="22"/>
  <c r="K18" i="22"/>
  <c r="I18" i="22"/>
  <c r="H18" i="22"/>
  <c r="G18" i="22"/>
  <c r="F18" i="22"/>
  <c r="D18" i="22"/>
  <c r="B18" i="22"/>
  <c r="O17" i="22"/>
  <c r="N17" i="22"/>
  <c r="D17" i="22"/>
  <c r="L17" i="22"/>
  <c r="R17" i="22"/>
  <c r="Q17" i="22"/>
  <c r="P17" i="22"/>
  <c r="M17" i="22"/>
  <c r="K17" i="22"/>
  <c r="I17" i="22"/>
  <c r="H17" i="22"/>
  <c r="G17" i="22"/>
  <c r="C17" i="22"/>
  <c r="B17" i="22"/>
  <c r="O16" i="22"/>
  <c r="N16" i="22"/>
  <c r="M16" i="22"/>
  <c r="C16" i="22"/>
  <c r="R16" i="22"/>
  <c r="Q16" i="22"/>
  <c r="P16" i="22"/>
  <c r="K16" i="22"/>
  <c r="I16" i="22"/>
  <c r="H16" i="22"/>
  <c r="G16" i="22"/>
  <c r="D16" i="22"/>
  <c r="B16" i="22"/>
  <c r="O15" i="22"/>
  <c r="N15" i="22"/>
  <c r="D15" i="22"/>
  <c r="L15" i="22"/>
  <c r="R15" i="22"/>
  <c r="Q15" i="22"/>
  <c r="P15" i="22"/>
  <c r="M15" i="22"/>
  <c r="K15" i="22"/>
  <c r="I15" i="22"/>
  <c r="H15" i="22"/>
  <c r="G15" i="22"/>
  <c r="C15" i="22"/>
  <c r="B15" i="22"/>
  <c r="E14" i="22"/>
  <c r="O14" i="22"/>
  <c r="D14" i="22"/>
  <c r="C14" i="22"/>
  <c r="R14" i="22"/>
  <c r="Q14" i="22"/>
  <c r="P14" i="22"/>
  <c r="K14" i="22"/>
  <c r="I14" i="22"/>
  <c r="H14" i="22"/>
  <c r="G14" i="22"/>
  <c r="F14" i="22"/>
  <c r="B14" i="22"/>
  <c r="O13" i="22"/>
  <c r="D13" i="22"/>
  <c r="L13" i="22"/>
  <c r="R13" i="22"/>
  <c r="Q13" i="22"/>
  <c r="P13" i="22"/>
  <c r="N13" i="22"/>
  <c r="M13" i="22"/>
  <c r="K13" i="22"/>
  <c r="I13" i="22"/>
  <c r="H13" i="22"/>
  <c r="G13" i="22"/>
  <c r="E13" i="22"/>
  <c r="C13" i="22"/>
  <c r="B13" i="22"/>
  <c r="N11" i="22"/>
  <c r="L11" i="22"/>
  <c r="R11" i="22"/>
  <c r="Q11" i="22"/>
  <c r="P11" i="22"/>
  <c r="O11" i="22"/>
  <c r="M11" i="22"/>
  <c r="K11" i="22"/>
  <c r="I11" i="22"/>
  <c r="H11" i="22"/>
  <c r="G11" i="22"/>
  <c r="F11" i="22"/>
  <c r="D11" i="22"/>
  <c r="C11" i="22"/>
  <c r="B11" i="22"/>
  <c r="N9" i="22"/>
  <c r="O9" i="22"/>
  <c r="M9" i="22"/>
  <c r="C9" i="22"/>
  <c r="R9" i="22"/>
  <c r="Q9" i="22"/>
  <c r="P9" i="22"/>
  <c r="K9" i="22"/>
  <c r="I9" i="22"/>
  <c r="H9" i="22"/>
  <c r="G9" i="22"/>
  <c r="F9" i="22"/>
  <c r="E9" i="22"/>
  <c r="B9" i="22"/>
  <c r="P42" i="1" l="1"/>
  <c r="M36" i="20" s="1"/>
  <c r="L25" i="22"/>
  <c r="C55" i="22"/>
  <c r="L9" i="22"/>
  <c r="M20" i="22"/>
  <c r="L22" i="22"/>
  <c r="M25" i="22"/>
  <c r="C31" i="22"/>
  <c r="M31" i="22"/>
  <c r="L33" i="22"/>
  <c r="C43" i="22"/>
  <c r="L54" i="22"/>
  <c r="L57" i="22"/>
  <c r="D9" i="22"/>
  <c r="L14" i="22"/>
  <c r="L16" i="22"/>
  <c r="M22" i="22"/>
  <c r="L30" i="22"/>
  <c r="M33" i="22"/>
  <c r="L38" i="22"/>
  <c r="L46" i="22"/>
  <c r="L50" i="22"/>
  <c r="M14" i="22"/>
  <c r="L24" i="22"/>
  <c r="L27" i="22"/>
  <c r="L40" i="22"/>
  <c r="L42" i="22"/>
  <c r="L48" i="22"/>
  <c r="L52" i="22"/>
  <c r="M27" i="22"/>
  <c r="L29" i="22"/>
  <c r="L36" i="22"/>
  <c r="L60" i="22"/>
  <c r="L62" i="22"/>
  <c r="M35" i="22"/>
  <c r="D36" i="22"/>
  <c r="M37" i="22"/>
  <c r="M45" i="22"/>
  <c r="D48" i="22"/>
  <c r="D49" i="22"/>
  <c r="M53" i="22"/>
  <c r="M54" i="22"/>
  <c r="M56" i="22"/>
  <c r="D57" i="22"/>
  <c r="M59" i="22"/>
  <c r="D60" i="22"/>
  <c r="E11" i="22"/>
  <c r="N14" i="22"/>
  <c r="E17" i="22"/>
  <c r="E18" i="22"/>
  <c r="E20" i="22"/>
  <c r="E21" i="22"/>
  <c r="N22" i="22"/>
  <c r="N23" i="22"/>
  <c r="N27" i="22"/>
  <c r="N28" i="22"/>
  <c r="E29" i="22"/>
  <c r="N30" i="22"/>
  <c r="E31" i="22"/>
  <c r="E36" i="22"/>
  <c r="E37" i="22"/>
  <c r="E38" i="22"/>
  <c r="E41" i="22"/>
  <c r="N43" i="22"/>
  <c r="N45" i="22"/>
  <c r="N48" i="22"/>
  <c r="N49" i="22"/>
  <c r="N52" i="22"/>
  <c r="N53" i="22"/>
  <c r="E56" i="22"/>
  <c r="N57" i="22"/>
  <c r="E58" i="22"/>
  <c r="N60" i="22"/>
  <c r="N61" i="22"/>
  <c r="F13" i="22"/>
  <c r="F15" i="22"/>
  <c r="F16" i="22"/>
  <c r="F17" i="22"/>
  <c r="F22" i="22"/>
  <c r="F24" i="22"/>
  <c r="F25" i="22"/>
  <c r="F27" i="22"/>
  <c r="F28" i="22"/>
  <c r="F32" i="22"/>
  <c r="F34" i="22"/>
  <c r="F35" i="22"/>
  <c r="F40" i="22"/>
  <c r="F45" i="22"/>
  <c r="F53" i="22"/>
  <c r="F59" i="22"/>
  <c r="D40" i="22"/>
  <c r="M42" i="22"/>
  <c r="M44" i="22"/>
  <c r="D46" i="22"/>
  <c r="D50" i="22"/>
  <c r="D51" i="22"/>
  <c r="E15" i="22"/>
  <c r="E16" i="22"/>
  <c r="E32" i="22"/>
  <c r="E35" i="22"/>
  <c r="E40" i="22"/>
  <c r="E42" i="22"/>
  <c r="N59" i="22"/>
  <c r="F20" i="22"/>
  <c r="F26" i="22"/>
  <c r="F33" i="22"/>
  <c r="F44" i="22"/>
  <c r="F47" i="22"/>
  <c r="D38" i="22"/>
  <c r="D52" i="22"/>
  <c r="E33" i="22"/>
  <c r="E44" i="22"/>
  <c r="W58" i="21"/>
  <c r="X58" i="21"/>
  <c r="Y58" i="21"/>
  <c r="Z58" i="21"/>
  <c r="AA58" i="21"/>
  <c r="AB58" i="21"/>
  <c r="W59" i="21"/>
  <c r="X59" i="21"/>
  <c r="Y59" i="21"/>
  <c r="Z59" i="21"/>
  <c r="AA59" i="21"/>
  <c r="AB59" i="21"/>
  <c r="AC59" i="21"/>
  <c r="W60" i="21"/>
  <c r="X60" i="21"/>
  <c r="Y60" i="21"/>
  <c r="Z60" i="21"/>
  <c r="AA60" i="21"/>
  <c r="AB60" i="21"/>
  <c r="AC60" i="21"/>
  <c r="W61" i="21"/>
  <c r="X61" i="21"/>
  <c r="Y61" i="21"/>
  <c r="Z61" i="21"/>
  <c r="AA61" i="21"/>
  <c r="AB61" i="21"/>
  <c r="AC61" i="21"/>
  <c r="W62" i="21"/>
  <c r="X62" i="21"/>
  <c r="Y62" i="21"/>
  <c r="Z62" i="21"/>
  <c r="AA62" i="21"/>
  <c r="AB62" i="21"/>
  <c r="AC62" i="21"/>
  <c r="W63" i="21"/>
  <c r="X63" i="21"/>
  <c r="Y63" i="21"/>
  <c r="Z63" i="21"/>
  <c r="AA63" i="21"/>
  <c r="AB63" i="21"/>
  <c r="AC63" i="21"/>
  <c r="W64" i="21"/>
  <c r="X64" i="21"/>
  <c r="Y64" i="21"/>
  <c r="Z64" i="21"/>
  <c r="AA64" i="21"/>
  <c r="AB64" i="21"/>
  <c r="AC64" i="21"/>
  <c r="W65" i="21"/>
  <c r="X65" i="21"/>
  <c r="Y65" i="21"/>
  <c r="Z65" i="21"/>
  <c r="AA65" i="21"/>
  <c r="AB65" i="21"/>
  <c r="AC65" i="21"/>
  <c r="W66" i="21"/>
  <c r="X66" i="21"/>
  <c r="Y66" i="21"/>
  <c r="Z66" i="21"/>
  <c r="AA66" i="21"/>
  <c r="AB66" i="21"/>
  <c r="AC66" i="21"/>
  <c r="W67" i="21"/>
  <c r="X67" i="21"/>
  <c r="Y67" i="21"/>
  <c r="Z67" i="21"/>
  <c r="AA67" i="21"/>
  <c r="AB67" i="21"/>
  <c r="AC67" i="21"/>
  <c r="W68" i="21"/>
  <c r="X68" i="21"/>
  <c r="Y68" i="21"/>
  <c r="Z68" i="21"/>
  <c r="AA68" i="21"/>
  <c r="AB68" i="21"/>
  <c r="AC68" i="21"/>
  <c r="W69" i="21"/>
  <c r="X69" i="21"/>
  <c r="Y69" i="21"/>
  <c r="Z69" i="21"/>
  <c r="AA69" i="21"/>
  <c r="AB69" i="21"/>
  <c r="AC69" i="21"/>
  <c r="W70" i="21"/>
  <c r="X70" i="21"/>
  <c r="Y70" i="21"/>
  <c r="Z70" i="21"/>
  <c r="AA70" i="21"/>
  <c r="AB70" i="21"/>
  <c r="AC70" i="21"/>
  <c r="W71" i="21"/>
  <c r="X71" i="21"/>
  <c r="Y71" i="21"/>
  <c r="Z71" i="21"/>
  <c r="AA71" i="21"/>
  <c r="AB71" i="21"/>
  <c r="AC71" i="21"/>
  <c r="W72" i="21"/>
  <c r="X72" i="21"/>
  <c r="Y72" i="21"/>
  <c r="Z72" i="21"/>
  <c r="AA72" i="21"/>
  <c r="AB72" i="21"/>
  <c r="AC72" i="21"/>
  <c r="W73" i="21"/>
  <c r="X73" i="21"/>
  <c r="Y73" i="21"/>
  <c r="Z73" i="21"/>
  <c r="AA73" i="21"/>
  <c r="AB73" i="21"/>
  <c r="AC73" i="21"/>
  <c r="W74" i="21"/>
  <c r="X74" i="21"/>
  <c r="Y74" i="21"/>
  <c r="Z74" i="21"/>
  <c r="AA74" i="21"/>
  <c r="AB74" i="21"/>
  <c r="AC74" i="21"/>
  <c r="W75" i="21"/>
  <c r="X75" i="21"/>
  <c r="Y75" i="21"/>
  <c r="Z75" i="21"/>
  <c r="AA75" i="21"/>
  <c r="AB75" i="21"/>
  <c r="AC75" i="21"/>
  <c r="W76" i="21"/>
  <c r="X76" i="21"/>
  <c r="Y76" i="21"/>
  <c r="Z76" i="21"/>
  <c r="AA76" i="21"/>
  <c r="AB76" i="21"/>
  <c r="AC76" i="21"/>
  <c r="W77" i="21"/>
  <c r="X77" i="21"/>
  <c r="Y77" i="21"/>
  <c r="Z77" i="21"/>
  <c r="AA77" i="21"/>
  <c r="AB77" i="21"/>
  <c r="AC77" i="21"/>
  <c r="W78" i="21"/>
  <c r="X78" i="21"/>
  <c r="Y78" i="21"/>
  <c r="Z78" i="21"/>
  <c r="AA78" i="21"/>
  <c r="AB78" i="21"/>
  <c r="AC78" i="21"/>
  <c r="W79" i="21"/>
  <c r="X79" i="21"/>
  <c r="Y79" i="21"/>
  <c r="Z79" i="21"/>
  <c r="AA79" i="21"/>
  <c r="AB79" i="21"/>
  <c r="AC79" i="21"/>
  <c r="W80" i="21"/>
  <c r="X80" i="21"/>
  <c r="Y80" i="21"/>
  <c r="Z80" i="21"/>
  <c r="AA80" i="21"/>
  <c r="AB80" i="21"/>
  <c r="AC80" i="21"/>
  <c r="W81" i="21"/>
  <c r="X81" i="21"/>
  <c r="Y81" i="21"/>
  <c r="Z81" i="21"/>
  <c r="AA81" i="21"/>
  <c r="AB81" i="21"/>
  <c r="AC81" i="21"/>
  <c r="W82" i="21"/>
  <c r="X82" i="21"/>
  <c r="Y82" i="21"/>
  <c r="Z82" i="21"/>
  <c r="AA82" i="21"/>
  <c r="AB82" i="21"/>
  <c r="AC82" i="21"/>
  <c r="W83" i="21"/>
  <c r="X83" i="21"/>
  <c r="Y83" i="21"/>
  <c r="Z83" i="21"/>
  <c r="AA83" i="21"/>
  <c r="AB83" i="21"/>
  <c r="AC83" i="21"/>
  <c r="W84" i="21"/>
  <c r="X84" i="21"/>
  <c r="Y84" i="21"/>
  <c r="Z84" i="21"/>
  <c r="AA84" i="21"/>
  <c r="AB84" i="21"/>
  <c r="AC84" i="21"/>
  <c r="W85" i="21"/>
  <c r="X85" i="21"/>
  <c r="Y85" i="21"/>
  <c r="Z85" i="21"/>
  <c r="AA85" i="21"/>
  <c r="AB85" i="21"/>
  <c r="AC85" i="21"/>
  <c r="W86" i="21"/>
  <c r="X86" i="21"/>
  <c r="Y86" i="21"/>
  <c r="Z86" i="21"/>
  <c r="AA86" i="21"/>
  <c r="AB86" i="21"/>
  <c r="AC86" i="21"/>
  <c r="W87" i="21"/>
  <c r="X87" i="21"/>
  <c r="Y87" i="21"/>
  <c r="Z87" i="21"/>
  <c r="AA87" i="21"/>
  <c r="AB87" i="21"/>
  <c r="AC87" i="21"/>
  <c r="W88" i="21"/>
  <c r="X88" i="21"/>
  <c r="Y88" i="21"/>
  <c r="Z88" i="21"/>
  <c r="AA88" i="21"/>
  <c r="AB88" i="21"/>
  <c r="AC88" i="21"/>
  <c r="W89" i="21"/>
  <c r="X89" i="21"/>
  <c r="Y89" i="21"/>
  <c r="Z89" i="21"/>
  <c r="AA89" i="21"/>
  <c r="AB89" i="21"/>
  <c r="AC89" i="21"/>
  <c r="W90" i="21"/>
  <c r="X90" i="21"/>
  <c r="Y90" i="21"/>
  <c r="Z90" i="21"/>
  <c r="AA90" i="21"/>
  <c r="AB90" i="21"/>
  <c r="AC90" i="21"/>
  <c r="W91" i="21"/>
  <c r="X91" i="21"/>
  <c r="Y91" i="21"/>
  <c r="Z91" i="21"/>
  <c r="AA91" i="21"/>
  <c r="AB91" i="21"/>
  <c r="AC91" i="21"/>
  <c r="W92" i="21"/>
  <c r="X92" i="21"/>
  <c r="Y92" i="21"/>
  <c r="Z92" i="21"/>
  <c r="AA92" i="21"/>
  <c r="AB92" i="21"/>
  <c r="AC92" i="21"/>
  <c r="W93" i="21"/>
  <c r="X93" i="21"/>
  <c r="Y93" i="21"/>
  <c r="Z93" i="21"/>
  <c r="AA93" i="21"/>
  <c r="AB93" i="21"/>
  <c r="AC93" i="21"/>
  <c r="W94" i="21"/>
  <c r="X94" i="21"/>
  <c r="Y94" i="21"/>
  <c r="Z94" i="21"/>
  <c r="AA94" i="21"/>
  <c r="AB94" i="21"/>
  <c r="AC94" i="21"/>
  <c r="W95" i="21"/>
  <c r="X95" i="21"/>
  <c r="Y95" i="21"/>
  <c r="Z95" i="21"/>
  <c r="AA95" i="21"/>
  <c r="AB95" i="21"/>
  <c r="AC95" i="21"/>
  <c r="W96" i="21"/>
  <c r="X96" i="21"/>
  <c r="Y96" i="21"/>
  <c r="Z96" i="21"/>
  <c r="AA96" i="21"/>
  <c r="AB96" i="21"/>
  <c r="AC96" i="21"/>
  <c r="W97" i="21"/>
  <c r="X97" i="21"/>
  <c r="Y97" i="21"/>
  <c r="Z97" i="21"/>
  <c r="AA97" i="21"/>
  <c r="AB97" i="21"/>
  <c r="AC97" i="21"/>
  <c r="W98" i="21"/>
  <c r="X98" i="21"/>
  <c r="Y98" i="21"/>
  <c r="Z98" i="21"/>
  <c r="AA98" i="21"/>
  <c r="AB98" i="21"/>
  <c r="AC98" i="21"/>
  <c r="W99" i="21"/>
  <c r="X99" i="21"/>
  <c r="Y99" i="21"/>
  <c r="Z99" i="21"/>
  <c r="AA99" i="21"/>
  <c r="AB99" i="21"/>
  <c r="AC99" i="21"/>
  <c r="W100" i="21"/>
  <c r="X100" i="21"/>
  <c r="Y100" i="21"/>
  <c r="Z100" i="21"/>
  <c r="AA100" i="21"/>
  <c r="AB100" i="21"/>
  <c r="AC100" i="21"/>
  <c r="W101" i="21"/>
  <c r="X101" i="21"/>
  <c r="Y101" i="21"/>
  <c r="Z101" i="21"/>
  <c r="AA101" i="21"/>
  <c r="AB101" i="21"/>
  <c r="AC101" i="21"/>
  <c r="W102" i="21"/>
  <c r="X102" i="21"/>
  <c r="Y102" i="21"/>
  <c r="Z102" i="21"/>
  <c r="AA102" i="21"/>
  <c r="AB102" i="21"/>
  <c r="AC102" i="21"/>
  <c r="W103" i="21"/>
  <c r="X103" i="21"/>
  <c r="Y103" i="21"/>
  <c r="Z103" i="21"/>
  <c r="AA103" i="21"/>
  <c r="AB103" i="21"/>
  <c r="AC103" i="21"/>
  <c r="W104" i="21"/>
  <c r="X104" i="21"/>
  <c r="Y104" i="21"/>
  <c r="Z104" i="21"/>
  <c r="AA104" i="21"/>
  <c r="AB104" i="21"/>
  <c r="AC104" i="21"/>
  <c r="W105" i="21"/>
  <c r="X105" i="21"/>
  <c r="Y105" i="21"/>
  <c r="Z105" i="21"/>
  <c r="AA105" i="21"/>
  <c r="AB105" i="21"/>
  <c r="AC105" i="21"/>
  <c r="W106" i="21"/>
  <c r="X106" i="21"/>
  <c r="Y106" i="21"/>
  <c r="Z106" i="21"/>
  <c r="AA106" i="21"/>
  <c r="AB106" i="21"/>
  <c r="AC106" i="21"/>
  <c r="W107" i="21"/>
  <c r="X107" i="21"/>
  <c r="Y107" i="21"/>
  <c r="Z107" i="21"/>
  <c r="AA107" i="21"/>
  <c r="AB107" i="21"/>
  <c r="AC107" i="21"/>
  <c r="W108" i="21"/>
  <c r="X108" i="21"/>
  <c r="Y108" i="21"/>
  <c r="Z108" i="21"/>
  <c r="AA108" i="21"/>
  <c r="AB108" i="21"/>
  <c r="AC108" i="21"/>
  <c r="W109" i="21"/>
  <c r="X109" i="21"/>
  <c r="Y109" i="21"/>
  <c r="Z109" i="21"/>
  <c r="AA109" i="21"/>
  <c r="AB109" i="21"/>
  <c r="AC109" i="21"/>
  <c r="W110" i="21"/>
  <c r="X110" i="21"/>
  <c r="Y110" i="21"/>
  <c r="Z110" i="21"/>
  <c r="AA110" i="21"/>
  <c r="AB110" i="21"/>
  <c r="AC110" i="21"/>
  <c r="W111" i="21"/>
  <c r="X111" i="21"/>
  <c r="Y111" i="21"/>
  <c r="Z111" i="21"/>
  <c r="AA111" i="21"/>
  <c r="AB111" i="21"/>
  <c r="W57" i="21"/>
  <c r="X57" i="21"/>
  <c r="Y57" i="21"/>
  <c r="Z57" i="21"/>
  <c r="AA57" i="21"/>
  <c r="AB57" i="21"/>
  <c r="I37" i="20"/>
  <c r="J37" i="20"/>
  <c r="K37" i="20"/>
  <c r="L37" i="20"/>
  <c r="G37" i="20"/>
  <c r="H37" i="20"/>
  <c r="F37" i="20"/>
  <c r="B36" i="20"/>
  <c r="L7" i="1"/>
  <c r="K7" i="1"/>
  <c r="J7" i="1"/>
  <c r="I7" i="1"/>
  <c r="H7" i="1"/>
  <c r="M17" i="1"/>
  <c r="M38" i="24" s="1"/>
  <c r="L17" i="1"/>
  <c r="K38" i="24" s="1"/>
  <c r="K17" i="1"/>
  <c r="J38" i="24" s="1"/>
  <c r="J17" i="1"/>
  <c r="I38" i="24" s="1"/>
  <c r="I17" i="1"/>
  <c r="H38" i="24" s="1"/>
  <c r="H17" i="1"/>
  <c r="G38" i="24" s="1"/>
  <c r="G17" i="1"/>
  <c r="F38" i="24" s="1"/>
  <c r="F17" i="1"/>
  <c r="E38" i="24" s="1"/>
  <c r="M27" i="1"/>
  <c r="M50" i="24" s="1"/>
  <c r="L27" i="1"/>
  <c r="K50" i="24" s="1"/>
  <c r="K27" i="1"/>
  <c r="J50" i="24" s="1"/>
  <c r="J27" i="1"/>
  <c r="I50" i="24" s="1"/>
  <c r="I27" i="1"/>
  <c r="H50" i="24" s="1"/>
  <c r="H27" i="1"/>
  <c r="G50" i="24" s="1"/>
  <c r="G27" i="1"/>
  <c r="F50" i="24" s="1"/>
  <c r="F27" i="1"/>
  <c r="E50" i="24" s="1"/>
  <c r="M7" i="1"/>
  <c r="G7" i="1"/>
  <c r="F7" i="1"/>
  <c r="I41" i="17"/>
  <c r="G41" i="17"/>
  <c r="L38" i="17"/>
  <c r="L37" i="17"/>
  <c r="O18" i="1"/>
  <c r="N39" i="24" s="1"/>
  <c r="L18" i="1"/>
  <c r="K39" i="24" s="1"/>
  <c r="K18" i="1"/>
  <c r="J39" i="24" s="1"/>
  <c r="J18" i="1"/>
  <c r="I39" i="24" s="1"/>
  <c r="I18" i="1"/>
  <c r="H39" i="24" s="1"/>
  <c r="H18" i="1"/>
  <c r="G39" i="24" s="1"/>
  <c r="G18" i="1"/>
  <c r="F39" i="24" s="1"/>
  <c r="F18" i="1"/>
  <c r="E39" i="24" s="1"/>
  <c r="AZ121" i="11" l="1"/>
  <c r="AU121" i="11"/>
  <c r="AV121" i="11"/>
  <c r="AW121" i="11"/>
  <c r="N39" i="1" s="1"/>
  <c r="AX121" i="11"/>
  <c r="AY121" i="11"/>
  <c r="AN121" i="11"/>
  <c r="AO121" i="11"/>
  <c r="M39" i="1" s="1"/>
  <c r="AP121" i="11"/>
  <c r="AQ121" i="11"/>
  <c r="AR121" i="11"/>
  <c r="AM121" i="11"/>
  <c r="BE121" i="11"/>
  <c r="BF121" i="11"/>
  <c r="BG121" i="11"/>
  <c r="BC121" i="11"/>
  <c r="BD121" i="11"/>
  <c r="O39" i="1" s="1"/>
  <c r="BB121" i="11"/>
  <c r="AG121" i="11"/>
  <c r="AH121" i="11"/>
  <c r="L39" i="1" s="1"/>
  <c r="AI121" i="11"/>
  <c r="AJ121" i="11"/>
  <c r="AK121" i="11"/>
  <c r="AF121" i="11"/>
  <c r="Y121" i="11"/>
  <c r="Z121" i="11"/>
  <c r="AA121" i="11"/>
  <c r="K39" i="1" s="1"/>
  <c r="AC121" i="11"/>
  <c r="AD121" i="11"/>
  <c r="AB121" i="11"/>
  <c r="L38" i="24"/>
  <c r="L50" i="24"/>
  <c r="M39" i="24"/>
  <c r="L39" i="24"/>
  <c r="M37" i="20"/>
  <c r="P43" i="1"/>
  <c r="L43" i="1"/>
  <c r="I38" i="20" s="1"/>
  <c r="I39" i="20" s="1"/>
  <c r="M43" i="1"/>
  <c r="J38" i="20" s="1"/>
  <c r="J39" i="20" s="1"/>
  <c r="N43" i="1"/>
  <c r="K38" i="20" s="1"/>
  <c r="K39" i="20" s="1"/>
  <c r="O43" i="1"/>
  <c r="K43" i="1"/>
  <c r="H38" i="20" s="1"/>
  <c r="H39" i="20" s="1"/>
  <c r="I43" i="1"/>
  <c r="G38" i="20" s="1"/>
  <c r="G39" i="20" s="1"/>
  <c r="F43" i="1"/>
  <c r="P16" i="1"/>
  <c r="O37" i="24" s="1"/>
  <c r="O16" i="1"/>
  <c r="N37" i="24" s="1"/>
  <c r="N16" i="1"/>
  <c r="M37" i="24" s="1"/>
  <c r="M16" i="1"/>
  <c r="L37" i="24" s="1"/>
  <c r="L16" i="1"/>
  <c r="K37" i="24" s="1"/>
  <c r="K16" i="1"/>
  <c r="J37" i="24" s="1"/>
  <c r="J16" i="1"/>
  <c r="I37" i="24" s="1"/>
  <c r="I16" i="1"/>
  <c r="H37" i="24" s="1"/>
  <c r="H16" i="1"/>
  <c r="G37" i="24" s="1"/>
  <c r="G16" i="1"/>
  <c r="F37" i="24" s="1"/>
  <c r="M38" i="20" l="1"/>
  <c r="M39" i="20" s="1"/>
  <c r="L38" i="20"/>
  <c r="L39" i="20" s="1"/>
  <c r="F38" i="20"/>
  <c r="F39" i="20" s="1"/>
</calcChain>
</file>

<file path=xl/sharedStrings.xml><?xml version="1.0" encoding="utf-8"?>
<sst xmlns="http://schemas.openxmlformats.org/spreadsheetml/2006/main" count="1207" uniqueCount="358">
  <si>
    <r>
      <rPr>
        <sz val="11"/>
        <color theme="1"/>
        <rFont val="Arial"/>
        <family val="2"/>
      </rPr>
      <t xml:space="preserve">This file presents data that supplement information in CBO's July 2019 slide deck </t>
    </r>
    <r>
      <rPr>
        <i/>
        <sz val="11"/>
        <color theme="1"/>
        <rFont val="Arial"/>
        <family val="2"/>
      </rPr>
      <t>The Distribution of Household Income, 2016</t>
    </r>
    <r>
      <rPr>
        <sz val="11"/>
        <color theme="1"/>
        <rFont val="Calibri"/>
        <family val="2"/>
        <scheme val="minor"/>
      </rPr>
      <t>.</t>
    </r>
  </si>
  <si>
    <t>www.cbo.gov/publication/55413</t>
  </si>
  <si>
    <t>Return to Contents and Notes</t>
  </si>
  <si>
    <t>Year</t>
  </si>
  <si>
    <t>All Quintiles</t>
  </si>
  <si>
    <t>Lowest Quintile</t>
  </si>
  <si>
    <t xml:space="preserve">Second Quintile	</t>
  </si>
  <si>
    <t xml:space="preserve">Middle Quintile	</t>
  </si>
  <si>
    <t xml:space="preserve">Fourth Quintile	</t>
  </si>
  <si>
    <t>Highest Quintile</t>
  </si>
  <si>
    <t>81st to 90th Percentiles</t>
  </si>
  <si>
    <t>91st to 95th Percentiles</t>
  </si>
  <si>
    <t>96th to 99th Percentiles</t>
  </si>
  <si>
    <t>Top 1 Percent</t>
  </si>
  <si>
    <t>Source: Congressional Budget Office.</t>
  </si>
  <si>
    <t>Federal Taxes</t>
  </si>
  <si>
    <t>Individual
 Income Tax</t>
  </si>
  <si>
    <t>Payroll Taxes</t>
  </si>
  <si>
    <t>Corporate
 Income Tax</t>
  </si>
  <si>
    <t>Excise taxes</t>
  </si>
  <si>
    <t>Table 9.</t>
  </si>
  <si>
    <t>Average Federal Tax Rates, by Income Group, 1979 to 2016</t>
  </si>
  <si>
    <t>Percent</t>
  </si>
  <si>
    <t>CBO</t>
  </si>
  <si>
    <t>P0-20</t>
  </si>
  <si>
    <t>P20-40</t>
  </si>
  <si>
    <t>P40-60</t>
  </si>
  <si>
    <t>P60-80</t>
  </si>
  <si>
    <t>Top 1%</t>
  </si>
  <si>
    <t>Average tax rates, federal individual income tax by income group (only adults, 20-64 years old)</t>
  </si>
  <si>
    <t>Bottom quintile</t>
  </si>
  <si>
    <t>2nd quintile</t>
  </si>
  <si>
    <t>3rd quintile</t>
  </si>
  <si>
    <t>4th quintile</t>
  </si>
  <si>
    <t>Top quintile (no top 1%)</t>
  </si>
  <si>
    <r>
      <t>Notes</t>
    </r>
    <r>
      <rPr>
        <sz val="10"/>
        <color theme="1"/>
        <rFont val="Arial"/>
        <family val="2"/>
      </rPr>
      <t xml:space="preserve">: Only includes adults 20-64 years old and thresholds set such that each quintile has the same number of adults. </t>
    </r>
  </si>
  <si>
    <t xml:space="preserve">Average effecctive tax rates are total income group taxes divided by income. Taxes only include federal individual income taxes. </t>
  </si>
  <si>
    <t xml:space="preserve">Income for filers is adjusted gross income plus statutory adjustments, and before 1987 includes excluded capital gains. </t>
  </si>
  <si>
    <t>Income of non-filers is 30 percent of average filer income. Income is bottom-coded at zero.</t>
  </si>
  <si>
    <r>
      <t xml:space="preserve">Source: </t>
    </r>
    <r>
      <rPr>
        <sz val="10"/>
        <color theme="1"/>
        <rFont val="Arial"/>
        <family val="2"/>
      </rPr>
      <t>Author's calculations using IRS data.</t>
    </r>
  </si>
  <si>
    <t>From Splinter (2019): "Who Pays No Tax? The Declining Fraction Paying Income Taxes and Increasing Tax Progressivity." Contemporary Economic Policy, 2019, 37(3), 413–426.</t>
  </si>
  <si>
    <t xml:space="preserve">http://www.davidsplinter.com/Splinter_WhoPaysNoTax_2018.pdf </t>
  </si>
  <si>
    <t xml:space="preserve">http://davidsplinter.com/Splinter-NoTaxAndProgressivity.xlsx </t>
  </si>
  <si>
    <t>P80-90</t>
  </si>
  <si>
    <t>[1]</t>
  </si>
  <si>
    <t>[2]</t>
  </si>
  <si>
    <t>[3]</t>
  </si>
  <si>
    <t>[4]</t>
  </si>
  <si>
    <t>[5]</t>
  </si>
  <si>
    <t>[6]</t>
  </si>
  <si>
    <t>[7]</t>
  </si>
  <si>
    <t>[8]</t>
  </si>
  <si>
    <t>[9]</t>
  </si>
  <si>
    <t>[10]</t>
  </si>
  <si>
    <t>[11]</t>
  </si>
  <si>
    <t>[12]</t>
  </si>
  <si>
    <t>[13]</t>
  </si>
  <si>
    <t>[14]</t>
  </si>
  <si>
    <t>[15]</t>
  </si>
  <si>
    <t>[16]</t>
  </si>
  <si>
    <t>[17]</t>
  </si>
  <si>
    <t>[18]</t>
  </si>
  <si>
    <t>[19]</t>
  </si>
  <si>
    <t>[20]</t>
  </si>
  <si>
    <t>All</t>
  </si>
  <si>
    <t>Bottom 90%</t>
  </si>
  <si>
    <t>Bottom 50%</t>
  </si>
  <si>
    <t>Middle 40%</t>
  </si>
  <si>
    <t>Top 10%</t>
  </si>
  <si>
    <t>Top 5%</t>
  </si>
  <si>
    <t>Top 0.5%</t>
  </si>
  <si>
    <t>Top 0.1%</t>
  </si>
  <si>
    <t>Top 0.01%</t>
  </si>
  <si>
    <t>Average tax rates by pre-tax income group</t>
  </si>
  <si>
    <t>Population: equal-split individuals (20+)</t>
  </si>
  <si>
    <r>
      <t xml:space="preserve">(% of </t>
    </r>
    <r>
      <rPr>
        <sz val="12"/>
        <color theme="1"/>
        <rFont val="Arial"/>
        <family val="2"/>
      </rPr>
      <t>pre-tax income</t>
    </r>
    <r>
      <rPr>
        <sz val="12"/>
        <color theme="1"/>
        <rFont val="Arial"/>
        <family val="2"/>
      </rPr>
      <t>)</t>
    </r>
  </si>
  <si>
    <t>Top 0.001%</t>
  </si>
  <si>
    <t>Top 10% to 5%</t>
  </si>
  <si>
    <t>Top 5% to 1%</t>
  </si>
  <si>
    <t>Top 1% to 0.5%</t>
  </si>
  <si>
    <t>Top 0.5% to 0.1%</t>
  </si>
  <si>
    <t>Top 0.1% to 0.01%</t>
  </si>
  <si>
    <t>Top 0.01% to top 0.001%</t>
  </si>
  <si>
    <t>Composition of taxes paid by bottom 90%, bottom 50%, and middle 40% of pre-tax income distribution</t>
  </si>
  <si>
    <t>[21]</t>
  </si>
  <si>
    <r>
      <t xml:space="preserve">(% of </t>
    </r>
    <r>
      <rPr>
        <sz val="12"/>
        <rFont val="Arial"/>
        <family val="2"/>
      </rPr>
      <t>pre-tax incom</t>
    </r>
    <r>
      <rPr>
        <sz val="12"/>
        <rFont val="Arial"/>
        <family val="2"/>
      </rPr>
      <t>e)</t>
    </r>
  </si>
  <si>
    <t>Sales tax</t>
  </si>
  <si>
    <t>Residential property tax</t>
  </si>
  <si>
    <t>Payroll tax</t>
  </si>
  <si>
    <t>Income tax</t>
  </si>
  <si>
    <t>Corporate (&amp; business property) tax</t>
  </si>
  <si>
    <t>Estate tax</t>
  </si>
  <si>
    <t>Composition of taxes paid by top 10%, top 5% and top 1% of pre-tax income distribution</t>
  </si>
  <si>
    <t>Composition of taxes paid by top 0.5%, top 0.1% and top 0.01% of pre-tax income distribution</t>
  </si>
  <si>
    <t>Average pre-tax income by pre-tax income group</t>
  </si>
  <si>
    <t>($2014, national income deflator)</t>
  </si>
  <si>
    <t>bottom 50%</t>
  </si>
  <si>
    <r>
      <t>Top 0.</t>
    </r>
    <r>
      <rPr>
        <sz val="12"/>
        <color theme="1"/>
        <rFont val="Arial"/>
        <family val="2"/>
      </rPr>
      <t>0</t>
    </r>
    <r>
      <rPr>
        <sz val="12"/>
        <color theme="1"/>
        <rFont val="Arial"/>
        <family val="2"/>
      </rPr>
      <t>01%</t>
    </r>
  </si>
  <si>
    <t>PSZ</t>
  </si>
  <si>
    <t>P90-95</t>
  </si>
  <si>
    <t>P95-99</t>
  </si>
  <si>
    <t>Average Rate of All Taxes</t>
  </si>
  <si>
    <t>Average Rate of All Taxes (excluding payroll tax)</t>
  </si>
  <si>
    <t>Federal Income Tax</t>
  </si>
  <si>
    <t>State and Local Income Tax</t>
  </si>
  <si>
    <t>C Corporation Taxes</t>
  </si>
  <si>
    <t>Property Taxes</t>
  </si>
  <si>
    <t>Estate and Gift Taxes</t>
  </si>
  <si>
    <t>Sales and Other Taxes</t>
  </si>
  <si>
    <t>P99.99-100</t>
  </si>
  <si>
    <t xml:space="preserve">PSZ </t>
  </si>
  <si>
    <t>P99-99.5</t>
  </si>
  <si>
    <t>P99.5-99.9</t>
  </si>
  <si>
    <t>P99.9-99.99</t>
  </si>
  <si>
    <t>AS</t>
  </si>
  <si>
    <t xml:space="preserve">Top 0.01% </t>
  </si>
  <si>
    <t>https://www.taxpolicycenter.org/model-estimates/baseline-average-effective-tax-rates-august-2018/t18-0083-average-effective-federal</t>
  </si>
  <si>
    <t>https://www.taxpolicycenter.org/model-estimates/individual-income-tax-expenditures/average-effective-federal-tax-rates-filing-1</t>
  </si>
  <si>
    <t>P0-50</t>
  </si>
  <si>
    <t>P50-90</t>
  </si>
  <si>
    <t>Source</t>
  </si>
  <si>
    <t xml:space="preserve">Splinter (2019) </t>
  </si>
  <si>
    <t>Piketty Saez (2007)</t>
  </si>
  <si>
    <t xml:space="preserve">TPC </t>
  </si>
  <si>
    <t>household</t>
  </si>
  <si>
    <t>tax unit</t>
  </si>
  <si>
    <t>exp. cash inc.</t>
  </si>
  <si>
    <t>Top 1%=24.6</t>
  </si>
  <si>
    <t>Notes</t>
  </si>
  <si>
    <t>Top 1%=27.3</t>
  </si>
  <si>
    <t>Top 1%=29.6</t>
  </si>
  <si>
    <t>Top 1%=33.4</t>
  </si>
  <si>
    <t>Top 1%=31.1</t>
  </si>
  <si>
    <t>Sharing unit</t>
  </si>
  <si>
    <t>Grouping unit</t>
  </si>
  <si>
    <t>Income definition</t>
  </si>
  <si>
    <t>indivs.</t>
  </si>
  <si>
    <t>adults</t>
  </si>
  <si>
    <t>fiscal w/CG</t>
  </si>
  <si>
    <t>only adults 20-64 year old</t>
  </si>
  <si>
    <t xml:space="preserve">https://eml.berkeley.edu/~saez/piketty-saezJEP07taxprog.pdf </t>
  </si>
  <si>
    <t>fiscal+CG+PR+corp</t>
  </si>
  <si>
    <t xml:space="preserve">Top 1%=23.4  </t>
  </si>
  <si>
    <t>A. Federal Income Tax</t>
  </si>
  <si>
    <t>B. Federal Taxes (excluding payroll taxes)</t>
  </si>
  <si>
    <t>C. Federal Taxes (including payroll taxes)</t>
  </si>
  <si>
    <t>D. All Taxes (excluding payroll)</t>
  </si>
  <si>
    <t>E. All Taxes (including payroll)</t>
  </si>
  <si>
    <t>includes state corp. and estate taxes</t>
  </si>
  <si>
    <t>Center of fractiles</t>
  </si>
  <si>
    <t>0-20</t>
  </si>
  <si>
    <t>20-40</t>
  </si>
  <si>
    <t>40-60</t>
  </si>
  <si>
    <t>60-80</t>
  </si>
  <si>
    <t>80-90</t>
  </si>
  <si>
    <t>90-95</t>
  </si>
  <si>
    <t>95-99</t>
  </si>
  <si>
    <t>99-99.5</t>
  </si>
  <si>
    <t>99.5-99.9</t>
  </si>
  <si>
    <t>99.9-99.99</t>
  </si>
  <si>
    <t>Top 1%=24.6, Top 0.1%=26.4</t>
  </si>
  <si>
    <t>after-SStrans</t>
  </si>
  <si>
    <t xml:space="preserve">https://www.cbo.gov/system/files/2019-07/55413-CBO-supplemental-data.xlsx </t>
  </si>
  <si>
    <t>Top 1%=24.0</t>
  </si>
  <si>
    <t>Top 1%=31.5</t>
  </si>
  <si>
    <t>Top 1%=33.6</t>
  </si>
  <si>
    <t>Top 1%=31.1, Top 0.1%=34.3</t>
  </si>
  <si>
    <t>Top 1%=33.4, Top 0.1%=35.7</t>
  </si>
  <si>
    <t>Auten-Splinter</t>
  </si>
  <si>
    <t>Piketty-Saez-Zucman</t>
  </si>
  <si>
    <t>pre-tax/after-trans</t>
  </si>
  <si>
    <t>less payroll tax+SS tran</t>
  </si>
  <si>
    <t>Shares of total pre-tax income</t>
  </si>
  <si>
    <t>(% of national income)</t>
  </si>
  <si>
    <t>Top 10% to 1%</t>
  </si>
  <si>
    <t>Top 1% to 0.1%</t>
  </si>
  <si>
    <t>National Income ($millions)</t>
  </si>
  <si>
    <t>Added calculations by Splinter</t>
  </si>
  <si>
    <t>Table C9a: Average tax rates by subfractile (denominator of all tax rates is pre-tax/after-transfer income)</t>
  </si>
  <si>
    <t>2014 subfractiles (calculated by Splinter)</t>
  </si>
  <si>
    <t xml:space="preserve">Top 0.1% </t>
  </si>
  <si>
    <t>Auten-Splinter + TPC</t>
  </si>
  <si>
    <t>Piketty-Saez-Zucman + TPC</t>
  </si>
  <si>
    <t>TPC (Table 1)</t>
  </si>
  <si>
    <t>TPC (aggregate groups)</t>
  </si>
  <si>
    <t>Source: Tax Policy Center. 2017. "Distributional Analysis fo the Conference Agreeent for the Tax Cuts and Jobs Act." www.taxpolicycenter.org/sites/default/files/publication/150816/2001641_distributional_analysis_of_the_conference_agreement_for_the_tax_cuts_and_jobs_act_0.pdf (accessed Sept. 20, 2019) and author's calculations.</t>
  </si>
  <si>
    <t>Figure 1: Average Tax Rates of Federal Taxes (excluding payroll taxes)</t>
  </si>
  <si>
    <t>TCJA effects on average tax rates</t>
  </si>
  <si>
    <t xml:space="preserve">Notes: Joint Committee on Taxation estimates show similar changes in average tax rates, see page 33 of JCX-10-19: https://www.jct.gov/publications.html?func=startdown&amp;id=5173 </t>
  </si>
  <si>
    <t>Table 1. Income and Federal Tax Rate Statistics in 2004 (based on 2000 inflated incomes)</t>
  </si>
  <si>
    <t>Average tax rates (percent)</t>
  </si>
  <si>
    <t>Income shares</t>
  </si>
  <si>
    <t>Income Groups</t>
  </si>
  <si>
    <t>Average Income (pre-tax)</t>
  </si>
  <si>
    <t>Federal Individual</t>
  </si>
  <si>
    <t>Payroll (Social security+medicare) Tax</t>
  </si>
  <si>
    <t>Federal Corporate</t>
  </si>
  <si>
    <t>Federal Estate and Gift</t>
  </si>
  <si>
    <t>Total Federal Taxes</t>
  </si>
  <si>
    <t>Pre-tax income share</t>
  </si>
  <si>
    <t>Post-tax income share</t>
  </si>
  <si>
    <t>(1)</t>
  </si>
  <si>
    <t>(2)</t>
  </si>
  <si>
    <t>(3)</t>
  </si>
  <si>
    <t>(4)</t>
  </si>
  <si>
    <t>(5)</t>
  </si>
  <si>
    <t>(6)</t>
  </si>
  <si>
    <t>(7)</t>
  </si>
  <si>
    <t>(8)</t>
  </si>
  <si>
    <t>(9)</t>
  </si>
  <si>
    <t>Full Population</t>
  </si>
  <si>
    <t>(144 million families)</t>
  </si>
  <si>
    <t xml:space="preserve">Notes: Computations are based on income tax return statistics and NBER TAXSIM calculator. </t>
  </si>
  <si>
    <t>They are based on incomes from 2000 adjusted for growth and using 2004 tax law.</t>
  </si>
  <si>
    <t>Families are ranked based on market income excluding realized capital gains and imputed payroll and corporate taxes.</t>
  </si>
  <si>
    <t>P20-40 denotes families between percentile 20th and percentile 40th of the income distribution (second quintile), etc.</t>
  </si>
  <si>
    <t>Average income includes realized capital gains and imputed payroll and corporate taxes. Tax rates are estimated</t>
  </si>
  <si>
    <t>relative to income including realized capital gains and imputed payroll and corporate taxes.</t>
  </si>
  <si>
    <t xml:space="preserve">Payroll tax includes employee+employer Social Security and Medicare taxes (excludes payroll taxes for unemployment </t>
  </si>
  <si>
    <t>and workers compensation)</t>
  </si>
  <si>
    <t>includes state corp. and estate taxes, top 1%=29.0</t>
  </si>
  <si>
    <t>includes state corp. and estate taxes, top 1%=31.1</t>
  </si>
  <si>
    <t>Fraction paying no tax</t>
  </si>
  <si>
    <t>Forecast</t>
  </si>
  <si>
    <t>Baseline</t>
  </si>
  <si>
    <t>TCJA</t>
  </si>
  <si>
    <t>Figure 6</t>
  </si>
  <si>
    <t>Tax progressivity (adults 20-64 years old)</t>
  </si>
  <si>
    <t>Tax progressivity (Kakwani index)</t>
  </si>
  <si>
    <t>1985-2015 % change</t>
  </si>
  <si>
    <t>Reported income</t>
  </si>
  <si>
    <t>+ underreported inc.</t>
  </si>
  <si>
    <t>+ retirement inc.</t>
  </si>
  <si>
    <t>payroll tax/transfers</t>
  </si>
  <si>
    <t>To match the 2014 groups in PSZ online data, the Saez and Zucman (2019 Figure 4) bottom groups are averaged together and P99-99.9 values applied to separate groups. Top 400 of 23% not shown.</t>
  </si>
  <si>
    <t>+ retained earnings</t>
  </si>
  <si>
    <t>Federal taxes, excluding payroll taxes</t>
  </si>
  <si>
    <t>Federal taxes, including payroll taxes</t>
  </si>
  <si>
    <t>High-income single filer with $10 million reported income, of which $3 million passthrough income, and $6 million in total taxes (including all income taxes, allocated corporate taxes, property taxes, sales taxes, etc.)</t>
  </si>
  <si>
    <r>
      <t xml:space="preserve">Income </t>
    </r>
    <r>
      <rPr>
        <b/>
        <sz val="10"/>
        <color theme="1"/>
        <rFont val="Calibri"/>
        <family val="2"/>
        <scheme val="minor"/>
      </rPr>
      <t>($million)</t>
    </r>
  </si>
  <si>
    <r>
      <t xml:space="preserve">Income </t>
    </r>
    <r>
      <rPr>
        <b/>
        <sz val="10"/>
        <color theme="1"/>
        <rFont val="Calibri"/>
        <family val="2"/>
        <scheme val="minor"/>
      </rPr>
      <t>($thousand)</t>
    </r>
  </si>
  <si>
    <t xml:space="preserve">PSZ deduct employee payroll taxes, Auten-Splinter adds employer payroll taxes and </t>
  </si>
  <si>
    <t>PSZ and Auten-Splinter approaches have similar effects, add $1 million for both</t>
  </si>
  <si>
    <t>wages and transfers are a very small portion of this filer's income</t>
  </si>
  <si>
    <t>Source: Piketty and Saez (2007)</t>
  </si>
  <si>
    <t>Gap between top 1% and lowest quintile average tax rates</t>
  </si>
  <si>
    <t>Saez and Zucman</t>
  </si>
  <si>
    <t xml:space="preserve">https://www.brookings.edu/wp-content/uploads/2019/09/Saez-Zucman_conference-draft.pdf </t>
  </si>
  <si>
    <t>B1: Examples of how allocations to reported (fiscal) income affect average tax rates</t>
  </si>
  <si>
    <t>Notes: See paper for  discussion of these two examples. Adjustments to the high-income filer are broadly representative of the top 0.01 percent and adjustments to the low-income filer of the bottom 50 percent.</t>
  </si>
  <si>
    <t>total net misreporting rate of 20% for this income group, but assume no net reported Sch C income (Johnston, 2008)</t>
  </si>
  <si>
    <t>Average tax rate</t>
  </si>
  <si>
    <t>PSZ allocate a larger share to the top and so smaller share to the bottom, relative to Auten-Splinter</t>
  </si>
  <si>
    <t>ignore small effects of retained earnings for low-income filer</t>
  </si>
  <si>
    <t>Low-income single filer with $20 thousand reported income, all wages and none passthrough income, and $5 thousand in total taxes (including all income taxes, allocated corporate taxes, property taxes, sales taxes, etc.)</t>
  </si>
  <si>
    <t>B2: Average Tax Rates of Federal Individual Income Taxes</t>
  </si>
  <si>
    <t xml:space="preserve">http://davidsplinter.com/AutenSplinter-IncomeIneq.xlsx </t>
  </si>
  <si>
    <t>Footnote calculation</t>
  </si>
  <si>
    <t>Piketty and Saez (2003) online spreadsheet Tab A7 shows that the top 1% in 2014 had 30.3% of their income from passthrough business.</t>
  </si>
  <si>
    <t>The top 1% had $1.62 trillion of income (using Tab A1 share of 17.8% times total income excluding cap gains of $9.1 trillion from tab A0).</t>
  </si>
  <si>
    <t>Hence, the top 1% had $490 billion in passthrough income (30.3% of $1.62 trillion) of about $900 billion in net passthrough income, or 54% of passhthrough income.</t>
  </si>
  <si>
    <t>JCT</t>
  </si>
  <si>
    <t>2019-pre</t>
  </si>
  <si>
    <t>2019-TCJA</t>
  </si>
  <si>
    <t>https://www.jct.gov/publications.html?func=startdown&amp;id=5173</t>
  </si>
  <si>
    <t>Less than $10,000..........</t>
  </si>
  <si>
    <t>$10,000 to $20,000........</t>
  </si>
  <si>
    <t>$20,000 to $30,000........</t>
  </si>
  <si>
    <t>$30,000 to $40,000........</t>
  </si>
  <si>
    <t>$40,000 to $50,000........</t>
  </si>
  <si>
    <t>$50,000 to $75,000........</t>
  </si>
  <si>
    <t>$75,000 to $100,000......</t>
  </si>
  <si>
    <t>$100,000 to $200,000.....</t>
  </si>
  <si>
    <t>$200,000 to $500,000.....</t>
  </si>
  <si>
    <t>$500,000 to $1,000,000..</t>
  </si>
  <si>
    <t>$1,000,000 and over........</t>
  </si>
  <si>
    <t>Pre-TCJA</t>
  </si>
  <si>
    <t>Post-TCJA</t>
  </si>
  <si>
    <t>Avg.Federal Tax Rate</t>
  </si>
  <si>
    <t>Returns</t>
  </si>
  <si>
    <t>(thousands)</t>
  </si>
  <si>
    <t>Total</t>
  </si>
  <si>
    <t>Percentile</t>
  </si>
  <si>
    <t>Avg. Tax Rate</t>
  </si>
  <si>
    <t>expanded inc.</t>
  </si>
  <si>
    <t>Cumul.</t>
  </si>
  <si>
    <t>Number</t>
  </si>
  <si>
    <t>Notes: See JCT (2019, pg. 33) for details. Excludes estate and gift taxes. For allocating into relative groups, estimates take account of average rates being lower in bottom-portions of absolute income groups.</t>
  </si>
  <si>
    <t>excludes estate/gift taxes, calculations to convert from absolute to relative groups below</t>
  </si>
  <si>
    <t>http://gabriel-zucman.eu/files/PSZ2017AppendixTablesII(Distrib).xlsx</t>
  </si>
  <si>
    <t xml:space="preserve">http://gabriel-zucman.eu/files/PSZ2017AppendixTablesII(Distrib).xlsx </t>
  </si>
  <si>
    <t>https://eml.berkeley.edu/~saez/piketty-saezJEP07taxprog.pdf</t>
  </si>
  <si>
    <t>Figure 2: Average Tax Rates of Federal Taxes (including payroll taxes)</t>
  </si>
  <si>
    <t>Figure 3: Average Tax Rates of All Taxes</t>
  </si>
  <si>
    <t>Total taxes</t>
  </si>
  <si>
    <t>Joint Committee on Taxation. 2019. “Distributional Effects of Public Law 115-97.” JCX-10-19.</t>
  </si>
  <si>
    <t>2019 Federal Taxes</t>
  </si>
  <si>
    <t>Distribution Table:  2015 001</t>
  </si>
  <si>
    <t>Distribution of Families, Cash Income, and Federal Taxes under 2015 Current Law</t>
  </si>
  <si>
    <t>(2015 Income Levels)</t>
  </si>
  <si>
    <r>
      <t>Adjusted Family Cash Income Decile</t>
    </r>
    <r>
      <rPr>
        <vertAlign val="superscript"/>
        <sz val="10"/>
        <rFont val="Arial"/>
        <family val="2"/>
      </rPr>
      <t>1</t>
    </r>
  </si>
  <si>
    <t xml:space="preserve">Number of Families </t>
  </si>
  <si>
    <t>Number of Individuals</t>
  </si>
  <si>
    <t>Family Cash Income</t>
  </si>
  <si>
    <r>
      <t>Total Federal Taxes</t>
    </r>
    <r>
      <rPr>
        <vertAlign val="superscript"/>
        <sz val="10"/>
        <rFont val="Arial"/>
        <family val="2"/>
      </rPr>
      <t>2</t>
    </r>
  </si>
  <si>
    <t>Individual Income Taxes</t>
  </si>
  <si>
    <t>Corporate Income Taxes</t>
  </si>
  <si>
    <t>Excises and Customs Duties</t>
  </si>
  <si>
    <t>---  Millions of Families and Billions of Dollars ---</t>
  </si>
  <si>
    <r>
      <t>0 to 10</t>
    </r>
    <r>
      <rPr>
        <vertAlign val="superscript"/>
        <sz val="10"/>
        <rFont val="Arial"/>
        <family val="2"/>
      </rPr>
      <t>3</t>
    </r>
  </si>
  <si>
    <t>10 to 20</t>
  </si>
  <si>
    <t>20 to 30</t>
  </si>
  <si>
    <t>30 to 40</t>
  </si>
  <si>
    <t>40 to 50</t>
  </si>
  <si>
    <t>50 to 60</t>
  </si>
  <si>
    <t>60 to 70</t>
  </si>
  <si>
    <t>70 to 80</t>
  </si>
  <si>
    <t>80 to 90</t>
  </si>
  <si>
    <t>90 to 100</t>
  </si>
  <si>
    <r>
      <t>Total</t>
    </r>
    <r>
      <rPr>
        <vertAlign val="superscript"/>
        <sz val="10"/>
        <rFont val="Arial"/>
        <family val="2"/>
      </rPr>
      <t>3</t>
    </r>
  </si>
  <si>
    <t>90 to 95</t>
  </si>
  <si>
    <t>95 to 99</t>
  </si>
  <si>
    <t>99 to 99.9</t>
  </si>
  <si>
    <t>Top .1</t>
  </si>
  <si>
    <t>---  Percent Distribution ---</t>
  </si>
  <si>
    <r>
      <t>---  Average Rates</t>
    </r>
    <r>
      <rPr>
        <i/>
        <vertAlign val="superscript"/>
        <sz val="10"/>
        <rFont val="Arial"/>
        <family val="2"/>
      </rPr>
      <t>4</t>
    </r>
    <r>
      <rPr>
        <i/>
        <sz val="10"/>
        <rFont val="Arial"/>
        <family val="2"/>
      </rPr>
      <t xml:space="preserve"> ---</t>
    </r>
  </si>
  <si>
    <t>U.S. Department of the Treasury</t>
  </si>
  <si>
    <t>Revised July 24, 2015</t>
  </si>
  <si>
    <t xml:space="preserve">     Office of Tax Analysis</t>
  </si>
  <si>
    <r>
      <rPr>
        <vertAlign val="superscript"/>
        <sz val="11"/>
        <rFont val="Arial"/>
        <family val="2"/>
      </rPr>
      <t>1</t>
    </r>
    <r>
      <rPr>
        <sz val="11"/>
        <rFont val="Arial"/>
        <family val="2"/>
      </rPr>
      <t xml:space="preserve"> Cash Income consists of wages and salaries, net income from a business or farm, taxable and tax-exempt interest, dividends, rental income, realized capital gains, cash and near-cash transfers from the government, retirement benefits, and employer-provided health insurance (and other employer benefits).  Employer contributions for payroll taxes and the federal corporate income tax are added to place cash on a pre-tax basis. Families are placed into deciles based on cash income adjusted for family size, by dividing income by the square root of family size.                                                                                                                                                                                                                                                                                                                                                                      </t>
    </r>
    <r>
      <rPr>
        <vertAlign val="superscript"/>
        <sz val="11"/>
        <rFont val="Arial"/>
        <family val="2"/>
      </rPr>
      <t>2</t>
    </r>
    <r>
      <rPr>
        <sz val="11"/>
        <rFont val="Arial"/>
        <family val="2"/>
      </rPr>
      <t xml:space="preserve"> The taxes included are individual and corporate income, payroll (Social Security, Medicare and unemployment), excises, customs duties, and estate and gift taxes. The individual income tax is assumed to be borne by payers, payroll taxes (employer and employee shares) by labor (wages and self-employment income), excises on purchases by individuals in proportion to relative consumption of the taxed good and proportionately by labor and capital income and excises on purchases by businesses and customs duties proportionately by labor and capital income, and the estate and gift taxes by decedents. The share of the corporate income tax that represents cash flow is assumed to have no burden in the long run; the share of the corporate income tax that represents a tax on supernormal returns is assumed to be borne by supernormal corporate capital income as held by shareholders; and the remainder of the corporate income tax, the normal return, is assumed to be borne equally by labor and positive normal capital income.                                                                                                                                                                                                                                                     </t>
    </r>
    <r>
      <rPr>
        <vertAlign val="superscript"/>
        <sz val="11"/>
        <rFont val="Arial"/>
        <family val="2"/>
      </rPr>
      <t>3</t>
    </r>
    <r>
      <rPr>
        <sz val="11"/>
        <rFont val="Arial"/>
        <family val="2"/>
      </rPr>
      <t xml:space="preserve"> Families with negative incomes are excluded from the lowest income decile but included in the total line.                                                                                                                                                                  </t>
    </r>
    <r>
      <rPr>
        <vertAlign val="superscript"/>
        <sz val="11"/>
        <rFont val="Arial"/>
        <family val="2"/>
      </rPr>
      <t>4</t>
    </r>
    <r>
      <rPr>
        <sz val="11"/>
        <rFont val="Arial"/>
        <family val="2"/>
      </rPr>
      <t xml:space="preserve"> Average tax rates are calculated as total tax burden for the income group divided by cash income for the income group. Negative average tax rates are shown when net federal tax burdens are negative for the income group.</t>
    </r>
  </si>
  <si>
    <t>Note:  Percentiles begin at family size-adjusted cash income of:  $11,167 for 10 to 20;  $16,270 for 20 to 30;  $21,568 for 30 to 40;  $28,279 for 40 to 50; $36,724 50 to 60;  $47,102 60 to 70;  $59,200 for 70 to 80;  $77,072 for 80 to 90;  $110,791 for 90 to 95;  $154,829 for 95 to 99;  $344,073 for 99 to 99.9 and  $1,462,048 for Top .1.</t>
  </si>
  <si>
    <t>https://www.treasury.gov/resource-center/tax-policy/tax-analysis/Documents/Distribution-of-Tax-Burden-Current-Law-2015-Revised.xlsx</t>
  </si>
  <si>
    <t>Downloaded Oct. 4, 2019</t>
  </si>
  <si>
    <t>no payroll</t>
  </si>
  <si>
    <t>payroll</t>
  </si>
  <si>
    <t>Avg. Fed. Tax Rate</t>
  </si>
  <si>
    <t>P99-99.9</t>
  </si>
  <si>
    <t>Author's calculations: Treasury rates</t>
  </si>
  <si>
    <t>Author's calculations: JCT rates</t>
  </si>
  <si>
    <t>OTA</t>
  </si>
  <si>
    <t>cash inc.</t>
  </si>
  <si>
    <r>
      <t xml:space="preserve">Notes: </t>
    </r>
    <r>
      <rPr>
        <sz val="10"/>
        <color theme="1"/>
        <rFont val="Times New Roman"/>
        <family val="1"/>
      </rPr>
      <t>See Figure 1.</t>
    </r>
    <r>
      <rPr>
        <i/>
        <sz val="10"/>
        <color theme="1"/>
        <rFont val="Times New Roman"/>
        <family val="1"/>
      </rPr>
      <t xml:space="preserve"> Sources: </t>
    </r>
    <r>
      <rPr>
        <sz val="10"/>
        <color theme="1"/>
        <rFont val="Times New Roman"/>
        <family val="1"/>
      </rPr>
      <t>Piketty and Saez (2007), TPC, CBO, and AS.</t>
    </r>
  </si>
  <si>
    <r>
      <t>Sources</t>
    </r>
    <r>
      <rPr>
        <sz val="10"/>
        <color theme="1"/>
        <rFont val="Times New Roman"/>
        <family val="1"/>
      </rPr>
      <t>: PSZ, AS, Saez and Zucman (2019), and author’s calculations.</t>
    </r>
  </si>
  <si>
    <t>B3: Summary of Average Tax Rates</t>
  </si>
  <si>
    <t>PSZ tax amounts (not rates) are more progressive, likely due to different corp. tax allocation.</t>
  </si>
  <si>
    <t>Auten and Splinter (2019)</t>
  </si>
  <si>
    <t xml:space="preserve">http://davidsplinter.com/AutenSplinter-IncomeIneq.xlsx  </t>
  </si>
  <si>
    <t>excludes refundable portion of tax credits, see author's calculations in this file to separate payroll taxes</t>
  </si>
  <si>
    <t>excludes refundable portion of tax credits</t>
  </si>
  <si>
    <t>excludes refundable portion of tax credits, Top 0.001% (top 200)=41.0</t>
  </si>
  <si>
    <t>disregards top 400 adults, values from observing figure as authors declined to send precise values when requested, excludes refundable portion of tax credits</t>
  </si>
  <si>
    <t>Total taxes paid by income group, 2014 ($millions)</t>
  </si>
  <si>
    <t>Avg tax rate: Refundable credits as taxes rather than transfers</t>
  </si>
  <si>
    <r>
      <t>Notes</t>
    </r>
    <r>
      <rPr>
        <sz val="10"/>
        <color theme="1"/>
        <rFont val="Times New Roman"/>
        <family val="1"/>
      </rPr>
      <t>: Average tax rates are all taxes divided by income. Both PSZ and Auten-Splinter exclude the refundable portion of tax credits, which are categorized as transfers in the national accounts—adding them would lower bottom 50 percent tax rates up to 3 percentage points. Forecasted rates apply Tax Policy Center (2017) estimated changes to 2014 rates. To match the 2014 PSZ groups, the Saez-Zucman bottom groups are averaged for the P0–50 bin, P99–99.9 values are applied to separate groups, and the top 400 rate is excluded.</t>
    </r>
  </si>
  <si>
    <r>
      <t>Notes</t>
    </r>
    <r>
      <rPr>
        <sz val="10"/>
        <color theme="1"/>
        <rFont val="Times New Roman"/>
        <family val="1"/>
      </rPr>
      <t xml:space="preserve">:Average tax rates are taxes divided by income, defined by Piketty-Saez as fiscal income and payroll and corporate taxes; Auten-Splinter as pre-tax/after-transfer national income; TPC as expanded cash income; and CBO as market income plus social insurance benefits. Income include realized capital gains, although Auten-Splinter instead include corporate retained earnings. Auten-Splinter and TPC include income accrued in retirement accounts. Auten-Splinter taxes include non-federal corporate and estate taxes. P0–20 is the bottom quintile, P20–40 the second quintile, etc. Auten-Splinter bottom 50% rate is placed in P20–40 bin and P50–90 in P60–80 bin, CBO top 1% in P99.5–99.9 bin, and TPC top 0.1% in P99.9–99.99 bin. Piketty-Saez rates are for 2004, but otherwise for 2014. </t>
    </r>
    <r>
      <rPr>
        <i/>
        <sz val="10"/>
        <color theme="1"/>
        <rFont val="Times New Roman"/>
        <family val="1"/>
      </rPr>
      <t>Sources</t>
    </r>
    <r>
      <rPr>
        <sz val="10"/>
        <color theme="1"/>
        <rFont val="Times New Roman"/>
        <family val="1"/>
      </rPr>
      <t>: Piketty and Saez (2007), TPC, CBO, and AS.</t>
    </r>
  </si>
  <si>
    <t>Notes: See Table B1 for definitions of each tax and the online appendix for other details. In 1960, corporate income tax and property tax totals are distributed using 1962 distributions.</t>
  </si>
  <si>
    <t>From PSZ microdata</t>
  </si>
  <si>
    <t>From PSZ microdata (and author's calculations where noted)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</si>
</sst>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0.0"/>
    <numFmt numFmtId="165" formatCode="0.0%"/>
    <numFmt numFmtId="166" formatCode="0.0"/>
    <numFmt numFmtId="167" formatCode="0.0000"/>
    <numFmt numFmtId="168" formatCode="0.0000%"/>
    <numFmt numFmtId="169" formatCode="&quot;$&quot;#,##0"/>
    <numFmt numFmtId="170" formatCode="#,##0.0000"/>
    <numFmt numFmtId="171" formatCode="#,##0.0__"/>
    <numFmt numFmtId="172" formatCode="#,##0.0"/>
    <numFmt numFmtId="173" formatCode="[$-409]mmmm\ d\,\ yyyy;@"/>
  </numFmts>
  <fonts count="6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i/>
      <sz val="11"/>
      <color theme="1"/>
      <name val="Arial"/>
      <family val="2"/>
    </font>
    <font>
      <sz val="11"/>
      <color rgb="FF1F497D"/>
      <name val="Arial"/>
      <family val="2"/>
    </font>
    <font>
      <b/>
      <sz val="11"/>
      <color theme="1"/>
      <name val="Arial"/>
      <family val="2"/>
    </font>
    <font>
      <sz val="10"/>
      <name val="Arial"/>
      <family val="2"/>
    </font>
    <font>
      <b/>
      <sz val="10"/>
      <name val="Arial"/>
      <family val="2"/>
    </font>
    <font>
      <i/>
      <sz val="10"/>
      <color theme="1"/>
      <name val="Arial"/>
      <family val="2"/>
    </font>
    <font>
      <sz val="10"/>
      <color theme="1"/>
      <name val="Arial"/>
      <family val="2"/>
    </font>
    <font>
      <u/>
      <sz val="11"/>
      <color theme="10"/>
      <name val="Calibri"/>
      <family val="2"/>
      <scheme val="minor"/>
    </font>
    <font>
      <sz val="10"/>
      <color theme="1"/>
      <name val="Calibri"/>
      <family val="2"/>
      <scheme val="minor"/>
    </font>
    <font>
      <b/>
      <sz val="10"/>
      <color theme="1"/>
      <name val="Calibri"/>
      <family val="2"/>
      <scheme val="minor"/>
    </font>
    <font>
      <sz val="11"/>
      <name val="Calibri"/>
      <family val="2"/>
      <scheme val="minor"/>
    </font>
    <font>
      <u/>
      <sz val="12"/>
      <color indexed="12"/>
      <name val="Calibri"/>
      <family val="2"/>
    </font>
    <font>
      <u/>
      <sz val="12"/>
      <color indexed="12"/>
      <name val="Arial"/>
      <family val="2"/>
    </font>
    <font>
      <sz val="12"/>
      <color theme="1"/>
      <name val="Arial"/>
      <family val="2"/>
    </font>
    <font>
      <b/>
      <sz val="14"/>
      <color theme="1"/>
      <name val="Arial"/>
      <family val="2"/>
    </font>
    <font>
      <b/>
      <sz val="12"/>
      <color theme="1"/>
      <name val="Arial"/>
      <family val="2"/>
    </font>
    <font>
      <sz val="11"/>
      <name val="Calibri"/>
      <family val="2"/>
    </font>
    <font>
      <sz val="10"/>
      <name val="Calibri"/>
      <family val="2"/>
    </font>
    <font>
      <sz val="12"/>
      <name val="Arial"/>
      <family val="2"/>
    </font>
    <font>
      <sz val="12"/>
      <color theme="1"/>
      <name val="Arial Narrow"/>
      <family val="2"/>
    </font>
    <font>
      <b/>
      <sz val="12"/>
      <name val="Arial"/>
      <family val="2"/>
    </font>
    <font>
      <sz val="12"/>
      <color rgb="FFFF0000"/>
      <name val="Calibri"/>
      <family val="2"/>
      <scheme val="minor"/>
    </font>
    <font>
      <sz val="11"/>
      <name val="Arial"/>
      <family val="2"/>
    </font>
    <font>
      <sz val="12"/>
      <name val="Arial Narrow"/>
      <family val="2"/>
    </font>
    <font>
      <u/>
      <sz val="12"/>
      <color theme="10"/>
      <name val="Calibri"/>
      <family val="2"/>
    </font>
    <font>
      <sz val="8"/>
      <name val="Arial"/>
      <family val="2"/>
    </font>
    <font>
      <b/>
      <sz val="8"/>
      <name val="Arial Narrow"/>
      <family val="2"/>
    </font>
    <font>
      <sz val="9"/>
      <name val="Arial"/>
      <family val="2"/>
    </font>
    <font>
      <sz val="9"/>
      <color theme="1"/>
      <name val="Arial"/>
      <family val="2"/>
    </font>
    <font>
      <sz val="9"/>
      <color theme="1"/>
      <name val="Calibri"/>
      <family val="2"/>
      <scheme val="minor"/>
    </font>
    <font>
      <sz val="11"/>
      <color theme="1" tint="0.499984740745262"/>
      <name val="Calibri"/>
      <family val="2"/>
      <scheme val="minor"/>
    </font>
    <font>
      <i/>
      <sz val="11"/>
      <color theme="1"/>
      <name val="Calibri"/>
      <family val="2"/>
      <scheme val="minor"/>
    </font>
    <font>
      <b/>
      <sz val="9"/>
      <color theme="1"/>
      <name val="Calibri"/>
      <family val="2"/>
      <scheme val="minor"/>
    </font>
    <font>
      <b/>
      <sz val="8"/>
      <color theme="1"/>
      <name val="Calibri"/>
      <family val="2"/>
      <scheme val="minor"/>
    </font>
    <font>
      <sz val="8"/>
      <color theme="1"/>
      <name val="Calibri"/>
      <family val="2"/>
      <scheme val="minor"/>
    </font>
    <font>
      <sz val="11"/>
      <color theme="1" tint="0.34998626667073579"/>
      <name val="Calibri"/>
      <family val="2"/>
      <scheme val="minor"/>
    </font>
    <font>
      <sz val="10"/>
      <color indexed="24"/>
      <name val="Arial"/>
      <family val="2"/>
    </font>
    <font>
      <b/>
      <sz val="12"/>
      <color indexed="8"/>
      <name val="Arial"/>
      <family val="2"/>
    </font>
    <font>
      <b/>
      <sz val="12"/>
      <color indexed="24"/>
      <name val="Arial"/>
      <family val="2"/>
    </font>
    <font>
      <b/>
      <sz val="10"/>
      <color indexed="8"/>
      <name val="Arial"/>
      <family val="2"/>
    </font>
    <font>
      <sz val="9"/>
      <color indexed="24"/>
      <name val="Arial"/>
      <family val="2"/>
    </font>
    <font>
      <b/>
      <i/>
      <sz val="13"/>
      <color theme="1"/>
      <name val="Calibri"/>
      <family val="2"/>
      <scheme val="minor"/>
    </font>
    <font>
      <sz val="8"/>
      <color theme="1"/>
      <name val="Arial"/>
      <family val="2"/>
    </font>
    <font>
      <b/>
      <sz val="12"/>
      <name val="Arial MT"/>
    </font>
    <font>
      <i/>
      <sz val="10"/>
      <name val="Arial"/>
      <family val="2"/>
    </font>
    <font>
      <sz val="12"/>
      <name val="SWISS"/>
    </font>
    <font>
      <sz val="12"/>
      <name val="Times New Roman"/>
      <family val="1"/>
    </font>
    <font>
      <sz val="8"/>
      <color theme="1"/>
      <name val="Courier New"/>
      <family val="2"/>
    </font>
    <font>
      <sz val="10"/>
      <color theme="1"/>
      <name val="Century Gothic"/>
      <family val="2"/>
    </font>
    <font>
      <sz val="12"/>
      <name val="Courier"/>
      <family val="3"/>
    </font>
    <font>
      <sz val="12"/>
      <color indexed="8"/>
      <name val="Courier"/>
      <family val="3"/>
    </font>
    <font>
      <vertAlign val="superscript"/>
      <sz val="10"/>
      <name val="Arial"/>
      <family val="2"/>
    </font>
    <font>
      <i/>
      <vertAlign val="superscript"/>
      <sz val="10"/>
      <name val="Arial"/>
      <family val="2"/>
    </font>
    <font>
      <vertAlign val="superscript"/>
      <sz val="11"/>
      <name val="Arial"/>
      <family val="2"/>
    </font>
    <font>
      <i/>
      <sz val="10"/>
      <color theme="1"/>
      <name val="Times New Roman"/>
      <family val="1"/>
    </font>
    <font>
      <sz val="10"/>
      <color theme="1"/>
      <name val="Times New Roman"/>
      <family val="1"/>
    </font>
    <font>
      <u/>
      <sz val="12"/>
      <color theme="1"/>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71">
    <border>
      <left/>
      <right/>
      <top/>
      <bottom/>
      <diagonal/>
    </border>
    <border>
      <left/>
      <right/>
      <top style="thin">
        <color auto="1"/>
      </top>
      <bottom style="thin">
        <color auto="1"/>
      </bottom>
      <diagonal/>
    </border>
    <border>
      <left/>
      <right/>
      <top style="thin">
        <color auto="1"/>
      </top>
      <bottom/>
      <diagonal/>
    </border>
    <border>
      <left/>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style="thick">
        <color auto="1"/>
      </right>
      <top/>
      <bottom style="thin">
        <color auto="1"/>
      </bottom>
      <diagonal/>
    </border>
    <border>
      <left style="thick">
        <color auto="1"/>
      </left>
      <right style="thin">
        <color auto="1"/>
      </right>
      <top style="thin">
        <color auto="1"/>
      </top>
      <bottom/>
      <diagonal/>
    </border>
    <border>
      <left style="thin">
        <color auto="1"/>
      </left>
      <right/>
      <top style="thin">
        <color auto="1"/>
      </top>
      <bottom/>
      <diagonal/>
    </border>
    <border>
      <left/>
      <right style="thick">
        <color auto="1"/>
      </right>
      <top style="thin">
        <color auto="1"/>
      </top>
      <bottom/>
      <diagonal/>
    </border>
    <border>
      <left style="medium">
        <color auto="1"/>
      </left>
      <right/>
      <top style="thin">
        <color auto="1"/>
      </top>
      <bottom/>
      <diagonal/>
    </border>
    <border>
      <left style="thick">
        <color auto="1"/>
      </left>
      <right/>
      <top/>
      <bottom style="thin">
        <color auto="1"/>
      </bottom>
      <diagonal/>
    </border>
    <border>
      <left style="medium">
        <color auto="1"/>
      </left>
      <right/>
      <top/>
      <bottom style="thin">
        <color auto="1"/>
      </bottom>
      <diagonal/>
    </border>
    <border>
      <left style="thin">
        <color auto="1"/>
      </left>
      <right/>
      <top/>
      <bottom style="thin">
        <color auto="1"/>
      </bottom>
      <diagonal/>
    </border>
    <border>
      <left style="thick">
        <color auto="1"/>
      </left>
      <right/>
      <top style="dashed">
        <color auto="1"/>
      </top>
      <bottom/>
      <diagonal/>
    </border>
    <border>
      <left/>
      <right/>
      <top style="dashed">
        <color auto="1"/>
      </top>
      <bottom/>
      <diagonal/>
    </border>
    <border>
      <left style="medium">
        <color auto="1"/>
      </left>
      <right/>
      <top style="dashed">
        <color auto="1"/>
      </top>
      <bottom/>
      <diagonal/>
    </border>
    <border>
      <left style="thin">
        <color auto="1"/>
      </left>
      <right/>
      <top style="dashed">
        <color auto="1"/>
      </top>
      <bottom/>
      <diagonal/>
    </border>
    <border>
      <left/>
      <right style="thick">
        <color auto="1"/>
      </right>
      <top style="dashed">
        <color auto="1"/>
      </top>
      <bottom/>
      <diagonal/>
    </border>
    <border>
      <left style="medium">
        <color auto="1"/>
      </left>
      <right/>
      <top/>
      <bottom/>
      <diagonal/>
    </border>
    <border>
      <left style="thin">
        <color auto="1"/>
      </left>
      <right/>
      <top/>
      <bottom/>
      <diagonal/>
    </border>
    <border>
      <left style="thick">
        <color auto="1"/>
      </left>
      <right/>
      <top/>
      <bottom style="dashed">
        <color auto="1"/>
      </bottom>
      <diagonal/>
    </border>
    <border>
      <left/>
      <right/>
      <top/>
      <bottom style="dashed">
        <color auto="1"/>
      </bottom>
      <diagonal/>
    </border>
    <border>
      <left style="medium">
        <color auto="1"/>
      </left>
      <right/>
      <top/>
      <bottom style="dashed">
        <color auto="1"/>
      </bottom>
      <diagonal/>
    </border>
    <border>
      <left style="thin">
        <color auto="1"/>
      </left>
      <right/>
      <top/>
      <bottom style="dashed">
        <color auto="1"/>
      </bottom>
      <diagonal/>
    </border>
    <border>
      <left/>
      <right style="thick">
        <color auto="1"/>
      </right>
      <top/>
      <bottom style="dashed">
        <color auto="1"/>
      </bottom>
      <diagonal/>
    </border>
    <border>
      <left style="thick">
        <color auto="1"/>
      </left>
      <right/>
      <top/>
      <bottom style="thick">
        <color auto="1"/>
      </bottom>
      <diagonal/>
    </border>
    <border>
      <left/>
      <right/>
      <top/>
      <bottom style="thick">
        <color auto="1"/>
      </bottom>
      <diagonal/>
    </border>
    <border>
      <left style="medium">
        <color auto="1"/>
      </left>
      <right/>
      <top/>
      <bottom style="thick">
        <color auto="1"/>
      </bottom>
      <diagonal/>
    </border>
    <border>
      <left style="thin">
        <color auto="1"/>
      </left>
      <right/>
      <top/>
      <bottom style="thick">
        <color auto="1"/>
      </bottom>
      <diagonal/>
    </border>
    <border>
      <left/>
      <right style="thick">
        <color auto="1"/>
      </right>
      <top/>
      <bottom style="thick">
        <color auto="1"/>
      </bottom>
      <diagonal/>
    </border>
    <border>
      <left/>
      <right style="medium">
        <color auto="1"/>
      </right>
      <top/>
      <bottom style="thin">
        <color auto="1"/>
      </bottom>
      <diagonal/>
    </border>
    <border>
      <left style="thick">
        <color auto="1"/>
      </left>
      <right/>
      <top style="thin">
        <color auto="1"/>
      </top>
      <bottom/>
      <diagonal/>
    </border>
    <border>
      <left/>
      <right style="medium">
        <color auto="1"/>
      </right>
      <top style="thin">
        <color auto="1"/>
      </top>
      <bottom/>
      <diagonal/>
    </border>
    <border>
      <left/>
      <right style="medium">
        <color auto="1"/>
      </right>
      <top/>
      <bottom/>
      <diagonal/>
    </border>
    <border>
      <left/>
      <right style="medium">
        <color auto="1"/>
      </right>
      <top/>
      <bottom style="dashed">
        <color auto="1"/>
      </bottom>
      <diagonal/>
    </border>
    <border>
      <left/>
      <right style="medium">
        <color auto="1"/>
      </right>
      <top style="dashed">
        <color auto="1"/>
      </top>
      <bottom/>
      <diagonal/>
    </border>
    <border>
      <left/>
      <right style="medium">
        <color auto="1"/>
      </right>
      <top/>
      <bottom style="thick">
        <color auto="1"/>
      </bottom>
      <diagonal/>
    </border>
    <border>
      <left style="medium">
        <color auto="1"/>
      </left>
      <right/>
      <top style="thin">
        <color auto="1"/>
      </top>
      <bottom style="thin">
        <color auto="1"/>
      </bottom>
      <diagonal/>
    </border>
    <border>
      <left/>
      <right style="thick">
        <color auto="1"/>
      </right>
      <top style="thin">
        <color auto="1"/>
      </top>
      <bottom style="thin">
        <color auto="1"/>
      </bottom>
      <diagonal/>
    </border>
    <border>
      <left style="medium">
        <color auto="1"/>
      </left>
      <right style="thin">
        <color auto="1"/>
      </right>
      <top/>
      <bottom style="medium">
        <color auto="1"/>
      </bottom>
      <diagonal/>
    </border>
    <border>
      <left/>
      <right/>
      <top/>
      <bottom style="medium">
        <color auto="1"/>
      </bottom>
      <diagonal/>
    </border>
    <border>
      <left/>
      <right style="thick">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thick">
        <color auto="1"/>
      </right>
      <top style="medium">
        <color auto="1"/>
      </top>
      <bottom/>
      <diagonal/>
    </border>
    <border>
      <left style="medium">
        <color auto="1"/>
      </left>
      <right style="thin">
        <color auto="1"/>
      </right>
      <top/>
      <bottom/>
      <diagonal/>
    </border>
    <border>
      <left style="thick">
        <color auto="1"/>
      </left>
      <right style="medium">
        <color auto="1"/>
      </right>
      <top/>
      <bottom style="dashed">
        <color auto="1"/>
      </bottom>
      <diagonal/>
    </border>
    <border>
      <left style="medium">
        <color auto="1"/>
      </left>
      <right style="thin">
        <color auto="1"/>
      </right>
      <top/>
      <bottom style="dashed">
        <color auto="1"/>
      </bottom>
      <diagonal/>
    </border>
    <border>
      <left style="medium">
        <color auto="1"/>
      </left>
      <right style="thin">
        <color auto="1"/>
      </right>
      <top style="dashed">
        <color auto="1"/>
      </top>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ck">
        <color auto="1"/>
      </bottom>
      <diagonal/>
    </border>
    <border>
      <left style="thin">
        <color auto="1"/>
      </left>
      <right/>
      <top style="thin">
        <color auto="1"/>
      </top>
      <bottom style="thin">
        <color auto="1"/>
      </bottom>
      <diagonal/>
    </border>
    <border>
      <left style="thin">
        <color indexed="64"/>
      </left>
      <right style="thin">
        <color indexed="64"/>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310">
    <xf numFmtId="0" fontId="0" fillId="0" borderId="0"/>
    <xf numFmtId="9" fontId="1" fillId="0" borderId="0" applyFont="0" applyFill="0" applyBorder="0" applyAlignment="0" applyProtection="0"/>
    <xf numFmtId="0" fontId="7" fillId="0" borderId="0"/>
    <xf numFmtId="0" fontId="11" fillId="0" borderId="0" applyNumberFormat="0" applyFill="0" applyBorder="0" applyAlignment="0" applyProtection="0"/>
    <xf numFmtId="0" fontId="15" fillId="0" borderId="0" applyNumberFormat="0" applyFill="0" applyBorder="0" applyAlignment="0" applyProtection="0"/>
    <xf numFmtId="0" fontId="17" fillId="0" borderId="0"/>
    <xf numFmtId="0" fontId="7" fillId="0" borderId="0"/>
    <xf numFmtId="0" fontId="17" fillId="0" borderId="0"/>
    <xf numFmtId="0" fontId="20" fillId="0" borderId="0"/>
    <xf numFmtId="0" fontId="7" fillId="0" borderId="0"/>
    <xf numFmtId="9" fontId="17"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0" fontId="7" fillId="0" borderId="0"/>
    <xf numFmtId="43" fontId="1" fillId="0" borderId="0" applyFont="0" applyFill="0" applyBorder="0" applyAlignment="0" applyProtection="0"/>
    <xf numFmtId="173" fontId="7" fillId="0" borderId="0"/>
    <xf numFmtId="43" fontId="7" fillId="0" borderId="0" applyFont="0" applyFill="0" applyBorder="0" applyAlignment="0" applyProtection="0"/>
    <xf numFmtId="173" fontId="7" fillId="0" borderId="0"/>
    <xf numFmtId="173"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3" fontId="1" fillId="0" borderId="0"/>
    <xf numFmtId="173" fontId="1" fillId="0" borderId="0"/>
    <xf numFmtId="43" fontId="7" fillId="0" borderId="0" applyFont="0" applyFill="0" applyBorder="0" applyAlignment="0" applyProtection="0"/>
    <xf numFmtId="43" fontId="7" fillId="0" borderId="0" applyFont="0" applyFill="0" applyBorder="0" applyAlignment="0" applyProtection="0"/>
    <xf numFmtId="173" fontId="49" fillId="0" borderId="0"/>
    <xf numFmtId="173" fontId="1" fillId="0" borderId="0"/>
    <xf numFmtId="173" fontId="49" fillId="0" borderId="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172" fontId="50" fillId="0" borderId="0"/>
    <xf numFmtId="9" fontId="7" fillId="0" borderId="0" applyFont="0" applyFill="0" applyBorder="0" applyAlignment="0" applyProtection="0"/>
    <xf numFmtId="173" fontId="1" fillId="0" borderId="0"/>
    <xf numFmtId="43" fontId="1"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173" fontId="7" fillId="0" borderId="0"/>
    <xf numFmtId="173" fontId="7" fillId="0" borderId="0"/>
    <xf numFmtId="173" fontId="7" fillId="0" borderId="0"/>
    <xf numFmtId="173" fontId="7" fillId="0" borderId="0"/>
    <xf numFmtId="173" fontId="7" fillId="0" borderId="0"/>
    <xf numFmtId="9" fontId="1" fillId="0" borderId="0" applyFont="0" applyFill="0" applyBorder="0" applyAlignment="0" applyProtection="0"/>
    <xf numFmtId="9" fontId="7" fillId="0" borderId="0" applyFont="0" applyFill="0" applyBorder="0" applyAlignment="0" applyProtection="0"/>
    <xf numFmtId="173" fontId="51" fillId="0" borderId="0"/>
    <xf numFmtId="9" fontId="5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0" fontId="51" fillId="0" borderId="0"/>
    <xf numFmtId="0" fontId="7" fillId="0" borderId="0" applyNumberFormat="0" applyFill="0" applyBorder="0" applyAlignment="0" applyProtection="0"/>
    <xf numFmtId="0" fontId="52" fillId="0" borderId="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7"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173" fontId="1" fillId="0" borderId="0"/>
    <xf numFmtId="173" fontId="1" fillId="0" borderId="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43" fontId="7" fillId="0" borderId="0" applyFont="0" applyFill="0" applyBorder="0" applyAlignment="0" applyProtection="0"/>
    <xf numFmtId="0" fontId="1" fillId="0" borderId="0"/>
    <xf numFmtId="173" fontId="7" fillId="0" borderId="0"/>
  </cellStyleXfs>
  <cellXfs count="641">
    <xf numFmtId="0" fontId="0" fillId="0" borderId="0" xfId="0"/>
    <xf numFmtId="0" fontId="6" fillId="0" borderId="0" xfId="0" applyFont="1"/>
    <xf numFmtId="0" fontId="3" fillId="0" borderId="0" xfId="0" applyFont="1"/>
    <xf numFmtId="0" fontId="3" fillId="0" borderId="1" xfId="0" applyFont="1" applyBorder="1" applyAlignment="1">
      <alignment horizontal="center" vertical="center" wrapText="1"/>
    </xf>
    <xf numFmtId="0" fontId="3" fillId="0" borderId="0" xfId="0" applyFont="1" applyAlignment="1">
      <alignment horizontal="left" vertical="center" wrapText="1"/>
    </xf>
    <xf numFmtId="0" fontId="0" fillId="0" borderId="2" xfId="0" applyBorder="1"/>
    <xf numFmtId="164" fontId="3" fillId="0" borderId="0" xfId="0" applyNumberFormat="1" applyFont="1" applyAlignment="1">
      <alignment horizontal="right" vertical="top" wrapText="1"/>
    </xf>
    <xf numFmtId="3" fontId="0" fillId="0" borderId="0" xfId="0" applyNumberFormat="1"/>
    <xf numFmtId="0" fontId="0" fillId="0" borderId="0" xfId="0" applyBorder="1"/>
    <xf numFmtId="3" fontId="0" fillId="0" borderId="3" xfId="0" applyNumberFormat="1" applyBorder="1"/>
    <xf numFmtId="3" fontId="8" fillId="0" borderId="3" xfId="2" applyNumberFormat="1" applyFont="1" applyBorder="1" applyAlignment="1">
      <alignment horizontal="left"/>
    </xf>
    <xf numFmtId="0" fontId="0" fillId="0" borderId="3" xfId="0" applyBorder="1"/>
    <xf numFmtId="0" fontId="2" fillId="0" borderId="3" xfId="0" applyFont="1" applyBorder="1" applyAlignment="1">
      <alignment horizontal="center"/>
    </xf>
    <xf numFmtId="165" fontId="0" fillId="0" borderId="0" xfId="0" applyNumberFormat="1" applyAlignment="1">
      <alignment horizontal="center"/>
    </xf>
    <xf numFmtId="165" fontId="0" fillId="0" borderId="3" xfId="0" applyNumberFormat="1" applyBorder="1" applyAlignment="1">
      <alignment horizontal="center"/>
    </xf>
    <xf numFmtId="0" fontId="9" fillId="0" borderId="0" xfId="0" applyFont="1" applyAlignment="1">
      <alignment vertical="center"/>
    </xf>
    <xf numFmtId="0" fontId="10" fillId="0" borderId="0" xfId="0" applyFont="1" applyAlignment="1"/>
    <xf numFmtId="0" fontId="10" fillId="0" borderId="0" xfId="0" applyFont="1" applyBorder="1" applyAlignment="1"/>
    <xf numFmtId="0" fontId="11" fillId="0" borderId="0" xfId="3"/>
    <xf numFmtId="166" fontId="0" fillId="0" borderId="0" xfId="0" applyNumberFormat="1" applyBorder="1" applyAlignment="1">
      <alignment horizontal="center"/>
    </xf>
    <xf numFmtId="0" fontId="2" fillId="0" borderId="0" xfId="0" applyFont="1"/>
    <xf numFmtId="0" fontId="2" fillId="0" borderId="0" xfId="0" applyFont="1" applyFill="1" applyBorder="1" applyAlignment="1"/>
    <xf numFmtId="0" fontId="12" fillId="0" borderId="0" xfId="0" applyFont="1"/>
    <xf numFmtId="0" fontId="0" fillId="0" borderId="0" xfId="0" applyFill="1"/>
    <xf numFmtId="0" fontId="2" fillId="0" borderId="0" xfId="0" applyFont="1" applyBorder="1"/>
    <xf numFmtId="0" fontId="2" fillId="0" borderId="3" xfId="0" applyFont="1" applyBorder="1"/>
    <xf numFmtId="0" fontId="0" fillId="0" borderId="0" xfId="0" applyFill="1" applyBorder="1"/>
    <xf numFmtId="0" fontId="2" fillId="0" borderId="0" xfId="0" applyFont="1" applyFill="1" applyBorder="1" applyAlignment="1">
      <alignment horizontal="center"/>
    </xf>
    <xf numFmtId="9" fontId="0" fillId="0" borderId="0" xfId="1" applyFont="1" applyAlignment="1">
      <alignment horizontal="center"/>
    </xf>
    <xf numFmtId="165" fontId="0" fillId="0" borderId="0" xfId="0" applyNumberFormat="1" applyBorder="1" applyAlignment="1">
      <alignment horizontal="center"/>
    </xf>
    <xf numFmtId="9" fontId="0" fillId="0" borderId="0" xfId="1" applyFont="1" applyFill="1" applyBorder="1" applyAlignment="1">
      <alignment horizontal="center"/>
    </xf>
    <xf numFmtId="0" fontId="16" fillId="0" borderId="0" xfId="4" applyFont="1"/>
    <xf numFmtId="0" fontId="17" fillId="0" borderId="0" xfId="5" applyFont="1"/>
    <xf numFmtId="0" fontId="17" fillId="0" borderId="0" xfId="5" applyFont="1" applyFill="1"/>
    <xf numFmtId="0" fontId="18" fillId="0" borderId="0" xfId="5" applyFont="1" applyBorder="1" applyAlignment="1">
      <alignment horizontal="center" vertical="center"/>
    </xf>
    <xf numFmtId="0" fontId="19" fillId="0" borderId="7" xfId="5" applyFont="1" applyBorder="1" applyAlignment="1">
      <alignment horizontal="center" vertical="center"/>
    </xf>
    <xf numFmtId="0" fontId="19" fillId="0" borderId="0" xfId="5" applyFont="1" applyBorder="1" applyAlignment="1">
      <alignment horizontal="center" vertical="center"/>
    </xf>
    <xf numFmtId="0" fontId="17" fillId="0" borderId="0" xfId="5" applyFont="1" applyBorder="1"/>
    <xf numFmtId="0" fontId="7" fillId="0" borderId="0" xfId="6" applyFont="1" applyFill="1" applyBorder="1" applyAlignment="1">
      <alignment horizontal="center"/>
    </xf>
    <xf numFmtId="0" fontId="10" fillId="0" borderId="0" xfId="7" applyFont="1" applyFill="1" applyAlignment="1">
      <alignment horizontal="center"/>
    </xf>
    <xf numFmtId="0" fontId="7" fillId="0" borderId="0" xfId="6" applyNumberFormat="1" applyFont="1" applyFill="1" applyBorder="1" applyAlignment="1" applyProtection="1">
      <alignment horizontal="center"/>
    </xf>
    <xf numFmtId="0" fontId="10" fillId="0" borderId="0" xfId="7" applyFont="1" applyBorder="1" applyAlignment="1">
      <alignment horizontal="center"/>
    </xf>
    <xf numFmtId="0" fontId="10" fillId="0" borderId="0" xfId="6" applyNumberFormat="1" applyFont="1" applyFill="1" applyBorder="1" applyAlignment="1" applyProtection="1">
      <alignment horizontal="center"/>
    </xf>
    <xf numFmtId="0" fontId="21" fillId="0" borderId="0" xfId="8" applyFont="1" applyAlignment="1">
      <alignment horizontal="center"/>
    </xf>
    <xf numFmtId="0" fontId="10" fillId="0" borderId="3" xfId="7" applyFont="1" applyFill="1" applyBorder="1" applyAlignment="1">
      <alignment horizontal="center"/>
    </xf>
    <xf numFmtId="0" fontId="7" fillId="0" borderId="9" xfId="6" applyFont="1" applyFill="1" applyBorder="1" applyAlignment="1">
      <alignment horizontal="center"/>
    </xf>
    <xf numFmtId="0" fontId="7" fillId="0" borderId="0" xfId="9" applyFont="1" applyFill="1" applyBorder="1" applyAlignment="1">
      <alignment horizontal="center"/>
    </xf>
    <xf numFmtId="0" fontId="17" fillId="0" borderId="10" xfId="5" applyFont="1" applyBorder="1"/>
    <xf numFmtId="0" fontId="17" fillId="0" borderId="7" xfId="5" applyFont="1" applyBorder="1"/>
    <xf numFmtId="0" fontId="17" fillId="0" borderId="0" xfId="5" applyFont="1" applyBorder="1" applyAlignment="1">
      <alignment horizontal="center" vertical="center"/>
    </xf>
    <xf numFmtId="0" fontId="17" fillId="0" borderId="14" xfId="5" applyFont="1" applyBorder="1" applyAlignment="1">
      <alignment wrapText="1"/>
    </xf>
    <xf numFmtId="0" fontId="19" fillId="0" borderId="15" xfId="5" applyFont="1" applyBorder="1" applyAlignment="1">
      <alignment horizontal="center" vertical="center" wrapText="1"/>
    </xf>
    <xf numFmtId="0" fontId="19" fillId="0" borderId="16" xfId="5" applyFont="1" applyBorder="1" applyAlignment="1">
      <alignment horizontal="center" vertical="center" wrapText="1"/>
    </xf>
    <xf numFmtId="0" fontId="22" fillId="0" borderId="3" xfId="5" applyFont="1" applyBorder="1" applyAlignment="1">
      <alignment horizontal="center" vertical="center" wrapText="1"/>
    </xf>
    <xf numFmtId="0" fontId="17" fillId="0" borderId="3" xfId="5" applyFont="1" applyBorder="1" applyAlignment="1">
      <alignment horizontal="center" vertical="center" wrapText="1"/>
    </xf>
    <xf numFmtId="0" fontId="23" fillId="0" borderId="0" xfId="8" applyFont="1" applyBorder="1" applyAlignment="1">
      <alignment horizontal="center" vertical="center" wrapText="1"/>
    </xf>
    <xf numFmtId="0" fontId="17" fillId="0" borderId="0" xfId="5" applyFont="1" applyAlignment="1">
      <alignment wrapText="1"/>
    </xf>
    <xf numFmtId="0" fontId="17" fillId="0" borderId="17" xfId="5" applyFont="1" applyBorder="1" applyAlignment="1">
      <alignment horizontal="center"/>
    </xf>
    <xf numFmtId="165" fontId="17" fillId="0" borderId="18" xfId="11" applyNumberFormat="1" applyFont="1" applyFill="1" applyBorder="1" applyAlignment="1">
      <alignment horizontal="center"/>
    </xf>
    <xf numFmtId="165" fontId="17" fillId="0" borderId="21" xfId="11" applyNumberFormat="1" applyFont="1" applyFill="1" applyBorder="1" applyAlignment="1">
      <alignment horizontal="center"/>
    </xf>
    <xf numFmtId="165" fontId="17" fillId="0" borderId="0" xfId="11" applyNumberFormat="1" applyFont="1" applyFill="1" applyBorder="1" applyAlignment="1">
      <alignment horizontal="center"/>
    </xf>
    <xf numFmtId="9" fontId="26" fillId="0" borderId="0" xfId="10" applyFont="1" applyAlignment="1">
      <alignment horizontal="center" wrapText="1"/>
    </xf>
    <xf numFmtId="165" fontId="20" fillId="0" borderId="0" xfId="8" applyNumberFormat="1" applyAlignment="1">
      <alignment horizontal="center"/>
    </xf>
    <xf numFmtId="0" fontId="17" fillId="0" borderId="7" xfId="5" applyFont="1" applyBorder="1" applyAlignment="1">
      <alignment horizontal="center"/>
    </xf>
    <xf numFmtId="165" fontId="17" fillId="0" borderId="8" xfId="11" applyNumberFormat="1" applyFont="1" applyFill="1" applyBorder="1" applyAlignment="1">
      <alignment horizontal="center"/>
    </xf>
    <xf numFmtId="0" fontId="17" fillId="0" borderId="24" xfId="5" applyFont="1" applyBorder="1" applyAlignment="1">
      <alignment horizontal="center"/>
    </xf>
    <xf numFmtId="165" fontId="17" fillId="0" borderId="25" xfId="11" applyNumberFormat="1" applyFont="1" applyFill="1" applyBorder="1" applyAlignment="1">
      <alignment horizontal="center"/>
    </xf>
    <xf numFmtId="165" fontId="17" fillId="0" borderId="28" xfId="11" applyNumberFormat="1" applyFont="1" applyFill="1" applyBorder="1" applyAlignment="1">
      <alignment horizontal="center"/>
    </xf>
    <xf numFmtId="0" fontId="0" fillId="0" borderId="22" xfId="0" applyBorder="1"/>
    <xf numFmtId="165" fontId="17" fillId="0" borderId="22" xfId="11" applyNumberFormat="1" applyFont="1" applyFill="1" applyBorder="1" applyAlignment="1">
      <alignment horizontal="center"/>
    </xf>
    <xf numFmtId="0" fontId="17" fillId="0" borderId="29" xfId="5" applyFont="1" applyBorder="1" applyAlignment="1">
      <alignment horizontal="center"/>
    </xf>
    <xf numFmtId="165" fontId="17" fillId="0" borderId="31" xfId="11" applyNumberFormat="1" applyFont="1" applyFill="1" applyBorder="1" applyAlignment="1">
      <alignment horizontal="center"/>
    </xf>
    <xf numFmtId="165" fontId="17" fillId="0" borderId="30" xfId="11" applyNumberFormat="1" applyFont="1" applyFill="1" applyBorder="1" applyAlignment="1">
      <alignment horizontal="center"/>
    </xf>
    <xf numFmtId="165" fontId="17" fillId="0" borderId="33" xfId="11" applyNumberFormat="1" applyFont="1" applyFill="1" applyBorder="1" applyAlignment="1">
      <alignment horizontal="center"/>
    </xf>
    <xf numFmtId="9" fontId="26" fillId="0" borderId="0" xfId="10" applyFont="1" applyAlignment="1">
      <alignment horizontal="center"/>
    </xf>
    <xf numFmtId="0" fontId="17" fillId="0" borderId="8" xfId="5" applyFont="1" applyBorder="1"/>
    <xf numFmtId="0" fontId="10" fillId="0" borderId="0" xfId="5" applyFont="1" applyBorder="1" applyAlignment="1">
      <alignment horizontal="center" vertical="center"/>
    </xf>
    <xf numFmtId="0" fontId="7" fillId="0" borderId="8" xfId="9" applyFont="1" applyFill="1" applyBorder="1" applyAlignment="1">
      <alignment horizontal="center"/>
    </xf>
    <xf numFmtId="0" fontId="19" fillId="0" borderId="12" xfId="5" applyFont="1" applyBorder="1" applyAlignment="1">
      <alignment horizontal="center" vertical="center"/>
    </xf>
    <xf numFmtId="0" fontId="17" fillId="0" borderId="12" xfId="5" applyFont="1" applyBorder="1" applyAlignment="1">
      <alignment horizontal="center" vertical="center"/>
    </xf>
    <xf numFmtId="0" fontId="22" fillId="0" borderId="34" xfId="5" applyFont="1" applyBorder="1" applyAlignment="1">
      <alignment horizontal="center" vertical="center" wrapText="1"/>
    </xf>
    <xf numFmtId="0" fontId="19" fillId="0" borderId="3" xfId="5" applyFont="1" applyBorder="1" applyAlignment="1">
      <alignment horizontal="center" vertical="center" wrapText="1"/>
    </xf>
    <xf numFmtId="0" fontId="17" fillId="0" borderId="34" xfId="5" applyFont="1" applyBorder="1" applyAlignment="1">
      <alignment horizontal="center" vertical="center" wrapText="1"/>
    </xf>
    <xf numFmtId="0" fontId="23" fillId="0" borderId="3" xfId="8" applyFont="1" applyBorder="1" applyAlignment="1">
      <alignment horizontal="center" vertical="center" wrapText="1"/>
    </xf>
    <xf numFmtId="0" fontId="23" fillId="0" borderId="9" xfId="8" applyFont="1" applyBorder="1" applyAlignment="1">
      <alignment horizontal="center" vertical="center" wrapText="1"/>
    </xf>
    <xf numFmtId="0" fontId="17" fillId="0" borderId="35" xfId="5" applyFont="1" applyBorder="1" applyAlignment="1">
      <alignment horizontal="center"/>
    </xf>
    <xf numFmtId="165" fontId="24" fillId="0" borderId="13" xfId="10" applyNumberFormat="1" applyFont="1" applyBorder="1" applyAlignment="1">
      <alignment horizontal="center"/>
    </xf>
    <xf numFmtId="165" fontId="24" fillId="0" borderId="2" xfId="10" applyNumberFormat="1" applyFont="1" applyBorder="1" applyAlignment="1">
      <alignment horizontal="center"/>
    </xf>
    <xf numFmtId="165" fontId="22" fillId="0" borderId="2" xfId="10" applyNumberFormat="1" applyFont="1" applyBorder="1" applyAlignment="1">
      <alignment horizontal="center"/>
    </xf>
    <xf numFmtId="165" fontId="22" fillId="0" borderId="36" xfId="10" applyNumberFormat="1" applyFont="1" applyBorder="1" applyAlignment="1">
      <alignment horizontal="center"/>
    </xf>
    <xf numFmtId="165" fontId="17" fillId="0" borderId="2" xfId="11" applyNumberFormat="1" applyFont="1" applyFill="1" applyBorder="1" applyAlignment="1">
      <alignment horizontal="center"/>
    </xf>
    <xf numFmtId="165" fontId="17" fillId="0" borderId="12" xfId="11" applyNumberFormat="1" applyFont="1" applyFill="1" applyBorder="1" applyAlignment="1">
      <alignment horizontal="center"/>
    </xf>
    <xf numFmtId="165" fontId="24" fillId="0" borderId="22" xfId="10" applyNumberFormat="1" applyFont="1" applyBorder="1" applyAlignment="1">
      <alignment horizontal="center"/>
    </xf>
    <xf numFmtId="165" fontId="24" fillId="0" borderId="0" xfId="10" applyNumberFormat="1" applyFont="1" applyBorder="1" applyAlignment="1">
      <alignment horizontal="center"/>
    </xf>
    <xf numFmtId="165" fontId="22" fillId="0" borderId="0" xfId="1" applyNumberFormat="1" applyFont="1" applyBorder="1" applyAlignment="1">
      <alignment horizontal="center"/>
    </xf>
    <xf numFmtId="165" fontId="22" fillId="0" borderId="0" xfId="10" applyNumberFormat="1" applyFont="1" applyBorder="1" applyAlignment="1">
      <alignment horizontal="center"/>
    </xf>
    <xf numFmtId="165" fontId="22" fillId="0" borderId="37" xfId="10" applyNumberFormat="1" applyFont="1" applyBorder="1" applyAlignment="1">
      <alignment horizontal="center"/>
    </xf>
    <xf numFmtId="165" fontId="24" fillId="0" borderId="26" xfId="10" applyNumberFormat="1" applyFont="1" applyBorder="1" applyAlignment="1">
      <alignment horizontal="center"/>
    </xf>
    <xf numFmtId="165" fontId="24" fillId="0" borderId="25" xfId="10" applyNumberFormat="1" applyFont="1" applyBorder="1" applyAlignment="1">
      <alignment horizontal="center"/>
    </xf>
    <xf numFmtId="165" fontId="22" fillId="0" borderId="25" xfId="1" applyNumberFormat="1" applyFont="1" applyBorder="1" applyAlignment="1">
      <alignment horizontal="center"/>
    </xf>
    <xf numFmtId="165" fontId="22" fillId="0" borderId="25" xfId="10" applyNumberFormat="1" applyFont="1" applyBorder="1" applyAlignment="1">
      <alignment horizontal="center"/>
    </xf>
    <xf numFmtId="165" fontId="22" fillId="0" borderId="38" xfId="10" applyNumberFormat="1" applyFont="1" applyBorder="1" applyAlignment="1">
      <alignment horizontal="center"/>
    </xf>
    <xf numFmtId="165" fontId="24" fillId="0" borderId="19" xfId="10" applyNumberFormat="1" applyFont="1" applyBorder="1" applyAlignment="1">
      <alignment horizontal="center"/>
    </xf>
    <xf numFmtId="165" fontId="24" fillId="0" borderId="18" xfId="10" applyNumberFormat="1" applyFont="1" applyBorder="1" applyAlignment="1">
      <alignment horizontal="center"/>
    </xf>
    <xf numFmtId="165" fontId="22" fillId="0" borderId="18" xfId="1" applyNumberFormat="1" applyFont="1" applyBorder="1" applyAlignment="1">
      <alignment horizontal="center"/>
    </xf>
    <xf numFmtId="165" fontId="22" fillId="0" borderId="18" xfId="10" applyNumberFormat="1" applyFont="1" applyBorder="1" applyAlignment="1">
      <alignment horizontal="center"/>
    </xf>
    <xf numFmtId="165" fontId="22" fillId="0" borderId="39" xfId="10" applyNumberFormat="1" applyFont="1" applyBorder="1" applyAlignment="1">
      <alignment horizontal="center"/>
    </xf>
    <xf numFmtId="165" fontId="22" fillId="0" borderId="39" xfId="1" applyNumberFormat="1" applyFont="1" applyBorder="1" applyAlignment="1">
      <alignment horizontal="center"/>
    </xf>
    <xf numFmtId="165" fontId="22" fillId="0" borderId="0" xfId="10" applyNumberFormat="1" applyFont="1" applyFill="1" applyBorder="1" applyAlignment="1">
      <alignment horizontal="center"/>
    </xf>
    <xf numFmtId="165" fontId="24" fillId="0" borderId="22" xfId="10" applyNumberFormat="1" applyFont="1" applyFill="1" applyBorder="1" applyAlignment="1">
      <alignment horizontal="center"/>
    </xf>
    <xf numFmtId="165" fontId="24" fillId="0" borderId="0" xfId="10" applyNumberFormat="1" applyFont="1" applyFill="1" applyBorder="1" applyAlignment="1">
      <alignment horizontal="center"/>
    </xf>
    <xf numFmtId="165" fontId="22" fillId="0" borderId="37" xfId="10" applyNumberFormat="1" applyFont="1" applyFill="1" applyBorder="1" applyAlignment="1">
      <alignment horizontal="center"/>
    </xf>
    <xf numFmtId="165" fontId="24" fillId="0" borderId="26" xfId="10" applyNumberFormat="1" applyFont="1" applyFill="1" applyBorder="1" applyAlignment="1">
      <alignment horizontal="center"/>
    </xf>
    <xf numFmtId="165" fontId="24" fillId="0" borderId="25" xfId="10" applyNumberFormat="1" applyFont="1" applyFill="1" applyBorder="1" applyAlignment="1">
      <alignment horizontal="center"/>
    </xf>
    <xf numFmtId="165" fontId="22" fillId="0" borderId="25" xfId="10" applyNumberFormat="1" applyFont="1" applyFill="1" applyBorder="1" applyAlignment="1">
      <alignment horizontal="center"/>
    </xf>
    <xf numFmtId="165" fontId="22" fillId="0" borderId="38" xfId="10" applyNumberFormat="1" applyFont="1" applyFill="1" applyBorder="1" applyAlignment="1">
      <alignment horizontal="center"/>
    </xf>
    <xf numFmtId="165" fontId="24" fillId="0" borderId="19" xfId="10" applyNumberFormat="1" applyFont="1" applyFill="1" applyBorder="1" applyAlignment="1">
      <alignment horizontal="center"/>
    </xf>
    <xf numFmtId="165" fontId="24" fillId="0" borderId="18" xfId="10" applyNumberFormat="1" applyFont="1" applyFill="1" applyBorder="1" applyAlignment="1">
      <alignment horizontal="center"/>
    </xf>
    <xf numFmtId="165" fontId="22" fillId="0" borderId="18" xfId="10" applyNumberFormat="1" applyFont="1" applyFill="1" applyBorder="1" applyAlignment="1">
      <alignment horizontal="center"/>
    </xf>
    <xf numFmtId="165" fontId="22" fillId="0" borderId="39" xfId="10" applyNumberFormat="1" applyFont="1" applyFill="1" applyBorder="1" applyAlignment="1">
      <alignment horizontal="center"/>
    </xf>
    <xf numFmtId="165" fontId="22" fillId="0" borderId="22" xfId="10" applyNumberFormat="1" applyFont="1" applyFill="1" applyBorder="1" applyAlignment="1">
      <alignment horizontal="center"/>
    </xf>
    <xf numFmtId="165" fontId="22" fillId="0" borderId="31" xfId="11" applyNumberFormat="1" applyFont="1" applyBorder="1" applyAlignment="1">
      <alignment horizontal="center"/>
    </xf>
    <xf numFmtId="165" fontId="22" fillId="0" borderId="30" xfId="11" applyNumberFormat="1" applyFont="1" applyBorder="1" applyAlignment="1">
      <alignment horizontal="center"/>
    </xf>
    <xf numFmtId="165" fontId="22" fillId="0" borderId="30" xfId="10" applyNumberFormat="1" applyFont="1" applyBorder="1" applyAlignment="1">
      <alignment horizontal="center"/>
    </xf>
    <xf numFmtId="165" fontId="17" fillId="0" borderId="40" xfId="11" applyNumberFormat="1" applyFont="1" applyBorder="1" applyAlignment="1">
      <alignment horizontal="center"/>
    </xf>
    <xf numFmtId="165" fontId="17" fillId="0" borderId="30" xfId="11" applyNumberFormat="1" applyFont="1" applyBorder="1" applyAlignment="1">
      <alignment horizontal="center"/>
    </xf>
    <xf numFmtId="0" fontId="17" fillId="0" borderId="0" xfId="7"/>
    <xf numFmtId="0" fontId="17" fillId="0" borderId="0" xfId="7" applyFont="1" applyFill="1"/>
    <xf numFmtId="0" fontId="17" fillId="0" borderId="0" xfId="7" applyFill="1"/>
    <xf numFmtId="0" fontId="20" fillId="0" borderId="0" xfId="8"/>
    <xf numFmtId="0" fontId="19" fillId="0" borderId="0" xfId="7" applyFont="1" applyAlignment="1">
      <alignment vertical="center"/>
    </xf>
    <xf numFmtId="0" fontId="17" fillId="0" borderId="7" xfId="7" applyFont="1" applyFill="1" applyBorder="1"/>
    <xf numFmtId="0" fontId="17" fillId="0" borderId="0" xfId="7" applyFont="1" applyFill="1" applyBorder="1"/>
    <xf numFmtId="0" fontId="20" fillId="0" borderId="0" xfId="8" applyBorder="1"/>
    <xf numFmtId="0" fontId="20" fillId="0" borderId="8" xfId="8" applyBorder="1"/>
    <xf numFmtId="0" fontId="7" fillId="0" borderId="3" xfId="6" applyFont="1" applyFill="1" applyBorder="1" applyAlignment="1">
      <alignment horizontal="center"/>
    </xf>
    <xf numFmtId="0" fontId="17" fillId="0" borderId="7" xfId="7" applyFont="1" applyFill="1" applyBorder="1" applyAlignment="1">
      <alignment horizontal="center" vertical="center"/>
    </xf>
    <xf numFmtId="0" fontId="17" fillId="0" borderId="0" xfId="7" applyAlignment="1">
      <alignment horizontal="center" vertical="center"/>
    </xf>
    <xf numFmtId="165" fontId="19" fillId="0" borderId="43" xfId="7" applyNumberFormat="1" applyFont="1" applyFill="1" applyBorder="1" applyAlignment="1">
      <alignment horizontal="center" vertical="center" wrapText="1"/>
    </xf>
    <xf numFmtId="165" fontId="22" fillId="0" borderId="44" xfId="12" applyNumberFormat="1" applyFont="1" applyFill="1" applyBorder="1" applyAlignment="1">
      <alignment horizontal="center" vertical="center" wrapText="1"/>
    </xf>
    <xf numFmtId="165" fontId="27" fillId="0" borderId="44" xfId="12" applyNumberFormat="1" applyFont="1" applyFill="1" applyBorder="1" applyAlignment="1">
      <alignment horizontal="center" vertical="center" wrapText="1"/>
    </xf>
    <xf numFmtId="165" fontId="24" fillId="0" borderId="43" xfId="12" applyNumberFormat="1" applyFont="1" applyFill="1" applyBorder="1" applyAlignment="1">
      <alignment horizontal="center" vertical="center" wrapText="1"/>
    </xf>
    <xf numFmtId="165" fontId="22" fillId="0" borderId="45" xfId="12" applyNumberFormat="1" applyFont="1" applyFill="1" applyBorder="1" applyAlignment="1">
      <alignment horizontal="center" vertical="center" wrapText="1"/>
    </xf>
    <xf numFmtId="0" fontId="17" fillId="0" borderId="7" xfId="7" applyFont="1" applyFill="1" applyBorder="1" applyAlignment="1">
      <alignment horizontal="center" wrapText="1"/>
    </xf>
    <xf numFmtId="165" fontId="19" fillId="0" borderId="46" xfId="7" applyNumberFormat="1" applyFont="1" applyFill="1" applyBorder="1" applyAlignment="1">
      <alignment horizontal="center"/>
    </xf>
    <xf numFmtId="165" fontId="22" fillId="0" borderId="47" xfId="12" applyNumberFormat="1" applyFont="1" applyFill="1" applyBorder="1" applyAlignment="1">
      <alignment horizontal="center" wrapText="1"/>
    </xf>
    <xf numFmtId="165" fontId="22" fillId="0" borderId="48" xfId="12" applyNumberFormat="1" applyFont="1" applyFill="1" applyBorder="1" applyAlignment="1">
      <alignment horizontal="center" wrapText="1"/>
    </xf>
    <xf numFmtId="165" fontId="24" fillId="0" borderId="49" xfId="12" applyNumberFormat="1" applyFont="1" applyFill="1" applyBorder="1" applyAlignment="1">
      <alignment horizontal="center" wrapText="1"/>
    </xf>
    <xf numFmtId="165" fontId="22" fillId="0" borderId="0" xfId="12" applyNumberFormat="1" applyFont="1" applyFill="1" applyBorder="1" applyAlignment="1">
      <alignment horizontal="center" wrapText="1"/>
    </xf>
    <xf numFmtId="165" fontId="24" fillId="0" borderId="46" xfId="12" applyNumberFormat="1" applyFont="1" applyFill="1" applyBorder="1" applyAlignment="1">
      <alignment horizontal="center"/>
    </xf>
    <xf numFmtId="165" fontId="19" fillId="0" borderId="49" xfId="7" applyNumberFormat="1" applyFont="1" applyFill="1" applyBorder="1" applyAlignment="1">
      <alignment horizontal="center"/>
    </xf>
    <xf numFmtId="165" fontId="22" fillId="0" borderId="8" xfId="12" applyNumberFormat="1" applyFont="1" applyFill="1" applyBorder="1" applyAlignment="1">
      <alignment horizontal="center" wrapText="1"/>
    </xf>
    <xf numFmtId="165" fontId="24" fillId="0" borderId="49" xfId="12" applyNumberFormat="1" applyFont="1" applyFill="1" applyBorder="1" applyAlignment="1">
      <alignment horizontal="center"/>
    </xf>
    <xf numFmtId="165" fontId="24" fillId="0" borderId="49" xfId="7" applyNumberFormat="1" applyFont="1" applyFill="1" applyBorder="1" applyAlignment="1">
      <alignment horizontal="center"/>
    </xf>
    <xf numFmtId="165" fontId="22" fillId="0" borderId="0" xfId="7" applyNumberFormat="1" applyFont="1" applyFill="1" applyBorder="1" applyAlignment="1">
      <alignment horizontal="center"/>
    </xf>
    <xf numFmtId="165" fontId="22" fillId="0" borderId="8" xfId="7" applyNumberFormat="1" applyFont="1" applyFill="1" applyBorder="1" applyAlignment="1">
      <alignment horizontal="center"/>
    </xf>
    <xf numFmtId="165" fontId="22" fillId="0" borderId="0" xfId="12" applyNumberFormat="1" applyFont="1" applyFill="1" applyBorder="1" applyAlignment="1">
      <alignment horizontal="center"/>
    </xf>
    <xf numFmtId="165" fontId="22" fillId="0" borderId="8" xfId="12" applyNumberFormat="1" applyFont="1" applyFill="1" applyBorder="1" applyAlignment="1">
      <alignment horizontal="center"/>
    </xf>
    <xf numFmtId="0" fontId="17" fillId="0" borderId="50" xfId="7" applyFont="1" applyFill="1" applyBorder="1" applyAlignment="1">
      <alignment horizontal="center" wrapText="1"/>
    </xf>
    <xf numFmtId="165" fontId="19" fillId="0" borderId="51" xfId="7" applyNumberFormat="1" applyFont="1" applyFill="1" applyBorder="1" applyAlignment="1">
      <alignment horizontal="center"/>
    </xf>
    <xf numFmtId="165" fontId="22" fillId="0" borderId="25" xfId="12" applyNumberFormat="1" applyFont="1" applyFill="1" applyBorder="1" applyAlignment="1">
      <alignment horizontal="center" wrapText="1"/>
    </xf>
    <xf numFmtId="165" fontId="22" fillId="0" borderId="28" xfId="12" applyNumberFormat="1" applyFont="1" applyFill="1" applyBorder="1" applyAlignment="1">
      <alignment horizontal="center" wrapText="1"/>
    </xf>
    <xf numFmtId="165" fontId="24" fillId="0" borderId="51" xfId="12" applyNumberFormat="1" applyFont="1" applyFill="1" applyBorder="1" applyAlignment="1">
      <alignment horizontal="center" wrapText="1"/>
    </xf>
    <xf numFmtId="165" fontId="24" fillId="0" borderId="51" xfId="12" applyNumberFormat="1" applyFont="1" applyFill="1" applyBorder="1" applyAlignment="1">
      <alignment horizontal="center"/>
    </xf>
    <xf numFmtId="0" fontId="17" fillId="0" borderId="17" xfId="7" applyFont="1" applyFill="1" applyBorder="1" applyAlignment="1">
      <alignment horizontal="center" wrapText="1"/>
    </xf>
    <xf numFmtId="165" fontId="19" fillId="0" borderId="52" xfId="7" applyNumberFormat="1" applyFont="1" applyFill="1" applyBorder="1" applyAlignment="1">
      <alignment horizontal="center"/>
    </xf>
    <xf numFmtId="165" fontId="22" fillId="0" borderId="18" xfId="12" applyNumberFormat="1" applyFont="1" applyFill="1" applyBorder="1" applyAlignment="1">
      <alignment horizontal="center" wrapText="1"/>
    </xf>
    <xf numFmtId="165" fontId="22" fillId="0" borderId="21" xfId="12" applyNumberFormat="1" applyFont="1" applyFill="1" applyBorder="1" applyAlignment="1">
      <alignment horizontal="center" wrapText="1"/>
    </xf>
    <xf numFmtId="165" fontId="24" fillId="0" borderId="52" xfId="12" applyNumberFormat="1" applyFont="1" applyFill="1" applyBorder="1" applyAlignment="1">
      <alignment horizontal="center" wrapText="1"/>
    </xf>
    <xf numFmtId="165" fontId="24" fillId="0" borderId="52" xfId="12" applyNumberFormat="1" applyFont="1" applyFill="1" applyBorder="1" applyAlignment="1">
      <alignment horizontal="center"/>
    </xf>
    <xf numFmtId="0" fontId="17" fillId="0" borderId="24" xfId="7" applyFont="1" applyFill="1" applyBorder="1" applyAlignment="1">
      <alignment horizontal="center" wrapText="1"/>
    </xf>
    <xf numFmtId="165" fontId="22" fillId="0" borderId="0" xfId="1" applyNumberFormat="1" applyFont="1" applyFill="1" applyBorder="1" applyAlignment="1">
      <alignment horizontal="center" wrapText="1"/>
    </xf>
    <xf numFmtId="0" fontId="17" fillId="0" borderId="7" xfId="7" applyFont="1" applyFill="1" applyBorder="1" applyAlignment="1">
      <alignment horizontal="center"/>
    </xf>
    <xf numFmtId="165" fontId="19" fillId="0" borderId="49" xfId="12" applyNumberFormat="1" applyFont="1" applyFill="1" applyBorder="1" applyAlignment="1">
      <alignment horizontal="center"/>
    </xf>
    <xf numFmtId="165" fontId="17" fillId="0" borderId="0" xfId="7" applyNumberFormat="1" applyFont="1" applyFill="1" applyBorder="1" applyAlignment="1">
      <alignment horizontal="center"/>
    </xf>
    <xf numFmtId="0" fontId="17" fillId="0" borderId="17" xfId="7" applyFont="1" applyFill="1" applyBorder="1" applyAlignment="1">
      <alignment horizontal="center"/>
    </xf>
    <xf numFmtId="165" fontId="24" fillId="0" borderId="52" xfId="7" applyNumberFormat="1" applyFont="1" applyFill="1" applyBorder="1" applyAlignment="1">
      <alignment horizontal="center"/>
    </xf>
    <xf numFmtId="165" fontId="22" fillId="0" borderId="18" xfId="7" applyNumberFormat="1" applyFont="1" applyFill="1" applyBorder="1" applyAlignment="1">
      <alignment horizontal="center"/>
    </xf>
    <xf numFmtId="165" fontId="22" fillId="0" borderId="21" xfId="7" applyNumberFormat="1" applyFont="1" applyFill="1" applyBorder="1" applyAlignment="1">
      <alignment horizontal="center"/>
    </xf>
    <xf numFmtId="165" fontId="19" fillId="0" borderId="52" xfId="12" applyNumberFormat="1" applyFont="1" applyFill="1" applyBorder="1" applyAlignment="1">
      <alignment horizontal="center"/>
    </xf>
    <xf numFmtId="165" fontId="17" fillId="0" borderId="18" xfId="7" applyNumberFormat="1" applyFont="1" applyFill="1" applyBorder="1" applyAlignment="1">
      <alignment horizontal="center"/>
    </xf>
    <xf numFmtId="165" fontId="22" fillId="0" borderId="18" xfId="12" applyNumberFormat="1" applyFont="1" applyFill="1" applyBorder="1" applyAlignment="1">
      <alignment horizontal="center"/>
    </xf>
    <xf numFmtId="165" fontId="22" fillId="0" borderId="21" xfId="12" applyNumberFormat="1" applyFont="1" applyFill="1" applyBorder="1" applyAlignment="1">
      <alignment horizontal="center"/>
    </xf>
    <xf numFmtId="0" fontId="17" fillId="0" borderId="24" xfId="7" applyFont="1" applyFill="1" applyBorder="1" applyAlignment="1">
      <alignment horizontal="center"/>
    </xf>
    <xf numFmtId="165" fontId="24" fillId="0" borderId="51" xfId="7" applyNumberFormat="1" applyFont="1" applyFill="1" applyBorder="1" applyAlignment="1">
      <alignment horizontal="center"/>
    </xf>
    <xf numFmtId="165" fontId="22" fillId="0" borderId="25" xfId="7" applyNumberFormat="1" applyFont="1" applyFill="1" applyBorder="1" applyAlignment="1">
      <alignment horizontal="center"/>
    </xf>
    <xf numFmtId="165" fontId="22" fillId="0" borderId="28" xfId="7" applyNumberFormat="1" applyFont="1" applyFill="1" applyBorder="1" applyAlignment="1">
      <alignment horizontal="center"/>
    </xf>
    <xf numFmtId="165" fontId="19" fillId="0" borderId="51" xfId="12" applyNumberFormat="1" applyFont="1" applyFill="1" applyBorder="1" applyAlignment="1">
      <alignment horizontal="center"/>
    </xf>
    <xf numFmtId="165" fontId="17" fillId="0" borderId="25" xfId="7" applyNumberFormat="1" applyFont="1" applyFill="1" applyBorder="1" applyAlignment="1">
      <alignment horizontal="center"/>
    </xf>
    <xf numFmtId="165" fontId="22" fillId="0" borderId="25" xfId="12" applyNumberFormat="1" applyFont="1" applyFill="1" applyBorder="1" applyAlignment="1">
      <alignment horizontal="center"/>
    </xf>
    <xf numFmtId="165" fontId="22" fillId="0" borderId="28" xfId="12" applyNumberFormat="1" applyFont="1" applyFill="1" applyBorder="1" applyAlignment="1">
      <alignment horizontal="center"/>
    </xf>
    <xf numFmtId="0" fontId="17" fillId="0" borderId="29" xfId="7" applyFill="1" applyBorder="1" applyAlignment="1">
      <alignment horizontal="center"/>
    </xf>
    <xf numFmtId="0" fontId="17" fillId="0" borderId="31" xfId="7" applyBorder="1"/>
    <xf numFmtId="0" fontId="17" fillId="0" borderId="30" xfId="7" applyBorder="1"/>
    <xf numFmtId="0" fontId="17" fillId="0" borderId="33" xfId="7" applyBorder="1"/>
    <xf numFmtId="165" fontId="19" fillId="0" borderId="49" xfId="12" applyNumberFormat="1" applyFont="1" applyFill="1" applyBorder="1" applyAlignment="1">
      <alignment horizontal="center" wrapText="1"/>
    </xf>
    <xf numFmtId="165" fontId="19" fillId="0" borderId="51" xfId="12" applyNumberFormat="1" applyFont="1" applyFill="1" applyBorder="1" applyAlignment="1">
      <alignment horizontal="center" wrapText="1"/>
    </xf>
    <xf numFmtId="165" fontId="19" fillId="0" borderId="52" xfId="12" applyNumberFormat="1" applyFont="1" applyFill="1" applyBorder="1" applyAlignment="1">
      <alignment horizontal="center" wrapText="1"/>
    </xf>
    <xf numFmtId="0" fontId="17" fillId="0" borderId="0" xfId="13"/>
    <xf numFmtId="0" fontId="7" fillId="0" borderId="0" xfId="13" applyFont="1" applyAlignment="1">
      <alignment horizontal="center"/>
    </xf>
    <xf numFmtId="0" fontId="17" fillId="0" borderId="0" xfId="13" applyAlignment="1">
      <alignment vertical="center" wrapText="1"/>
    </xf>
    <xf numFmtId="0" fontId="19" fillId="0" borderId="7" xfId="13" applyFont="1" applyBorder="1" applyAlignment="1">
      <alignment horizontal="center" vertical="center"/>
    </xf>
    <xf numFmtId="0" fontId="19" fillId="0" borderId="0" xfId="13" applyFont="1" applyBorder="1" applyAlignment="1">
      <alignment horizontal="center" vertical="center"/>
    </xf>
    <xf numFmtId="0" fontId="17" fillId="0" borderId="0" xfId="13" applyBorder="1"/>
    <xf numFmtId="0" fontId="17" fillId="0" borderId="8" xfId="13" applyBorder="1"/>
    <xf numFmtId="0" fontId="10" fillId="0" borderId="0" xfId="13" applyFont="1" applyAlignment="1">
      <alignment horizontal="center"/>
    </xf>
    <xf numFmtId="0" fontId="7" fillId="0" borderId="8" xfId="6" applyFont="1" applyFill="1" applyBorder="1" applyAlignment="1">
      <alignment horizontal="center"/>
    </xf>
    <xf numFmtId="0" fontId="17" fillId="0" borderId="14" xfId="13" applyBorder="1" applyAlignment="1">
      <alignment wrapText="1"/>
    </xf>
    <xf numFmtId="0" fontId="19" fillId="0" borderId="53" xfId="13" applyFont="1" applyBorder="1" applyAlignment="1">
      <alignment horizontal="center" vertical="center" wrapText="1"/>
    </xf>
    <xf numFmtId="0" fontId="17" fillId="0" borderId="1" xfId="13" applyBorder="1" applyAlignment="1">
      <alignment horizontal="center" vertical="center" wrapText="1"/>
    </xf>
    <xf numFmtId="0" fontId="17" fillId="0" borderId="1" xfId="13" applyFont="1" applyBorder="1" applyAlignment="1">
      <alignment horizontal="center" vertical="center" wrapText="1"/>
    </xf>
    <xf numFmtId="0" fontId="17" fillId="0" borderId="42" xfId="13" applyFont="1" applyBorder="1" applyAlignment="1">
      <alignment horizontal="center" vertical="center" wrapText="1"/>
    </xf>
    <xf numFmtId="0" fontId="17" fillId="0" borderId="0" xfId="13" applyAlignment="1">
      <alignment wrapText="1"/>
    </xf>
    <xf numFmtId="0" fontId="17" fillId="0" borderId="35" xfId="13" applyBorder="1" applyAlignment="1">
      <alignment horizontal="center" wrapText="1"/>
    </xf>
    <xf numFmtId="3" fontId="19" fillId="0" borderId="49" xfId="14" applyNumberFormat="1" applyFont="1" applyBorder="1" applyAlignment="1">
      <alignment horizontal="center" wrapText="1"/>
    </xf>
    <xf numFmtId="3" fontId="17" fillId="0" borderId="0" xfId="14" applyNumberFormat="1" applyFont="1" applyBorder="1" applyAlignment="1">
      <alignment horizontal="center" wrapText="1"/>
    </xf>
    <xf numFmtId="3" fontId="17" fillId="0" borderId="37" xfId="14" applyNumberFormat="1" applyFont="1" applyBorder="1" applyAlignment="1">
      <alignment horizontal="center" wrapText="1"/>
    </xf>
    <xf numFmtId="3" fontId="17" fillId="0" borderId="8" xfId="14" applyNumberFormat="1" applyFont="1" applyBorder="1" applyAlignment="1">
      <alignment horizontal="center" wrapText="1"/>
    </xf>
    <xf numFmtId="0" fontId="17" fillId="0" borderId="7" xfId="13" applyBorder="1" applyAlignment="1">
      <alignment horizontal="center" wrapText="1"/>
    </xf>
    <xf numFmtId="3" fontId="17" fillId="0" borderId="37" xfId="13" applyNumberFormat="1" applyFont="1" applyBorder="1" applyAlignment="1">
      <alignment horizontal="center" wrapText="1"/>
    </xf>
    <xf numFmtId="0" fontId="17" fillId="0" borderId="24" xfId="13" applyBorder="1" applyAlignment="1">
      <alignment horizontal="center" wrapText="1"/>
    </xf>
    <xf numFmtId="3" fontId="19" fillId="0" borderId="51" xfId="14" applyNumberFormat="1" applyFont="1" applyBorder="1" applyAlignment="1">
      <alignment horizontal="center" wrapText="1"/>
    </xf>
    <xf numFmtId="3" fontId="17" fillId="0" borderId="25" xfId="14" applyNumberFormat="1" applyFont="1" applyBorder="1" applyAlignment="1">
      <alignment horizontal="center" wrapText="1"/>
    </xf>
    <xf numFmtId="3" fontId="17" fillId="0" borderId="38" xfId="13" applyNumberFormat="1" applyFont="1" applyBorder="1" applyAlignment="1">
      <alignment horizontal="center" wrapText="1"/>
    </xf>
    <xf numFmtId="3" fontId="17" fillId="0" borderId="28" xfId="14" applyNumberFormat="1" applyFont="1" applyBorder="1" applyAlignment="1">
      <alignment horizontal="center" wrapText="1"/>
    </xf>
    <xf numFmtId="0" fontId="17" fillId="0" borderId="7" xfId="13" applyBorder="1" applyAlignment="1">
      <alignment horizontal="center"/>
    </xf>
    <xf numFmtId="3" fontId="19" fillId="0" borderId="49" xfId="13" applyNumberFormat="1" applyFont="1" applyFill="1" applyBorder="1" applyAlignment="1">
      <alignment horizontal="center" vertical="center"/>
    </xf>
    <xf numFmtId="3" fontId="17" fillId="0" borderId="0" xfId="13" applyNumberFormat="1" applyFont="1" applyFill="1" applyBorder="1" applyAlignment="1">
      <alignment horizontal="center" vertical="center"/>
    </xf>
    <xf numFmtId="3" fontId="17" fillId="0" borderId="37" xfId="13" applyNumberFormat="1" applyFont="1" applyFill="1" applyBorder="1" applyAlignment="1">
      <alignment horizontal="center" wrapText="1"/>
    </xf>
    <xf numFmtId="3" fontId="17" fillId="0" borderId="8" xfId="13" applyNumberFormat="1" applyFont="1" applyFill="1" applyBorder="1" applyAlignment="1">
      <alignment horizontal="center" vertical="center"/>
    </xf>
    <xf numFmtId="3" fontId="17" fillId="0" borderId="8" xfId="13" applyNumberFormat="1" applyFont="1" applyBorder="1" applyAlignment="1">
      <alignment horizontal="center" vertical="center"/>
    </xf>
    <xf numFmtId="3" fontId="17" fillId="0" borderId="28" xfId="13" applyNumberFormat="1" applyFont="1" applyBorder="1" applyAlignment="1">
      <alignment horizontal="center" vertical="center"/>
    </xf>
    <xf numFmtId="3" fontId="17" fillId="0" borderId="21" xfId="13" applyNumberFormat="1" applyFont="1" applyBorder="1" applyAlignment="1">
      <alignment horizontal="center" vertical="center"/>
    </xf>
    <xf numFmtId="3" fontId="19" fillId="0" borderId="49" xfId="13" applyNumberFormat="1" applyFont="1" applyBorder="1" applyAlignment="1">
      <alignment horizontal="center" vertical="center"/>
    </xf>
    <xf numFmtId="3" fontId="17" fillId="0" borderId="0" xfId="13" applyNumberFormat="1" applyFont="1" applyBorder="1" applyAlignment="1">
      <alignment horizontal="center" vertical="center"/>
    </xf>
    <xf numFmtId="3" fontId="19" fillId="0" borderId="0" xfId="13" applyNumberFormat="1" applyFont="1" applyBorder="1" applyAlignment="1">
      <alignment horizontal="center" vertical="center"/>
    </xf>
    <xf numFmtId="0" fontId="17" fillId="0" borderId="24" xfId="13" applyBorder="1" applyAlignment="1">
      <alignment horizontal="center"/>
    </xf>
    <xf numFmtId="3" fontId="19" fillId="0" borderId="51" xfId="13" applyNumberFormat="1" applyFont="1" applyBorder="1" applyAlignment="1">
      <alignment horizontal="center" vertical="center"/>
    </xf>
    <xf numFmtId="3" fontId="17" fillId="0" borderId="25" xfId="13" applyNumberFormat="1" applyFont="1" applyBorder="1" applyAlignment="1">
      <alignment horizontal="center" vertical="center"/>
    </xf>
    <xf numFmtId="0" fontId="17" fillId="0" borderId="17" xfId="13" applyBorder="1" applyAlignment="1">
      <alignment horizontal="center"/>
    </xf>
    <xf numFmtId="3" fontId="19" fillId="0" borderId="52" xfId="13" applyNumberFormat="1" applyFont="1" applyBorder="1" applyAlignment="1">
      <alignment horizontal="center" vertical="center"/>
    </xf>
    <xf numFmtId="3" fontId="17" fillId="0" borderId="18" xfId="13" applyNumberFormat="1" applyFont="1" applyBorder="1" applyAlignment="1">
      <alignment horizontal="center" vertical="center"/>
    </xf>
    <xf numFmtId="3" fontId="17" fillId="0" borderId="39" xfId="13" applyNumberFormat="1" applyFont="1" applyBorder="1" applyAlignment="1">
      <alignment horizontal="center" wrapText="1"/>
    </xf>
    <xf numFmtId="3" fontId="19" fillId="0" borderId="51" xfId="14" applyNumberFormat="1" applyFont="1" applyBorder="1" applyAlignment="1">
      <alignment horizontal="center"/>
    </xf>
    <xf numFmtId="3" fontId="17" fillId="0" borderId="25" xfId="14" applyNumberFormat="1" applyFont="1" applyFill="1" applyBorder="1" applyAlignment="1">
      <alignment horizontal="center"/>
    </xf>
    <xf numFmtId="3" fontId="17" fillId="0" borderId="25" xfId="14" applyNumberFormat="1" applyFont="1" applyBorder="1" applyAlignment="1">
      <alignment horizontal="center"/>
    </xf>
    <xf numFmtId="3" fontId="19" fillId="0" borderId="49" xfId="14" applyNumberFormat="1" applyFont="1" applyBorder="1" applyAlignment="1">
      <alignment horizontal="center"/>
    </xf>
    <xf numFmtId="3" fontId="17" fillId="0" borderId="0" xfId="14" applyNumberFormat="1" applyFont="1" applyFill="1" applyBorder="1" applyAlignment="1">
      <alignment horizontal="center"/>
    </xf>
    <xf numFmtId="3" fontId="17" fillId="0" borderId="0" xfId="14" applyNumberFormat="1" applyFont="1" applyBorder="1" applyAlignment="1">
      <alignment horizontal="center"/>
    </xf>
    <xf numFmtId="3" fontId="17" fillId="0" borderId="22" xfId="13" applyNumberFormat="1" applyFont="1" applyBorder="1" applyAlignment="1">
      <alignment horizontal="center" wrapText="1"/>
    </xf>
    <xf numFmtId="3" fontId="19" fillId="0" borderId="0" xfId="14" applyNumberFormat="1" applyFont="1" applyBorder="1" applyAlignment="1">
      <alignment horizontal="center"/>
    </xf>
    <xf numFmtId="0" fontId="17" fillId="0" borderId="29" xfId="13" applyBorder="1" applyAlignment="1">
      <alignment horizontal="center"/>
    </xf>
    <xf numFmtId="3" fontId="19" fillId="0" borderId="55" xfId="14" applyNumberFormat="1" applyFont="1" applyBorder="1" applyAlignment="1">
      <alignment horizontal="center"/>
    </xf>
    <xf numFmtId="3" fontId="17" fillId="0" borderId="31" xfId="13" applyNumberFormat="1" applyFont="1" applyBorder="1" applyAlignment="1">
      <alignment horizontal="center" wrapText="1"/>
    </xf>
    <xf numFmtId="3" fontId="17" fillId="0" borderId="30" xfId="13" applyNumberFormat="1" applyFont="1" applyBorder="1" applyAlignment="1">
      <alignment horizontal="center" vertical="center"/>
    </xf>
    <xf numFmtId="3" fontId="17" fillId="0" borderId="40" xfId="13" applyNumberFormat="1" applyFont="1" applyBorder="1" applyAlignment="1">
      <alignment horizontal="center" wrapText="1"/>
    </xf>
    <xf numFmtId="3" fontId="19" fillId="0" borderId="30" xfId="13" applyNumberFormat="1" applyFont="1" applyBorder="1" applyAlignment="1">
      <alignment horizontal="center" vertical="center"/>
    </xf>
    <xf numFmtId="3" fontId="17" fillId="0" borderId="30" xfId="14" applyNumberFormat="1" applyFont="1" applyFill="1" applyBorder="1" applyAlignment="1">
      <alignment horizontal="center"/>
    </xf>
    <xf numFmtId="3" fontId="19" fillId="0" borderId="30" xfId="14" applyNumberFormat="1" applyFont="1" applyBorder="1" applyAlignment="1">
      <alignment horizontal="center"/>
    </xf>
    <xf numFmtId="3" fontId="17" fillId="0" borderId="33" xfId="13" applyNumberFormat="1" applyFont="1" applyBorder="1" applyAlignment="1">
      <alignment horizontal="center" vertical="center"/>
    </xf>
    <xf numFmtId="0" fontId="17" fillId="0" borderId="0" xfId="13" applyBorder="1" applyAlignment="1">
      <alignment horizontal="center"/>
    </xf>
    <xf numFmtId="9" fontId="0" fillId="0" borderId="0" xfId="14" applyFont="1" applyBorder="1" applyAlignment="1">
      <alignment horizontal="center"/>
    </xf>
    <xf numFmtId="165" fontId="17" fillId="0" borderId="0" xfId="13" applyNumberFormat="1" applyBorder="1"/>
    <xf numFmtId="9" fontId="0" fillId="0" borderId="0" xfId="14" applyFont="1" applyAlignment="1">
      <alignment horizontal="center"/>
    </xf>
    <xf numFmtId="0" fontId="17" fillId="0" borderId="0" xfId="13" applyFont="1"/>
    <xf numFmtId="165" fontId="17" fillId="0" borderId="0" xfId="1" applyNumberFormat="1" applyFont="1"/>
    <xf numFmtId="0" fontId="17" fillId="0" borderId="41" xfId="13" applyFont="1" applyBorder="1" applyAlignment="1">
      <alignment horizontal="center" vertical="center" wrapText="1"/>
    </xf>
    <xf numFmtId="0" fontId="17" fillId="0" borderId="54" xfId="13" applyFont="1" applyBorder="1" applyAlignment="1">
      <alignment horizontal="center" vertical="center" wrapText="1"/>
    </xf>
    <xf numFmtId="3" fontId="17" fillId="0" borderId="22" xfId="14" applyNumberFormat="1" applyFont="1" applyBorder="1" applyAlignment="1">
      <alignment horizontal="center" wrapText="1"/>
    </xf>
    <xf numFmtId="3" fontId="17" fillId="0" borderId="26" xfId="13" applyNumberFormat="1" applyFont="1" applyBorder="1" applyAlignment="1">
      <alignment horizontal="center" wrapText="1"/>
    </xf>
    <xf numFmtId="3" fontId="17" fillId="0" borderId="22" xfId="13" applyNumberFormat="1" applyFont="1" applyFill="1" applyBorder="1" applyAlignment="1">
      <alignment horizontal="center" wrapText="1"/>
    </xf>
    <xf numFmtId="3" fontId="22" fillId="0" borderId="0" xfId="13" applyNumberFormat="1" applyFont="1" applyBorder="1" applyAlignment="1">
      <alignment horizontal="center" vertical="center"/>
    </xf>
    <xf numFmtId="3" fontId="22" fillId="0" borderId="25" xfId="13" applyNumberFormat="1" applyFont="1" applyBorder="1" applyAlignment="1">
      <alignment horizontal="center" vertical="center"/>
    </xf>
    <xf numFmtId="3" fontId="17" fillId="0" borderId="19" xfId="13" applyNumberFormat="1" applyFont="1" applyBorder="1" applyAlignment="1">
      <alignment horizontal="center" wrapText="1"/>
    </xf>
    <xf numFmtId="0" fontId="8" fillId="0" borderId="0" xfId="2" applyFont="1" applyFill="1" applyBorder="1" applyAlignment="1">
      <alignment vertical="center"/>
    </xf>
    <xf numFmtId="0" fontId="28" fillId="0" borderId="3" xfId="3" applyFont="1" applyFill="1" applyBorder="1" applyAlignment="1" applyProtection="1">
      <alignment horizontal="center"/>
    </xf>
    <xf numFmtId="0" fontId="0" fillId="0" borderId="3" xfId="0" applyFill="1" applyBorder="1"/>
    <xf numFmtId="0" fontId="29" fillId="0" borderId="0" xfId="2" applyFont="1" applyFill="1" applyBorder="1" applyAlignment="1">
      <alignment horizontal="center"/>
    </xf>
    <xf numFmtId="0" fontId="30" fillId="0" borderId="3" xfId="15" applyFont="1" applyFill="1" applyBorder="1" applyAlignment="1">
      <alignment horizontal="center"/>
    </xf>
    <xf numFmtId="0" fontId="29" fillId="0" borderId="3" xfId="2" applyFont="1" applyFill="1" applyBorder="1" applyAlignment="1">
      <alignment horizontal="center"/>
    </xf>
    <xf numFmtId="0" fontId="31" fillId="0" borderId="0" xfId="2" applyFont="1" applyFill="1" applyAlignment="1">
      <alignment horizontal="center"/>
    </xf>
    <xf numFmtId="166" fontId="32" fillId="0" borderId="0" xfId="1" applyNumberFormat="1" applyFont="1" applyFill="1"/>
    <xf numFmtId="3" fontId="32" fillId="0" borderId="0" xfId="0" applyNumberFormat="1" applyFont="1" applyFill="1"/>
    <xf numFmtId="0" fontId="33" fillId="0" borderId="0" xfId="0" applyFont="1" applyFill="1"/>
    <xf numFmtId="166" fontId="33" fillId="0" borderId="0" xfId="0" applyNumberFormat="1" applyFont="1" applyFill="1"/>
    <xf numFmtId="0" fontId="33" fillId="0" borderId="3" xfId="0" applyFont="1" applyFill="1" applyBorder="1"/>
    <xf numFmtId="166" fontId="33" fillId="0" borderId="3" xfId="0" applyNumberFormat="1" applyFont="1" applyFill="1" applyBorder="1"/>
    <xf numFmtId="167" fontId="0" fillId="0" borderId="3" xfId="0" applyNumberFormat="1" applyFill="1" applyBorder="1"/>
    <xf numFmtId="167" fontId="0" fillId="0" borderId="0" xfId="0" applyNumberFormat="1" applyFill="1"/>
    <xf numFmtId="9" fontId="0" fillId="0" borderId="0" xfId="0" applyNumberFormat="1" applyAlignment="1">
      <alignment horizontal="center"/>
    </xf>
    <xf numFmtId="0" fontId="2" fillId="0" borderId="0" xfId="0" applyFont="1" applyFill="1"/>
    <xf numFmtId="0" fontId="33" fillId="0" borderId="0" xfId="0" applyFont="1" applyFill="1" applyAlignment="1">
      <alignment horizontal="center"/>
    </xf>
    <xf numFmtId="167" fontId="33" fillId="0" borderId="0" xfId="0" applyNumberFormat="1" applyFont="1" applyFill="1"/>
    <xf numFmtId="3" fontId="0" fillId="0" borderId="0" xfId="0" applyNumberFormat="1" applyFill="1"/>
    <xf numFmtId="1" fontId="0" fillId="0" borderId="0" xfId="0" applyNumberFormat="1" applyFill="1"/>
    <xf numFmtId="166" fontId="0" fillId="0" borderId="0" xfId="0" applyNumberFormat="1" applyFill="1"/>
    <xf numFmtId="0" fontId="33" fillId="0" borderId="0" xfId="0" quotePrefix="1" applyFont="1" applyFill="1" applyAlignment="1">
      <alignment horizontal="center"/>
    </xf>
    <xf numFmtId="0" fontId="0" fillId="0" borderId="0" xfId="0" applyFill="1" applyAlignment="1">
      <alignment horizontal="center"/>
    </xf>
    <xf numFmtId="166" fontId="0" fillId="0" borderId="0" xfId="0" applyNumberFormat="1" applyAlignment="1">
      <alignment horizontal="center"/>
    </xf>
    <xf numFmtId="0" fontId="0" fillId="0" borderId="0" xfId="0"/>
    <xf numFmtId="166" fontId="0" fillId="0" borderId="0" xfId="0" applyNumberFormat="1" applyAlignment="1">
      <alignment horizontal="center"/>
    </xf>
    <xf numFmtId="0" fontId="0" fillId="0" borderId="0" xfId="0"/>
    <xf numFmtId="166" fontId="0" fillId="3" borderId="0" xfId="0" applyNumberFormat="1" applyFill="1" applyAlignment="1">
      <alignment horizontal="center"/>
    </xf>
    <xf numFmtId="1" fontId="0" fillId="0" borderId="0" xfId="0" applyNumberFormat="1"/>
    <xf numFmtId="9" fontId="0" fillId="0" borderId="0" xfId="1" applyFont="1"/>
    <xf numFmtId="9" fontId="0" fillId="0" borderId="0" xfId="0" applyNumberFormat="1"/>
    <xf numFmtId="166" fontId="0" fillId="0" borderId="0" xfId="0" applyNumberFormat="1" applyFill="1" applyAlignment="1">
      <alignment horizontal="center"/>
    </xf>
    <xf numFmtId="166" fontId="0" fillId="0" borderId="0" xfId="0" applyNumberFormat="1" applyFill="1" applyBorder="1" applyAlignment="1">
      <alignment horizontal="center"/>
    </xf>
    <xf numFmtId="166" fontId="0" fillId="0" borderId="0" xfId="0" applyNumberFormat="1"/>
    <xf numFmtId="2" fontId="0" fillId="0" borderId="0" xfId="0" applyNumberFormat="1" applyAlignment="1">
      <alignment horizontal="center"/>
    </xf>
    <xf numFmtId="0" fontId="0" fillId="0" borderId="0" xfId="0" applyAlignment="1">
      <alignment horizontal="center"/>
    </xf>
    <xf numFmtId="2" fontId="0" fillId="0" borderId="0" xfId="0" applyNumberFormat="1" applyBorder="1" applyAlignment="1">
      <alignment horizontal="center"/>
    </xf>
    <xf numFmtId="2" fontId="0" fillId="0" borderId="0" xfId="0" applyNumberFormat="1" applyFill="1" applyAlignment="1">
      <alignment horizontal="center"/>
    </xf>
    <xf numFmtId="2" fontId="0" fillId="0" borderId="0" xfId="0" applyNumberFormat="1" applyFill="1" applyBorder="1" applyAlignment="1">
      <alignment horizontal="center"/>
    </xf>
    <xf numFmtId="0" fontId="0" fillId="0" borderId="0" xfId="0" applyFont="1"/>
    <xf numFmtId="0" fontId="34" fillId="0" borderId="0" xfId="0" applyFont="1"/>
    <xf numFmtId="166" fontId="34" fillId="0" borderId="0" xfId="0" applyNumberFormat="1" applyFont="1" applyAlignment="1">
      <alignment horizontal="center"/>
    </xf>
    <xf numFmtId="166" fontId="0" fillId="0" borderId="0" xfId="0" applyNumberFormat="1" applyBorder="1" applyAlignment="1">
      <alignment horizontal="center"/>
    </xf>
    <xf numFmtId="166" fontId="0" fillId="0" borderId="3" xfId="0" applyNumberFormat="1" applyBorder="1" applyAlignment="1">
      <alignment horizontal="center"/>
    </xf>
    <xf numFmtId="166" fontId="0" fillId="0" borderId="3" xfId="0" applyNumberFormat="1" applyBorder="1" applyAlignment="1">
      <alignment horizontal="center"/>
    </xf>
    <xf numFmtId="168" fontId="0" fillId="0" borderId="3" xfId="1" applyNumberFormat="1" applyFont="1" applyBorder="1"/>
    <xf numFmtId="168" fontId="0" fillId="0" borderId="0" xfId="1" applyNumberFormat="1" applyFont="1" applyBorder="1"/>
    <xf numFmtId="0" fontId="2" fillId="0" borderId="0" xfId="0" applyFont="1" applyFill="1" applyAlignment="1">
      <alignment horizontal="center"/>
    </xf>
    <xf numFmtId="0" fontId="2" fillId="0" borderId="0" xfId="0" applyFont="1" applyAlignment="1">
      <alignment horizontal="center"/>
    </xf>
    <xf numFmtId="0" fontId="13" fillId="0" borderId="3" xfId="0" applyFont="1" applyBorder="1" applyAlignment="1">
      <alignment horizontal="center"/>
    </xf>
    <xf numFmtId="166" fontId="34" fillId="0" borderId="0" xfId="0" applyNumberFormat="1" applyFont="1" applyFill="1" applyAlignment="1">
      <alignment horizontal="center"/>
    </xf>
    <xf numFmtId="166" fontId="34" fillId="0" borderId="0" xfId="0" applyNumberFormat="1" applyFont="1" applyBorder="1" applyAlignment="1">
      <alignment horizontal="center"/>
    </xf>
    <xf numFmtId="0" fontId="2" fillId="0" borderId="0" xfId="0" applyFont="1" applyBorder="1" applyAlignment="1">
      <alignment horizontal="center"/>
    </xf>
    <xf numFmtId="0" fontId="36" fillId="0" borderId="3" xfId="0" applyFont="1" applyBorder="1" applyAlignment="1">
      <alignment horizontal="center"/>
    </xf>
    <xf numFmtId="0" fontId="37" fillId="0" borderId="3" xfId="0" applyFont="1" applyBorder="1" applyAlignment="1">
      <alignment horizontal="center"/>
    </xf>
    <xf numFmtId="0" fontId="2" fillId="0" borderId="0" xfId="0" applyFont="1" applyBorder="1" applyAlignment="1">
      <alignment horizontal="center"/>
    </xf>
    <xf numFmtId="0" fontId="13" fillId="0" borderId="0" xfId="0" applyFont="1" applyBorder="1" applyAlignment="1">
      <alignment horizontal="center"/>
    </xf>
    <xf numFmtId="0" fontId="36" fillId="0" borderId="0" xfId="0" applyFont="1" applyBorder="1" applyAlignment="1">
      <alignment horizontal="center"/>
    </xf>
    <xf numFmtId="0" fontId="37" fillId="0" borderId="0" xfId="0" applyFont="1" applyBorder="1" applyAlignment="1">
      <alignment horizontal="center"/>
    </xf>
    <xf numFmtId="0" fontId="0" fillId="0" borderId="3" xfId="0" applyBorder="1" applyAlignment="1">
      <alignment horizontal="center"/>
    </xf>
    <xf numFmtId="0" fontId="2" fillId="0" borderId="3" xfId="0" applyFont="1" applyBorder="1" applyAlignment="1">
      <alignment horizontal="center" wrapText="1"/>
    </xf>
    <xf numFmtId="0" fontId="34" fillId="0" borderId="0" xfId="0" applyFont="1" applyAlignment="1">
      <alignment horizontal="center"/>
    </xf>
    <xf numFmtId="166" fontId="0" fillId="0" borderId="0" xfId="0" applyNumberFormat="1" applyFill="1" applyAlignment="1">
      <alignment horizontal="center"/>
    </xf>
    <xf numFmtId="0" fontId="13" fillId="0" borderId="0" xfId="0" applyFont="1" applyFill="1" applyBorder="1" applyAlignment="1">
      <alignment horizontal="center"/>
    </xf>
    <xf numFmtId="0" fontId="36" fillId="0" borderId="0" xfId="0" applyFont="1" applyFill="1" applyBorder="1" applyAlignment="1">
      <alignment horizontal="center"/>
    </xf>
    <xf numFmtId="0" fontId="37" fillId="0" borderId="0" xfId="0" applyFont="1" applyFill="1" applyBorder="1" applyAlignment="1">
      <alignment horizontal="center"/>
    </xf>
    <xf numFmtId="166" fontId="0" fillId="0" borderId="0" xfId="0" applyNumberFormat="1" applyFont="1" applyBorder="1" applyAlignment="1">
      <alignment horizontal="center"/>
    </xf>
    <xf numFmtId="166" fontId="34" fillId="0" borderId="0" xfId="0" applyNumberFormat="1" applyFont="1" applyAlignment="1">
      <alignment horizontal="center"/>
    </xf>
    <xf numFmtId="0" fontId="12" fillId="0" borderId="0" xfId="0" applyFont="1" applyAlignment="1">
      <alignment horizontal="center"/>
    </xf>
    <xf numFmtId="0" fontId="38" fillId="0" borderId="0" xfId="0" applyFont="1" applyAlignment="1">
      <alignment horizontal="center"/>
    </xf>
    <xf numFmtId="168" fontId="0" fillId="0" borderId="0" xfId="1" applyNumberFormat="1" applyFont="1" applyBorder="1" applyAlignment="1">
      <alignment horizontal="center"/>
    </xf>
    <xf numFmtId="0" fontId="0" fillId="0" borderId="0" xfId="0" applyFont="1" applyAlignment="1">
      <alignment horizontal="center"/>
    </xf>
    <xf numFmtId="166" fontId="0" fillId="0" borderId="0" xfId="0" applyNumberFormat="1" applyFont="1" applyFill="1" applyBorder="1" applyAlignment="1">
      <alignment horizontal="center"/>
    </xf>
    <xf numFmtId="0" fontId="34" fillId="0" borderId="3" xfId="0" applyFont="1" applyBorder="1" applyAlignment="1">
      <alignment horizontal="center"/>
    </xf>
    <xf numFmtId="166" fontId="0" fillId="0" borderId="3" xfId="0" applyNumberFormat="1" applyFont="1" applyFill="1" applyBorder="1" applyAlignment="1">
      <alignment horizontal="center"/>
    </xf>
    <xf numFmtId="166" fontId="0" fillId="0" borderId="3" xfId="0" applyNumberFormat="1" applyFont="1" applyBorder="1" applyAlignment="1">
      <alignment horizontal="center"/>
    </xf>
    <xf numFmtId="0" fontId="39" fillId="0" borderId="0" xfId="0" applyFont="1"/>
    <xf numFmtId="0" fontId="39" fillId="0" borderId="0" xfId="0" applyFont="1" applyAlignment="1">
      <alignment horizontal="center"/>
    </xf>
    <xf numFmtId="0" fontId="39" fillId="0" borderId="0" xfId="0" applyFont="1" applyAlignment="1">
      <alignment horizontal="center"/>
    </xf>
    <xf numFmtId="166" fontId="0" fillId="0" borderId="0" xfId="0" applyNumberFormat="1" applyBorder="1"/>
    <xf numFmtId="0" fontId="0" fillId="0" borderId="0" xfId="0" applyBorder="1" applyAlignment="1">
      <alignment horizontal="center"/>
    </xf>
    <xf numFmtId="0" fontId="12" fillId="0" borderId="3" xfId="0" applyFont="1" applyBorder="1" applyAlignment="1">
      <alignment horizontal="center"/>
    </xf>
    <xf numFmtId="0" fontId="38" fillId="0" borderId="3" xfId="0" applyFont="1" applyBorder="1" applyAlignment="1">
      <alignment horizontal="center"/>
    </xf>
    <xf numFmtId="166" fontId="34" fillId="0" borderId="0" xfId="0" applyNumberFormat="1" applyFont="1" applyBorder="1" applyAlignment="1">
      <alignment horizontal="left"/>
    </xf>
    <xf numFmtId="0" fontId="19" fillId="0" borderId="42" xfId="5" applyFont="1" applyBorder="1" applyAlignment="1">
      <alignment horizontal="center" vertical="center"/>
    </xf>
    <xf numFmtId="0" fontId="17" fillId="0" borderId="42" xfId="5" applyFont="1" applyBorder="1" applyAlignment="1">
      <alignment horizontal="center" vertical="center"/>
    </xf>
    <xf numFmtId="0" fontId="23" fillId="0" borderId="15" xfId="8" applyFont="1" applyBorder="1" applyAlignment="1">
      <alignment horizontal="center" vertical="center" wrapText="1"/>
    </xf>
    <xf numFmtId="0" fontId="17" fillId="0" borderId="35" xfId="5" applyFont="1" applyBorder="1" applyAlignment="1">
      <alignment horizontal="center" wrapText="1"/>
    </xf>
    <xf numFmtId="165" fontId="24" fillId="0" borderId="11" xfId="10" applyNumberFormat="1" applyFont="1" applyBorder="1" applyAlignment="1">
      <alignment horizontal="center" vertical="center" wrapText="1"/>
    </xf>
    <xf numFmtId="0" fontId="25" fillId="0" borderId="0" xfId="0" applyFont="1" applyBorder="1"/>
    <xf numFmtId="165" fontId="24" fillId="0" borderId="13" xfId="10" applyNumberFormat="1" applyFont="1" applyBorder="1" applyAlignment="1">
      <alignment horizontal="center" vertical="center" wrapText="1"/>
    </xf>
    <xf numFmtId="165" fontId="22" fillId="0" borderId="2" xfId="10" applyNumberFormat="1" applyFont="1" applyBorder="1" applyAlignment="1">
      <alignment horizontal="center" vertical="center" wrapText="1"/>
    </xf>
    <xf numFmtId="165" fontId="17" fillId="0" borderId="13" xfId="1" applyNumberFormat="1" applyFont="1" applyFill="1" applyBorder="1" applyAlignment="1">
      <alignment horizontal="center" vertical="center" wrapText="1"/>
    </xf>
    <xf numFmtId="165" fontId="17" fillId="0" borderId="2" xfId="1" applyNumberFormat="1" applyFont="1" applyFill="1" applyBorder="1" applyAlignment="1">
      <alignment horizontal="center" vertical="center" wrapText="1"/>
    </xf>
    <xf numFmtId="0" fontId="17" fillId="0" borderId="2" xfId="5" applyFont="1" applyFill="1" applyBorder="1" applyAlignment="1">
      <alignment horizontal="center" vertical="center" wrapText="1"/>
    </xf>
    <xf numFmtId="0" fontId="17" fillId="0" borderId="7" xfId="5" applyFont="1" applyBorder="1" applyAlignment="1">
      <alignment horizontal="center" wrapText="1"/>
    </xf>
    <xf numFmtId="165" fontId="24" fillId="0" borderId="23" xfId="10" applyNumberFormat="1" applyFont="1" applyBorder="1" applyAlignment="1">
      <alignment horizontal="center" vertical="center" wrapText="1"/>
    </xf>
    <xf numFmtId="165" fontId="24" fillId="0" borderId="22" xfId="10" applyNumberFormat="1" applyFont="1" applyBorder="1" applyAlignment="1">
      <alignment horizontal="center" vertical="center" wrapText="1"/>
    </xf>
    <xf numFmtId="165" fontId="22" fillId="0" borderId="0" xfId="10" applyNumberFormat="1" applyFont="1" applyBorder="1" applyAlignment="1">
      <alignment horizontal="center" vertical="center" wrapText="1"/>
    </xf>
    <xf numFmtId="165" fontId="17" fillId="0" borderId="22" xfId="1" applyNumberFormat="1" applyFont="1" applyFill="1" applyBorder="1" applyAlignment="1">
      <alignment horizontal="center" vertical="center" wrapText="1"/>
    </xf>
    <xf numFmtId="165" fontId="17" fillId="0" borderId="0" xfId="1" applyNumberFormat="1" applyFont="1" applyFill="1" applyBorder="1" applyAlignment="1">
      <alignment horizontal="center" vertical="center" wrapText="1"/>
    </xf>
    <xf numFmtId="0" fontId="17" fillId="0" borderId="0" xfId="5" applyFont="1" applyFill="1" applyBorder="1" applyAlignment="1">
      <alignment horizontal="center" vertical="center" wrapText="1"/>
    </xf>
    <xf numFmtId="165" fontId="24" fillId="0" borderId="23" xfId="10" applyNumberFormat="1" applyFont="1" applyFill="1" applyBorder="1" applyAlignment="1">
      <alignment horizontal="center"/>
    </xf>
    <xf numFmtId="0" fontId="17" fillId="0" borderId="24" xfId="5" applyFont="1" applyBorder="1" applyAlignment="1">
      <alignment horizontal="center" wrapText="1"/>
    </xf>
    <xf numFmtId="165" fontId="24" fillId="0" borderId="27" xfId="10" applyNumberFormat="1" applyFont="1" applyFill="1" applyBorder="1" applyAlignment="1">
      <alignment horizontal="center"/>
    </xf>
    <xf numFmtId="0" fontId="25" fillId="0" borderId="25" xfId="0" applyFont="1" applyBorder="1"/>
    <xf numFmtId="0" fontId="25" fillId="0" borderId="38" xfId="0" applyFont="1" applyBorder="1"/>
    <xf numFmtId="165" fontId="17" fillId="0" borderId="26" xfId="11" applyNumberFormat="1" applyFont="1" applyFill="1" applyBorder="1" applyAlignment="1">
      <alignment horizontal="center"/>
    </xf>
    <xf numFmtId="0" fontId="17" fillId="0" borderId="17" xfId="5" applyFont="1" applyBorder="1" applyAlignment="1">
      <alignment horizontal="center" wrapText="1"/>
    </xf>
    <xf numFmtId="165" fontId="24" fillId="0" borderId="20" xfId="10" applyNumberFormat="1" applyFont="1" applyFill="1" applyBorder="1" applyAlignment="1">
      <alignment horizontal="center"/>
    </xf>
    <xf numFmtId="165" fontId="17" fillId="0" borderId="19" xfId="11" applyNumberFormat="1" applyFont="1" applyFill="1" applyBorder="1" applyAlignment="1">
      <alignment horizontal="center"/>
    </xf>
    <xf numFmtId="0" fontId="25" fillId="0" borderId="37" xfId="0" applyFont="1" applyBorder="1"/>
    <xf numFmtId="165" fontId="22" fillId="0" borderId="23" xfId="10" applyNumberFormat="1" applyFont="1" applyFill="1" applyBorder="1" applyAlignment="1">
      <alignment horizontal="center"/>
    </xf>
    <xf numFmtId="165" fontId="22" fillId="0" borderId="32" xfId="10" applyNumberFormat="1" applyFont="1" applyBorder="1" applyAlignment="1">
      <alignment horizontal="center"/>
    </xf>
    <xf numFmtId="0" fontId="17" fillId="4" borderId="0" xfId="5" applyFont="1" applyFill="1" applyAlignment="1">
      <alignment wrapText="1"/>
    </xf>
    <xf numFmtId="3" fontId="26" fillId="4" borderId="0" xfId="10" applyNumberFormat="1" applyFont="1" applyFill="1" applyAlignment="1">
      <alignment horizontal="center" wrapText="1"/>
    </xf>
    <xf numFmtId="9" fontId="26" fillId="4" borderId="0" xfId="10" applyFont="1" applyFill="1" applyAlignment="1">
      <alignment horizontal="center" wrapText="1"/>
    </xf>
    <xf numFmtId="0" fontId="17" fillId="4" borderId="0" xfId="5" applyFont="1" applyFill="1" applyAlignment="1">
      <alignment horizontal="center"/>
    </xf>
    <xf numFmtId="0" fontId="17" fillId="4" borderId="0" xfId="5" applyFont="1" applyFill="1" applyAlignment="1">
      <alignment horizontal="center" wrapText="1"/>
    </xf>
    <xf numFmtId="3" fontId="17" fillId="4" borderId="0" xfId="5" applyNumberFormat="1" applyFont="1" applyFill="1" applyAlignment="1">
      <alignment horizontal="center" wrapText="1"/>
    </xf>
    <xf numFmtId="3" fontId="17" fillId="4" borderId="0" xfId="5" applyNumberFormat="1" applyFont="1" applyFill="1" applyAlignment="1">
      <alignment horizontal="center"/>
    </xf>
    <xf numFmtId="3" fontId="20" fillId="4" borderId="0" xfId="8" applyNumberFormat="1" applyFill="1" applyAlignment="1">
      <alignment horizontal="center" vertical="center" wrapText="1"/>
    </xf>
    <xf numFmtId="3" fontId="23" fillId="4" borderId="15" xfId="8" applyNumberFormat="1" applyFont="1" applyFill="1" applyBorder="1" applyAlignment="1">
      <alignment horizontal="center" vertical="center" wrapText="1"/>
    </xf>
    <xf numFmtId="3" fontId="23" fillId="4" borderId="3" xfId="8" applyNumberFormat="1" applyFont="1" applyFill="1" applyBorder="1" applyAlignment="1">
      <alignment horizontal="center" vertical="center" wrapText="1"/>
    </xf>
    <xf numFmtId="3" fontId="23" fillId="4" borderId="9" xfId="8" applyNumberFormat="1" applyFont="1" applyFill="1" applyBorder="1" applyAlignment="1">
      <alignment horizontal="center" vertical="center" wrapText="1"/>
    </xf>
    <xf numFmtId="3" fontId="20" fillId="4" borderId="0" xfId="8" applyNumberFormat="1" applyFill="1" applyAlignment="1">
      <alignment horizontal="center"/>
    </xf>
    <xf numFmtId="9" fontId="17" fillId="0" borderId="0" xfId="1" applyFont="1"/>
    <xf numFmtId="166" fontId="34" fillId="0" borderId="0" xfId="0" applyNumberFormat="1" applyFont="1" applyFill="1" applyAlignment="1">
      <alignment horizontal="center"/>
    </xf>
    <xf numFmtId="0" fontId="17" fillId="3" borderId="0" xfId="7" applyFill="1" applyAlignment="1">
      <alignment wrapText="1"/>
    </xf>
    <xf numFmtId="0" fontId="38" fillId="0" borderId="0" xfId="0" applyFont="1" applyBorder="1" applyAlignment="1">
      <alignment horizontal="center"/>
    </xf>
    <xf numFmtId="166" fontId="0" fillId="3" borderId="3" xfId="0" applyNumberFormat="1" applyFont="1" applyFill="1" applyBorder="1" applyAlignment="1">
      <alignment horizontal="center"/>
    </xf>
    <xf numFmtId="0" fontId="0" fillId="0" borderId="0" xfId="0" applyFill="1" applyBorder="1" applyAlignment="1">
      <alignment horizontal="center"/>
    </xf>
    <xf numFmtId="0" fontId="2" fillId="0" borderId="2" xfId="0" applyFont="1" applyFill="1" applyBorder="1" applyAlignment="1"/>
    <xf numFmtId="166" fontId="0" fillId="5" borderId="0" xfId="0" applyNumberFormat="1" applyFill="1" applyAlignment="1">
      <alignment horizontal="center"/>
    </xf>
    <xf numFmtId="166" fontId="0" fillId="5" borderId="0" xfId="0" applyNumberFormat="1" applyFill="1" applyBorder="1" applyAlignment="1">
      <alignment horizontal="center"/>
    </xf>
    <xf numFmtId="166" fontId="0" fillId="5" borderId="3" xfId="0" applyNumberFormat="1" applyFont="1" applyFill="1" applyBorder="1" applyAlignment="1">
      <alignment horizontal="center"/>
    </xf>
    <xf numFmtId="166" fontId="0" fillId="3" borderId="3" xfId="0" applyNumberFormat="1" applyFill="1" applyBorder="1" applyAlignment="1">
      <alignment horizontal="center"/>
    </xf>
    <xf numFmtId="0" fontId="0" fillId="0" borderId="3" xfId="0" applyFont="1" applyBorder="1" applyAlignment="1">
      <alignment horizontal="center"/>
    </xf>
    <xf numFmtId="0" fontId="2" fillId="0" borderId="3" xfId="0" applyFont="1" applyFill="1" applyBorder="1" applyAlignment="1">
      <alignment horizontal="left"/>
    </xf>
    <xf numFmtId="0" fontId="8" fillId="0" borderId="0" xfId="0" applyFont="1" applyAlignment="1">
      <alignment horizontal="center"/>
    </xf>
    <xf numFmtId="166" fontId="8" fillId="0" borderId="0" xfId="0" applyNumberFormat="1" applyFont="1" applyAlignment="1">
      <alignment horizontal="center"/>
    </xf>
    <xf numFmtId="166" fontId="40" fillId="0" borderId="0" xfId="0" applyNumberFormat="1" applyFont="1"/>
    <xf numFmtId="166" fontId="7" fillId="0" borderId="0" xfId="0" applyNumberFormat="1" applyFont="1" applyAlignment="1">
      <alignment horizontal="center"/>
    </xf>
    <xf numFmtId="0" fontId="40" fillId="0" borderId="0" xfId="0" applyFont="1"/>
    <xf numFmtId="0" fontId="41" fillId="0" borderId="0" xfId="0" applyFont="1" applyAlignment="1">
      <alignment horizontal="center"/>
    </xf>
    <xf numFmtId="0" fontId="40" fillId="0" borderId="3" xfId="0" applyFont="1" applyBorder="1"/>
    <xf numFmtId="166" fontId="40" fillId="0" borderId="3" xfId="0" applyNumberFormat="1" applyFont="1" applyBorder="1"/>
    <xf numFmtId="166" fontId="7" fillId="0" borderId="3" xfId="0" applyNumberFormat="1" applyFont="1" applyBorder="1" applyAlignment="1">
      <alignment horizontal="center"/>
    </xf>
    <xf numFmtId="166" fontId="7" fillId="0" borderId="0" xfId="0" applyNumberFormat="1" applyFont="1" applyBorder="1" applyAlignment="1">
      <alignment horizontal="center"/>
    </xf>
    <xf numFmtId="0" fontId="40" fillId="0" borderId="0" xfId="0" applyFont="1" applyBorder="1"/>
    <xf numFmtId="0" fontId="42" fillId="0" borderId="0" xfId="0" applyFont="1" applyBorder="1" applyAlignment="1"/>
    <xf numFmtId="2" fontId="42" fillId="0" borderId="0" xfId="0" applyNumberFormat="1" applyFont="1" applyBorder="1" applyAlignment="1"/>
    <xf numFmtId="0" fontId="8" fillId="0" borderId="0" xfId="0" applyFont="1" applyAlignment="1">
      <alignment horizontal="center" wrapText="1"/>
    </xf>
    <xf numFmtId="166" fontId="8" fillId="0" borderId="0" xfId="0" applyNumberFormat="1" applyFont="1" applyAlignment="1">
      <alignment horizontal="center" wrapText="1"/>
    </xf>
    <xf numFmtId="0" fontId="7" fillId="0" borderId="3" xfId="0" quotePrefix="1" applyFont="1" applyBorder="1" applyAlignment="1">
      <alignment horizontal="center" wrapText="1"/>
    </xf>
    <xf numFmtId="166" fontId="7" fillId="0" borderId="3" xfId="0" quotePrefix="1" applyNumberFormat="1" applyFont="1" applyBorder="1" applyAlignment="1">
      <alignment horizontal="center" wrapText="1"/>
    </xf>
    <xf numFmtId="166" fontId="7" fillId="0" borderId="0" xfId="0" quotePrefix="1" applyNumberFormat="1" applyFont="1" applyBorder="1" applyAlignment="1">
      <alignment horizontal="center" wrapText="1"/>
    </xf>
    <xf numFmtId="0" fontId="7" fillId="0" borderId="0" xfId="0" applyFont="1" applyBorder="1" applyAlignment="1">
      <alignment horizontal="center" wrapText="1"/>
    </xf>
    <xf numFmtId="169" fontId="7" fillId="0" borderId="0" xfId="0" quotePrefix="1" applyNumberFormat="1" applyFont="1" applyAlignment="1">
      <alignment horizontal="center"/>
    </xf>
    <xf numFmtId="166" fontId="7" fillId="0" borderId="0" xfId="0" applyNumberFormat="1" applyFont="1" applyBorder="1" applyAlignment="1">
      <alignment horizontal="center" wrapText="1"/>
    </xf>
    <xf numFmtId="166" fontId="7" fillId="0" borderId="0" xfId="0" quotePrefix="1" applyNumberFormat="1" applyFont="1" applyAlignment="1">
      <alignment horizontal="center"/>
    </xf>
    <xf numFmtId="170" fontId="7" fillId="0" borderId="0" xfId="0" quotePrefix="1" applyNumberFormat="1" applyFont="1" applyBorder="1" applyAlignment="1">
      <alignment horizontal="center" wrapText="1"/>
    </xf>
    <xf numFmtId="0" fontId="7" fillId="0" borderId="0" xfId="0" quotePrefix="1" applyFont="1" applyBorder="1" applyAlignment="1">
      <alignment horizontal="center" wrapText="1"/>
    </xf>
    <xf numFmtId="169" fontId="7" fillId="0" borderId="0" xfId="0" quotePrefix="1" applyNumberFormat="1" applyFont="1" applyBorder="1" applyAlignment="1">
      <alignment horizontal="center" wrapText="1"/>
    </xf>
    <xf numFmtId="3" fontId="7" fillId="0" borderId="0" xfId="0" applyNumberFormat="1" applyFont="1" applyAlignment="1">
      <alignment horizontal="center"/>
    </xf>
    <xf numFmtId="3" fontId="7" fillId="0" borderId="0" xfId="0" applyNumberFormat="1" applyFont="1" applyBorder="1" applyAlignment="1">
      <alignment horizontal="center"/>
    </xf>
    <xf numFmtId="3" fontId="7" fillId="0" borderId="3" xfId="0" applyNumberFormat="1" applyFont="1" applyBorder="1" applyAlignment="1">
      <alignment horizontal="center"/>
    </xf>
    <xf numFmtId="166" fontId="7" fillId="0" borderId="3" xfId="0" quotePrefix="1" applyNumberFormat="1" applyFont="1" applyBorder="1" applyAlignment="1">
      <alignment horizontal="center"/>
    </xf>
    <xf numFmtId="3" fontId="7" fillId="0" borderId="3" xfId="0" quotePrefix="1" applyNumberFormat="1" applyFont="1" applyBorder="1" applyAlignment="1">
      <alignment horizontal="center"/>
    </xf>
    <xf numFmtId="166" fontId="7" fillId="0" borderId="0" xfId="0" quotePrefix="1" applyNumberFormat="1" applyFont="1" applyBorder="1" applyAlignment="1">
      <alignment horizontal="center"/>
    </xf>
    <xf numFmtId="0" fontId="29" fillId="0" borderId="0" xfId="0" applyFont="1" applyAlignment="1">
      <alignment horizontal="left"/>
    </xf>
    <xf numFmtId="166" fontId="29" fillId="0" borderId="0" xfId="0" applyNumberFormat="1" applyFont="1" applyAlignment="1">
      <alignment horizontal="left"/>
    </xf>
    <xf numFmtId="166" fontId="29" fillId="0" borderId="0" xfId="0" applyNumberFormat="1" applyFont="1" applyAlignment="1">
      <alignment horizontal="center"/>
    </xf>
    <xf numFmtId="166" fontId="44" fillId="0" borderId="0" xfId="0" applyNumberFormat="1" applyFont="1"/>
    <xf numFmtId="0" fontId="44" fillId="0" borderId="0" xfId="0" applyFont="1"/>
    <xf numFmtId="9" fontId="0" fillId="0" borderId="0" xfId="0" applyNumberFormat="1" applyBorder="1" applyAlignment="1">
      <alignment horizontal="center"/>
    </xf>
    <xf numFmtId="9" fontId="0" fillId="0" borderId="0" xfId="1" applyFont="1" applyBorder="1" applyAlignment="1">
      <alignment horizontal="center"/>
    </xf>
    <xf numFmtId="0" fontId="12" fillId="0" borderId="0" xfId="0" applyFont="1" applyBorder="1" applyAlignment="1">
      <alignment horizontal="center"/>
    </xf>
    <xf numFmtId="9" fontId="0" fillId="0" borderId="0" xfId="1" applyNumberFormat="1" applyFont="1" applyAlignment="1">
      <alignment horizontal="center"/>
    </xf>
    <xf numFmtId="0" fontId="0" fillId="0" borderId="3" xfId="0" applyFont="1" applyBorder="1"/>
    <xf numFmtId="9" fontId="0" fillId="0" borderId="3" xfId="1" applyFont="1" applyBorder="1" applyAlignment="1">
      <alignment horizontal="center"/>
    </xf>
    <xf numFmtId="9" fontId="0" fillId="0" borderId="3" xfId="0" applyNumberFormat="1" applyBorder="1" applyAlignment="1">
      <alignment horizontal="center"/>
    </xf>
    <xf numFmtId="2" fontId="0" fillId="0" borderId="3" xfId="0" applyNumberFormat="1" applyFill="1" applyBorder="1" applyAlignment="1">
      <alignment horizontal="center"/>
    </xf>
    <xf numFmtId="0" fontId="0" fillId="0" borderId="0" xfId="0" quotePrefix="1"/>
    <xf numFmtId="0" fontId="19" fillId="0" borderId="0" xfId="5" applyFont="1"/>
    <xf numFmtId="1" fontId="17" fillId="0" borderId="0" xfId="5" applyNumberFormat="1" applyFont="1"/>
    <xf numFmtId="1" fontId="0" fillId="0" borderId="0" xfId="0" applyNumberFormat="1" applyAlignment="1">
      <alignment horizontal="center"/>
    </xf>
    <xf numFmtId="43" fontId="2" fillId="0" borderId="0" xfId="16" applyFont="1" applyBorder="1" applyAlignment="1">
      <alignment horizontal="center"/>
    </xf>
    <xf numFmtId="1" fontId="0" fillId="0" borderId="3" xfId="0" applyNumberFormat="1" applyBorder="1" applyAlignment="1">
      <alignment horizontal="center"/>
    </xf>
    <xf numFmtId="0" fontId="0" fillId="0" borderId="3" xfId="0" quotePrefix="1" applyBorder="1"/>
    <xf numFmtId="9" fontId="0" fillId="0" borderId="3" xfId="1" applyNumberFormat="1" applyFont="1" applyBorder="1" applyAlignment="1">
      <alignment horizontal="center"/>
    </xf>
    <xf numFmtId="9" fontId="0" fillId="0" borderId="0" xfId="1" applyFont="1" applyBorder="1" applyAlignment="1">
      <alignment horizontal="left"/>
    </xf>
    <xf numFmtId="166" fontId="0" fillId="0" borderId="0" xfId="0" applyNumberFormat="1" applyBorder="1" applyAlignment="1">
      <alignment horizontal="left"/>
    </xf>
    <xf numFmtId="0" fontId="0" fillId="0" borderId="0" xfId="0" applyAlignment="1">
      <alignment horizontal="left"/>
    </xf>
    <xf numFmtId="168" fontId="0" fillId="0" borderId="0" xfId="1" applyNumberFormat="1" applyFont="1" applyBorder="1" applyAlignment="1">
      <alignment horizontal="left"/>
    </xf>
    <xf numFmtId="0" fontId="2" fillId="0" borderId="0" xfId="0" applyFont="1" applyFill="1" applyAlignment="1">
      <alignment horizontal="left"/>
    </xf>
    <xf numFmtId="0" fontId="2" fillId="0" borderId="0" xfId="0" applyFont="1" applyBorder="1" applyAlignment="1">
      <alignment horizontal="left"/>
    </xf>
    <xf numFmtId="166" fontId="0" fillId="0" borderId="0" xfId="0" applyNumberFormat="1" applyAlignment="1">
      <alignment horizontal="left"/>
    </xf>
    <xf numFmtId="166" fontId="0" fillId="0" borderId="0" xfId="0" applyNumberFormat="1" applyFill="1" applyBorder="1" applyAlignment="1">
      <alignment horizontal="left"/>
    </xf>
    <xf numFmtId="0" fontId="14" fillId="0" borderId="0" xfId="0" applyFont="1" applyAlignment="1">
      <alignment horizontal="left"/>
    </xf>
    <xf numFmtId="0" fontId="0" fillId="2" borderId="0" xfId="0" applyFill="1"/>
    <xf numFmtId="0" fontId="0" fillId="2" borderId="0" xfId="0" applyFill="1" applyAlignment="1">
      <alignment horizontal="center"/>
    </xf>
    <xf numFmtId="166" fontId="0" fillId="2" borderId="0" xfId="0" applyNumberFormat="1" applyFill="1" applyAlignment="1">
      <alignment horizontal="center"/>
    </xf>
    <xf numFmtId="166" fontId="0" fillId="2" borderId="0" xfId="0" applyNumberFormat="1" applyFill="1" applyAlignment="1"/>
    <xf numFmtId="10" fontId="0" fillId="0" borderId="0" xfId="0" applyNumberFormat="1"/>
    <xf numFmtId="0" fontId="35" fillId="2" borderId="0" xfId="0" applyFont="1" applyFill="1"/>
    <xf numFmtId="0" fontId="12" fillId="2" borderId="0" xfId="0" applyFont="1" applyFill="1"/>
    <xf numFmtId="0" fontId="38" fillId="2" borderId="0" xfId="0" applyFont="1" applyFill="1" applyAlignment="1">
      <alignment horizontal="center"/>
    </xf>
    <xf numFmtId="166" fontId="0" fillId="2" borderId="0" xfId="0" applyNumberFormat="1" applyFill="1" applyBorder="1" applyAlignment="1">
      <alignment horizontal="center"/>
    </xf>
    <xf numFmtId="166" fontId="0" fillId="2" borderId="0" xfId="0" applyNumberFormat="1" applyFill="1"/>
    <xf numFmtId="0" fontId="34" fillId="2" borderId="0" xfId="0" applyFont="1" applyFill="1"/>
    <xf numFmtId="0" fontId="34" fillId="2" borderId="0" xfId="0" applyFont="1" applyFill="1" applyAlignment="1">
      <alignment horizontal="center"/>
    </xf>
    <xf numFmtId="166" fontId="34" fillId="2" borderId="0" xfId="0" applyNumberFormat="1" applyFont="1" applyFill="1" applyAlignment="1">
      <alignment horizontal="center"/>
    </xf>
    <xf numFmtId="166" fontId="34" fillId="2" borderId="0" xfId="0" applyNumberFormat="1" applyFont="1" applyFill="1" applyBorder="1" applyAlignment="1">
      <alignment horizontal="center"/>
    </xf>
    <xf numFmtId="0" fontId="2" fillId="2" borderId="0" xfId="0" applyFont="1" applyFill="1" applyBorder="1"/>
    <xf numFmtId="0" fontId="13" fillId="2" borderId="0" xfId="0" applyFont="1" applyFill="1" applyBorder="1" applyAlignment="1">
      <alignment horizontal="center"/>
    </xf>
    <xf numFmtId="0" fontId="36" fillId="2" borderId="0" xfId="0" applyFont="1" applyFill="1" applyBorder="1" applyAlignment="1">
      <alignment horizontal="center"/>
    </xf>
    <xf numFmtId="0" fontId="37" fillId="2" borderId="0" xfId="0" applyFont="1" applyFill="1" applyBorder="1" applyAlignment="1">
      <alignment horizontal="center"/>
    </xf>
    <xf numFmtId="166" fontId="0" fillId="2" borderId="0" xfId="0" applyNumberFormat="1" applyFont="1" applyFill="1" applyAlignment="1">
      <alignment horizontal="center"/>
    </xf>
    <xf numFmtId="166" fontId="0" fillId="2" borderId="0" xfId="0" applyNumberFormat="1" applyFont="1" applyFill="1" applyBorder="1" applyAlignment="1">
      <alignment horizontal="center"/>
    </xf>
    <xf numFmtId="0" fontId="35" fillId="5" borderId="0" xfId="0" applyFont="1" applyFill="1"/>
    <xf numFmtId="0" fontId="2" fillId="5" borderId="0" xfId="0" applyFont="1" applyFill="1" applyBorder="1" applyAlignment="1">
      <alignment horizontal="center"/>
    </xf>
    <xf numFmtId="0" fontId="13" fillId="5" borderId="0" xfId="0" applyFont="1" applyFill="1" applyBorder="1" applyAlignment="1">
      <alignment horizontal="center"/>
    </xf>
    <xf numFmtId="0" fontId="36" fillId="5" borderId="0" xfId="0" applyFont="1" applyFill="1" applyBorder="1" applyAlignment="1">
      <alignment horizontal="center"/>
    </xf>
    <xf numFmtId="0" fontId="37" fillId="5" borderId="0" xfId="0" applyFont="1" applyFill="1" applyBorder="1" applyAlignment="1">
      <alignment horizontal="center"/>
    </xf>
    <xf numFmtId="0" fontId="0" fillId="5" borderId="0" xfId="0" applyFill="1"/>
    <xf numFmtId="0" fontId="0" fillId="5" borderId="0" xfId="0" applyFill="1" applyAlignment="1">
      <alignment horizontal="center"/>
    </xf>
    <xf numFmtId="166" fontId="0" fillId="5" borderId="0" xfId="0" applyNumberFormat="1" applyFill="1" applyAlignment="1"/>
    <xf numFmtId="0" fontId="2" fillId="5" borderId="0" xfId="0" applyFont="1" applyFill="1" applyBorder="1"/>
    <xf numFmtId="166" fontId="13" fillId="5" borderId="0" xfId="0" applyNumberFormat="1" applyFont="1" applyFill="1" applyBorder="1" applyAlignment="1">
      <alignment horizontal="center"/>
    </xf>
    <xf numFmtId="166" fontId="36" fillId="5" borderId="0" xfId="0" applyNumberFormat="1" applyFont="1" applyFill="1" applyBorder="1" applyAlignment="1">
      <alignment horizontal="center"/>
    </xf>
    <xf numFmtId="166" fontId="37" fillId="5" borderId="0" xfId="0" applyNumberFormat="1" applyFont="1" applyFill="1" applyBorder="1" applyAlignment="1">
      <alignment horizontal="center"/>
    </xf>
    <xf numFmtId="166" fontId="0" fillId="5" borderId="0" xfId="0" applyNumberFormat="1" applyFont="1" applyFill="1" applyAlignment="1">
      <alignment horizontal="center"/>
    </xf>
    <xf numFmtId="0" fontId="2" fillId="2" borderId="0" xfId="0" applyFont="1" applyFill="1" applyBorder="1" applyAlignment="1">
      <alignment horizontal="center"/>
    </xf>
    <xf numFmtId="166" fontId="0" fillId="2" borderId="0" xfId="0" applyNumberFormat="1" applyFill="1" applyBorder="1"/>
    <xf numFmtId="0" fontId="0" fillId="2" borderId="3" xfId="0" applyFill="1" applyBorder="1"/>
    <xf numFmtId="0" fontId="0" fillId="2" borderId="3" xfId="0" applyFill="1" applyBorder="1" applyAlignment="1">
      <alignment horizontal="center"/>
    </xf>
    <xf numFmtId="166" fontId="0" fillId="2" borderId="3" xfId="0" applyNumberFormat="1" applyFill="1" applyBorder="1" applyAlignment="1">
      <alignment horizontal="center"/>
    </xf>
    <xf numFmtId="0" fontId="45" fillId="2" borderId="0" xfId="0" applyFont="1" applyFill="1"/>
    <xf numFmtId="0" fontId="45" fillId="5" borderId="0" xfId="0" applyFont="1" applyFill="1"/>
    <xf numFmtId="166" fontId="0" fillId="0" borderId="0" xfId="1" applyNumberFormat="1" applyFont="1"/>
    <xf numFmtId="3" fontId="33" fillId="0" borderId="0" xfId="0" applyNumberFormat="1" applyFont="1" applyFill="1"/>
    <xf numFmtId="3" fontId="46" fillId="0" borderId="0" xfId="1" applyNumberFormat="1" applyFont="1" applyFill="1"/>
    <xf numFmtId="3" fontId="38" fillId="0" borderId="0" xfId="0" applyNumberFormat="1" applyFont="1" applyFill="1"/>
    <xf numFmtId="9" fontId="0" fillId="0" borderId="0" xfId="1" applyFont="1" applyFill="1"/>
    <xf numFmtId="9" fontId="12" fillId="0" borderId="0" xfId="1" applyFont="1" applyFill="1"/>
    <xf numFmtId="0" fontId="2" fillId="0" borderId="0" xfId="0" applyFont="1" applyFill="1" applyBorder="1"/>
    <xf numFmtId="0" fontId="12" fillId="0" borderId="3" xfId="0" applyFont="1" applyBorder="1"/>
    <xf numFmtId="173" fontId="7" fillId="0" borderId="0" xfId="17"/>
    <xf numFmtId="171" fontId="7" fillId="0" borderId="0" xfId="18" applyNumberFormat="1" applyFont="1"/>
    <xf numFmtId="173" fontId="7" fillId="0" borderId="0" xfId="17" applyFont="1" applyBorder="1" applyAlignment="1">
      <alignment horizontal="center" vertical="center" wrapText="1"/>
    </xf>
    <xf numFmtId="171" fontId="53" fillId="0" borderId="0" xfId="18" applyNumberFormat="1" applyFont="1" applyBorder="1"/>
    <xf numFmtId="173" fontId="7" fillId="0" borderId="0" xfId="17" applyFont="1" applyBorder="1"/>
    <xf numFmtId="171" fontId="7" fillId="0" borderId="0" xfId="18" applyNumberFormat="1" applyFont="1" applyBorder="1"/>
    <xf numFmtId="171" fontId="54" fillId="0" borderId="0" xfId="17" applyNumberFormat="1" applyFont="1" applyBorder="1" applyProtection="1"/>
    <xf numFmtId="173" fontId="47" fillId="0" borderId="0" xfId="17" applyFont="1" applyBorder="1" applyAlignment="1">
      <alignment horizontal="center"/>
    </xf>
    <xf numFmtId="173" fontId="7" fillId="0" borderId="0" xfId="17" applyBorder="1"/>
    <xf numFmtId="0" fontId="31" fillId="0" borderId="0" xfId="17" applyNumberFormat="1" applyFont="1" applyBorder="1" applyAlignment="1">
      <alignment horizontal="left" wrapText="1"/>
    </xf>
    <xf numFmtId="173" fontId="7" fillId="0" borderId="69" xfId="17" applyBorder="1"/>
    <xf numFmtId="171" fontId="48" fillId="0" borderId="0" xfId="18" quotePrefix="1" applyNumberFormat="1" applyFont="1" applyBorder="1" applyAlignment="1">
      <alignment horizontal="center"/>
    </xf>
    <xf numFmtId="173" fontId="7" fillId="0" borderId="0" xfId="17" applyFont="1" applyBorder="1" applyAlignment="1">
      <alignment horizontal="center"/>
    </xf>
    <xf numFmtId="0" fontId="7" fillId="0" borderId="0" xfId="17" applyNumberFormat="1" applyBorder="1" applyAlignment="1">
      <alignment horizontal="left" indent="1"/>
    </xf>
    <xf numFmtId="0" fontId="7" fillId="0" borderId="0" xfId="17" applyNumberFormat="1" applyFont="1" applyBorder="1" applyAlignment="1">
      <alignment horizontal="left" indent="1"/>
    </xf>
    <xf numFmtId="173" fontId="7" fillId="0" borderId="0" xfId="17" applyFont="1" applyBorder="1" applyAlignment="1">
      <alignment horizontal="left" indent="1"/>
    </xf>
    <xf numFmtId="173" fontId="7" fillId="0" borderId="0" xfId="17" applyBorder="1" applyAlignment="1"/>
    <xf numFmtId="172" fontId="54" fillId="0" borderId="0" xfId="17" applyNumberFormat="1" applyFont="1" applyBorder="1" applyProtection="1"/>
    <xf numFmtId="172" fontId="53" fillId="0" borderId="0" xfId="18" applyNumberFormat="1" applyFont="1" applyBorder="1"/>
    <xf numFmtId="172" fontId="7" fillId="0" borderId="0" xfId="17" applyNumberFormat="1" applyBorder="1"/>
    <xf numFmtId="172" fontId="48" fillId="0" borderId="0" xfId="18" quotePrefix="1" applyNumberFormat="1" applyFont="1" applyBorder="1" applyAlignment="1"/>
    <xf numFmtId="172" fontId="7" fillId="0" borderId="0" xfId="18" applyNumberFormat="1" applyFont="1" applyBorder="1" applyAlignment="1"/>
    <xf numFmtId="172" fontId="7" fillId="0" borderId="0" xfId="18" applyNumberFormat="1" applyFont="1" applyBorder="1"/>
    <xf numFmtId="171" fontId="7" fillId="0" borderId="70" xfId="18" applyNumberFormat="1" applyFont="1" applyBorder="1"/>
    <xf numFmtId="173" fontId="7" fillId="0" borderId="70" xfId="17" applyNumberFormat="1" applyFont="1" applyBorder="1"/>
    <xf numFmtId="173" fontId="7" fillId="0" borderId="0" xfId="18" applyNumberFormat="1" applyFont="1" applyBorder="1" applyAlignment="1">
      <alignment horizontal="center"/>
    </xf>
    <xf numFmtId="0" fontId="7" fillId="0" borderId="0" xfId="17" applyNumberFormat="1" applyFont="1" applyBorder="1"/>
    <xf numFmtId="0" fontId="36" fillId="0" borderId="3" xfId="0" applyFont="1" applyFill="1" applyBorder="1" applyAlignment="1">
      <alignment horizontal="center"/>
    </xf>
    <xf numFmtId="0" fontId="34" fillId="0" borderId="0" xfId="0" applyFont="1" applyFill="1"/>
    <xf numFmtId="0" fontId="58" fillId="0" borderId="0" xfId="0" applyFont="1" applyAlignment="1">
      <alignment vertical="center"/>
    </xf>
    <xf numFmtId="3" fontId="46" fillId="0" borderId="0" xfId="1" applyNumberFormat="1" applyFont="1" applyFill="1" applyBorder="1"/>
    <xf numFmtId="0" fontId="33" fillId="0" borderId="0" xfId="0" applyFont="1" applyFill="1" applyBorder="1" applyAlignment="1">
      <alignment horizontal="center"/>
    </xf>
    <xf numFmtId="3" fontId="38" fillId="0" borderId="0" xfId="0" applyNumberFormat="1" applyFont="1" applyFill="1" applyBorder="1"/>
    <xf numFmtId="3" fontId="46" fillId="0" borderId="3" xfId="0" applyNumberFormat="1" applyFont="1" applyFill="1" applyBorder="1"/>
    <xf numFmtId="9" fontId="2" fillId="0" borderId="3" xfId="1" applyFont="1" applyFill="1" applyBorder="1"/>
    <xf numFmtId="0" fontId="60" fillId="0" borderId="0" xfId="4" applyFont="1"/>
    <xf numFmtId="0" fontId="58" fillId="0" borderId="0" xfId="0" applyFont="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Fill="1" applyBorder="1" applyAlignment="1">
      <alignment horizontal="center"/>
    </xf>
    <xf numFmtId="0" fontId="2" fillId="0" borderId="0" xfId="0" applyFont="1" applyBorder="1" applyAlignment="1">
      <alignment horizontal="center"/>
    </xf>
    <xf numFmtId="0" fontId="39" fillId="0" borderId="0" xfId="0" applyFont="1" applyAlignment="1">
      <alignment horizontal="center"/>
    </xf>
    <xf numFmtId="166" fontId="39" fillId="0" borderId="0" xfId="0" applyNumberFormat="1" applyFont="1" applyAlignment="1">
      <alignment horizontal="center"/>
    </xf>
    <xf numFmtId="2" fontId="39" fillId="0" borderId="0" xfId="0" applyNumberFormat="1" applyFont="1" applyBorder="1" applyAlignment="1">
      <alignment horizontal="center"/>
    </xf>
    <xf numFmtId="43" fontId="2" fillId="0" borderId="3" xfId="16" applyFont="1" applyBorder="1" applyAlignment="1">
      <alignment horizontal="center"/>
    </xf>
    <xf numFmtId="0" fontId="2" fillId="0" borderId="1" xfId="0" applyFont="1" applyBorder="1" applyAlignment="1">
      <alignment horizontal="center"/>
    </xf>
    <xf numFmtId="166" fontId="0" fillId="2" borderId="3" xfId="0" applyNumberFormat="1" applyFill="1" applyBorder="1" applyAlignment="1">
      <alignment horizontal="center"/>
    </xf>
    <xf numFmtId="166" fontId="0" fillId="2" borderId="0" xfId="0" applyNumberFormat="1" applyFill="1" applyAlignment="1">
      <alignment horizontal="center"/>
    </xf>
    <xf numFmtId="0" fontId="2" fillId="5" borderId="0" xfId="0" applyFont="1" applyFill="1" applyBorder="1" applyAlignment="1">
      <alignment horizontal="center"/>
    </xf>
    <xf numFmtId="166" fontId="0" fillId="2" borderId="0" xfId="0" applyNumberFormat="1" applyFill="1" applyBorder="1" applyAlignment="1">
      <alignment horizontal="center"/>
    </xf>
    <xf numFmtId="166" fontId="0" fillId="5" borderId="0" xfId="0" applyNumberFormat="1" applyFill="1" applyAlignment="1">
      <alignment horizontal="center"/>
    </xf>
    <xf numFmtId="166" fontId="0" fillId="2" borderId="0" xfId="0" applyNumberFormat="1" applyFont="1" applyFill="1" applyAlignment="1">
      <alignment horizontal="center"/>
    </xf>
    <xf numFmtId="0" fontId="2" fillId="2" borderId="0" xfId="0" applyFont="1" applyFill="1" applyBorder="1" applyAlignment="1">
      <alignment horizontal="center"/>
    </xf>
    <xf numFmtId="166" fontId="0" fillId="5" borderId="0" xfId="0" applyNumberFormat="1" applyFont="1" applyFill="1" applyAlignment="1">
      <alignment horizontal="center"/>
    </xf>
    <xf numFmtId="0" fontId="41" fillId="0" borderId="0" xfId="0" applyFont="1" applyAlignment="1">
      <alignment horizontal="center"/>
    </xf>
    <xf numFmtId="166" fontId="43" fillId="0" borderId="1" xfId="0" applyNumberFormat="1" applyFont="1" applyBorder="1" applyAlignment="1">
      <alignment horizontal="center"/>
    </xf>
    <xf numFmtId="166" fontId="41" fillId="0" borderId="1" xfId="0" applyNumberFormat="1" applyFont="1" applyBorder="1" applyAlignment="1">
      <alignment horizontal="center"/>
    </xf>
    <xf numFmtId="166" fontId="0" fillId="0" borderId="1" xfId="0" applyNumberFormat="1" applyBorder="1" applyAlignment="1"/>
    <xf numFmtId="2" fontId="8" fillId="0" borderId="1" xfId="0" applyNumberFormat="1" applyFont="1" applyBorder="1" applyAlignment="1">
      <alignment horizontal="center"/>
    </xf>
    <xf numFmtId="2" fontId="42" fillId="0" borderId="1" xfId="0" applyNumberFormat="1" applyFont="1" applyBorder="1" applyAlignment="1"/>
    <xf numFmtId="0" fontId="6"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xf numFmtId="0" fontId="5" fillId="0" borderId="0" xfId="0" applyFont="1"/>
    <xf numFmtId="164" fontId="3" fillId="0" borderId="0" xfId="0" applyNumberFormat="1" applyFont="1" applyAlignment="1">
      <alignment horizontal="right" vertical="top" wrapText="1"/>
    </xf>
    <xf numFmtId="0" fontId="2" fillId="0" borderId="3" xfId="0" applyFont="1" applyFill="1" applyBorder="1" applyAlignment="1">
      <alignment horizontal="center"/>
    </xf>
    <xf numFmtId="0" fontId="2" fillId="0" borderId="0" xfId="0" applyFont="1" applyBorder="1" applyAlignment="1">
      <alignment horizontal="center" wrapText="1"/>
    </xf>
    <xf numFmtId="0" fontId="2" fillId="0" borderId="1" xfId="0" applyFont="1" applyBorder="1" applyAlignment="1">
      <alignment horizontal="center" wrapText="1"/>
    </xf>
    <xf numFmtId="0" fontId="2" fillId="0" borderId="0" xfId="0" applyFont="1" applyAlignment="1">
      <alignment horizontal="center"/>
    </xf>
    <xf numFmtId="173" fontId="47" fillId="0" borderId="0" xfId="17" applyFont="1" applyBorder="1" applyAlignment="1">
      <alignment horizontal="center"/>
    </xf>
    <xf numFmtId="173" fontId="7" fillId="0" borderId="64" xfId="17" applyFont="1" applyBorder="1" applyAlignment="1">
      <alignment horizontal="center" vertical="center" wrapText="1"/>
    </xf>
    <xf numFmtId="173" fontId="7" fillId="0" borderId="65" xfId="17" applyFont="1" applyBorder="1" applyAlignment="1">
      <alignment horizontal="center" vertical="center" wrapText="1"/>
    </xf>
    <xf numFmtId="173" fontId="7" fillId="0" borderId="66" xfId="17" applyFont="1" applyBorder="1" applyAlignment="1">
      <alignment horizontal="center" vertical="center" wrapText="1"/>
    </xf>
    <xf numFmtId="166" fontId="48" fillId="0" borderId="0" xfId="17" quotePrefix="1" applyNumberFormat="1" applyFont="1" applyBorder="1" applyAlignment="1">
      <alignment horizontal="center"/>
    </xf>
    <xf numFmtId="166" fontId="7" fillId="0" borderId="0" xfId="17" applyNumberFormat="1" applyBorder="1"/>
    <xf numFmtId="173" fontId="7" fillId="0" borderId="70" xfId="18" applyNumberFormat="1" applyFont="1" applyBorder="1" applyAlignment="1">
      <alignment horizontal="right"/>
    </xf>
    <xf numFmtId="0" fontId="26" fillId="0" borderId="0" xfId="17" applyNumberFormat="1" applyFont="1" applyBorder="1" applyAlignment="1">
      <alignment horizontal="left" wrapText="1"/>
    </xf>
    <xf numFmtId="173" fontId="7" fillId="0" borderId="0" xfId="17" applyFont="1" applyBorder="1" applyAlignment="1">
      <alignment horizontal="center"/>
    </xf>
    <xf numFmtId="173" fontId="7" fillId="0" borderId="58" xfId="17" applyFont="1" applyBorder="1" applyAlignment="1">
      <alignment horizontal="center" vertical="center" wrapText="1"/>
    </xf>
    <xf numFmtId="173" fontId="7" fillId="0" borderId="60" xfId="17" applyFont="1" applyBorder="1" applyAlignment="1">
      <alignment horizontal="center" vertical="center" wrapText="1"/>
    </xf>
    <xf numFmtId="173" fontId="7" fillId="0" borderId="62" xfId="17" applyFont="1" applyBorder="1" applyAlignment="1">
      <alignment horizontal="center" vertical="center" wrapText="1"/>
    </xf>
    <xf numFmtId="173" fontId="7" fillId="0" borderId="67" xfId="17" applyFont="1" applyBorder="1" applyAlignment="1">
      <alignment horizontal="center" vertical="center" wrapText="1"/>
    </xf>
    <xf numFmtId="173" fontId="7" fillId="0" borderId="57" xfId="17" applyFont="1" applyBorder="1" applyAlignment="1">
      <alignment horizontal="center" vertical="center" wrapText="1"/>
    </xf>
    <xf numFmtId="173" fontId="7" fillId="0" borderId="68" xfId="17" applyFont="1" applyBorder="1" applyAlignment="1">
      <alignment horizontal="center" vertical="center" wrapText="1"/>
    </xf>
    <xf numFmtId="172" fontId="48" fillId="0" borderId="0" xfId="17" quotePrefix="1" applyNumberFormat="1" applyFont="1" applyBorder="1" applyAlignment="1">
      <alignment horizontal="center"/>
    </xf>
    <xf numFmtId="172" fontId="7" fillId="0" borderId="0" xfId="17" applyNumberFormat="1" applyBorder="1"/>
    <xf numFmtId="172" fontId="48" fillId="0" borderId="0" xfId="18" quotePrefix="1" applyNumberFormat="1" applyFont="1" applyBorder="1" applyAlignment="1">
      <alignment horizontal="center"/>
    </xf>
    <xf numFmtId="173" fontId="7" fillId="0" borderId="59" xfId="17" applyFont="1" applyBorder="1" applyAlignment="1">
      <alignment horizontal="center" vertical="center" wrapText="1"/>
    </xf>
    <xf numFmtId="173" fontId="7" fillId="0" borderId="61" xfId="17" applyFont="1" applyBorder="1" applyAlignment="1">
      <alignment horizontal="center" vertical="center" wrapText="1"/>
    </xf>
    <xf numFmtId="173" fontId="7" fillId="0" borderId="63" xfId="17" applyFont="1" applyBorder="1" applyAlignment="1">
      <alignment horizontal="center" vertical="center" wrapText="1"/>
    </xf>
    <xf numFmtId="0" fontId="26" fillId="0" borderId="0" xfId="17" applyNumberFormat="1" applyFont="1" applyBorder="1" applyAlignment="1">
      <alignment vertical="center" wrapText="1"/>
    </xf>
    <xf numFmtId="173" fontId="26" fillId="0" borderId="0" xfId="17" applyFont="1" applyAlignment="1">
      <alignment vertical="center" wrapText="1"/>
    </xf>
    <xf numFmtId="0" fontId="2" fillId="0" borderId="2" xfId="0" applyFont="1" applyBorder="1" applyAlignment="1">
      <alignment horizontal="center"/>
    </xf>
    <xf numFmtId="165" fontId="20" fillId="0" borderId="0" xfId="8" applyNumberFormat="1" applyAlignment="1">
      <alignment horizontal="center" vertical="center" wrapText="1"/>
    </xf>
    <xf numFmtId="0" fontId="17" fillId="0" borderId="13" xfId="5" applyFont="1" applyBorder="1" applyAlignment="1">
      <alignment horizontal="center" vertical="center"/>
    </xf>
    <xf numFmtId="0" fontId="17" fillId="0" borderId="2" xfId="5" applyFont="1" applyBorder="1" applyAlignment="1">
      <alignment horizontal="center" vertical="center"/>
    </xf>
    <xf numFmtId="0" fontId="18" fillId="0" borderId="4" xfId="5" applyFont="1" applyBorder="1" applyAlignment="1">
      <alignment horizontal="center" vertical="center"/>
    </xf>
    <xf numFmtId="0" fontId="18" fillId="0" borderId="5" xfId="5" applyFont="1" applyBorder="1" applyAlignment="1">
      <alignment horizontal="center" vertical="center"/>
    </xf>
    <xf numFmtId="0" fontId="18" fillId="0" borderId="6" xfId="5" applyFont="1" applyBorder="1" applyAlignment="1">
      <alignment horizontal="center" vertical="center"/>
    </xf>
    <xf numFmtId="0" fontId="19" fillId="0" borderId="11" xfId="5" applyFont="1" applyBorder="1" applyAlignment="1">
      <alignment horizontal="center" vertical="center"/>
    </xf>
    <xf numFmtId="0" fontId="19" fillId="0" borderId="2" xfId="5" applyFont="1" applyBorder="1" applyAlignment="1">
      <alignment horizontal="center" vertical="center"/>
    </xf>
    <xf numFmtId="0" fontId="18" fillId="0" borderId="4" xfId="7" applyFont="1" applyFill="1" applyBorder="1" applyAlignment="1">
      <alignment horizontal="center" vertical="center"/>
    </xf>
    <xf numFmtId="0" fontId="18" fillId="0" borderId="5" xfId="7" applyFont="1" applyFill="1" applyBorder="1" applyAlignment="1">
      <alignment horizontal="center" vertical="center"/>
    </xf>
    <xf numFmtId="0" fontId="18" fillId="0" borderId="6" xfId="7" applyFont="1" applyFill="1" applyBorder="1" applyAlignment="1">
      <alignment horizontal="center" vertical="center"/>
    </xf>
    <xf numFmtId="0" fontId="24" fillId="0" borderId="2" xfId="6" applyFont="1" applyFill="1" applyBorder="1" applyAlignment="1">
      <alignment horizontal="center" vertical="center"/>
    </xf>
    <xf numFmtId="0" fontId="24" fillId="0" borderId="12" xfId="6" applyFont="1" applyFill="1" applyBorder="1" applyAlignment="1">
      <alignment horizontal="center" vertical="center"/>
    </xf>
    <xf numFmtId="0" fontId="22" fillId="0" borderId="41" xfId="6" applyFont="1" applyFill="1" applyBorder="1" applyAlignment="1">
      <alignment horizontal="center" vertical="center"/>
    </xf>
    <xf numFmtId="0" fontId="22" fillId="0" borderId="1" xfId="6" applyFont="1" applyFill="1" applyBorder="1" applyAlignment="1">
      <alignment horizontal="center" vertical="center"/>
    </xf>
    <xf numFmtId="0" fontId="22" fillId="0" borderId="42" xfId="6" applyFont="1" applyFill="1" applyBorder="1" applyAlignment="1">
      <alignment horizontal="center" vertical="center"/>
    </xf>
    <xf numFmtId="0" fontId="19" fillId="0" borderId="56" xfId="5" applyFont="1" applyBorder="1" applyAlignment="1">
      <alignment horizontal="center" vertical="center"/>
    </xf>
    <xf numFmtId="0" fontId="19" fillId="0" borderId="1" xfId="5" applyFont="1" applyBorder="1" applyAlignment="1">
      <alignment horizontal="center" vertical="center"/>
    </xf>
    <xf numFmtId="0" fontId="17" fillId="0" borderId="56" xfId="5" applyFont="1" applyBorder="1" applyAlignment="1">
      <alignment horizontal="center" vertical="center"/>
    </xf>
    <xf numFmtId="0" fontId="17" fillId="0" borderId="1" xfId="5" applyFont="1" applyBorder="1" applyAlignment="1">
      <alignment horizontal="center" vertical="center"/>
    </xf>
    <xf numFmtId="0" fontId="18" fillId="0" borderId="4" xfId="13" applyFont="1" applyBorder="1" applyAlignment="1">
      <alignment horizontal="center" vertical="center"/>
    </xf>
    <xf numFmtId="0" fontId="18" fillId="0" borderId="5" xfId="13" applyFont="1" applyBorder="1" applyAlignment="1">
      <alignment horizontal="center" vertical="center"/>
    </xf>
    <xf numFmtId="0" fontId="18" fillId="0" borderId="6" xfId="13" applyFont="1" applyBorder="1" applyAlignment="1">
      <alignment horizontal="center" vertical="center"/>
    </xf>
    <xf numFmtId="0" fontId="24" fillId="0" borderId="1" xfId="6" applyFont="1" applyFill="1" applyBorder="1" applyAlignment="1">
      <alignment horizontal="center" vertical="center"/>
    </xf>
    <xf numFmtId="0" fontId="24" fillId="0" borderId="42" xfId="6" applyFont="1" applyFill="1" applyBorder="1" applyAlignment="1">
      <alignment horizontal="center" vertical="center"/>
    </xf>
  </cellXfs>
  <cellStyles count="310">
    <cellStyle name="Comma" xfId="16" builtinId="3"/>
    <cellStyle name="Comma 2" xfId="75"/>
    <cellStyle name="Comma 2 10" xfId="21"/>
    <cellStyle name="Comma 2 11" xfId="22"/>
    <cellStyle name="Comma 2 12" xfId="23"/>
    <cellStyle name="Comma 2 13" xfId="24"/>
    <cellStyle name="Comma 2 14" xfId="87"/>
    <cellStyle name="Comma 2 2" xfId="25"/>
    <cellStyle name="Comma 2 2 2" xfId="88"/>
    <cellStyle name="Comma 2 3" xfId="26"/>
    <cellStyle name="Comma 2 4" xfId="27"/>
    <cellStyle name="Comma 2 5" xfId="28"/>
    <cellStyle name="Comma 2 6" xfId="29"/>
    <cellStyle name="Comma 2 7" xfId="30"/>
    <cellStyle name="Comma 2 8" xfId="31"/>
    <cellStyle name="Comma 2 9" xfId="32"/>
    <cellStyle name="Comma 3" xfId="76"/>
    <cellStyle name="Comma 4" xfId="82"/>
    <cellStyle name="Comma 5" xfId="33"/>
    <cellStyle name="Comma 5 2" xfId="89"/>
    <cellStyle name="Comma 6" xfId="86"/>
    <cellStyle name="Comma 6 2" xfId="103"/>
    <cellStyle name="Comma 6 2 2" xfId="118"/>
    <cellStyle name="Comma 6 2 2 2" xfId="142"/>
    <cellStyle name="Comma 6 2 2 2 2" xfId="256"/>
    <cellStyle name="Comma 6 2 2 3" xfId="179"/>
    <cellStyle name="Comma 6 2 2 3 2" xfId="280"/>
    <cellStyle name="Comma 6 2 2 4" xfId="207"/>
    <cellStyle name="Comma 6 2 2 4 2" xfId="304"/>
    <cellStyle name="Comma 6 2 2 5" xfId="232"/>
    <cellStyle name="Comma 6 2 3" xfId="130"/>
    <cellStyle name="Comma 6 2 3 2" xfId="244"/>
    <cellStyle name="Comma 6 2 4" xfId="167"/>
    <cellStyle name="Comma 6 2 4 2" xfId="268"/>
    <cellStyle name="Comma 6 2 5" xfId="195"/>
    <cellStyle name="Comma 6 2 5 2" xfId="292"/>
    <cellStyle name="Comma 6 2 6" xfId="220"/>
    <cellStyle name="Comma 6 3" xfId="112"/>
    <cellStyle name="Comma 6 3 2" xfId="136"/>
    <cellStyle name="Comma 6 3 2 2" xfId="250"/>
    <cellStyle name="Comma 6 3 3" xfId="173"/>
    <cellStyle name="Comma 6 3 3 2" xfId="274"/>
    <cellStyle name="Comma 6 3 4" xfId="201"/>
    <cellStyle name="Comma 6 3 4 2" xfId="298"/>
    <cellStyle name="Comma 6 3 5" xfId="226"/>
    <cellStyle name="Comma 6 4" xfId="124"/>
    <cellStyle name="Comma 6 4 2" xfId="238"/>
    <cellStyle name="Comma 6 5" xfId="159"/>
    <cellStyle name="Comma 6 5 2" xfId="262"/>
    <cellStyle name="Comma 6 6" xfId="189"/>
    <cellStyle name="Comma 6 6 2" xfId="286"/>
    <cellStyle name="Comma 6 7" xfId="214"/>
    <cellStyle name="Comma 7" xfId="307"/>
    <cellStyle name="Comma 8" xfId="18"/>
    <cellStyle name="Hyperlink" xfId="3" builtinId="8"/>
    <cellStyle name="Lien hypertexte 2" xfId="4"/>
    <cellStyle name="Normal" xfId="0" builtinId="0"/>
    <cellStyle name="Normal 10" xfId="13"/>
    <cellStyle name="Normal 10 2" xfId="106"/>
    <cellStyle name="Normal 11" xfId="107"/>
    <cellStyle name="Normal 12" xfId="209"/>
    <cellStyle name="Normal 12 2" xfId="306"/>
    <cellStyle name="Normal 13" xfId="309"/>
    <cellStyle name="Normal 14" xfId="308"/>
    <cellStyle name="Normal 15" xfId="17"/>
    <cellStyle name="Normal 2" xfId="8"/>
    <cellStyle name="Normal 2 10" xfId="34"/>
    <cellStyle name="Normal 2 11" xfId="35"/>
    <cellStyle name="Normal 2 12" xfId="36"/>
    <cellStyle name="Normal 2 13" xfId="37"/>
    <cellStyle name="Normal 2 14" xfId="38"/>
    <cellStyle name="Normal 2 15" xfId="77"/>
    <cellStyle name="Normal 2 16" xfId="83"/>
    <cellStyle name="Normal 2 17" xfId="90"/>
    <cellStyle name="Normal 2 18" xfId="73"/>
    <cellStyle name="Normal 2 18 2" xfId="99"/>
    <cellStyle name="Normal 2 18 2 2" xfId="114"/>
    <cellStyle name="Normal 2 18 2 2 2" xfId="138"/>
    <cellStyle name="Normal 2 18 2 2 2 2" xfId="252"/>
    <cellStyle name="Normal 2 18 2 2 3" xfId="175"/>
    <cellStyle name="Normal 2 18 2 2 3 2" xfId="276"/>
    <cellStyle name="Normal 2 18 2 2 4" xfId="203"/>
    <cellStyle name="Normal 2 18 2 2 4 2" xfId="300"/>
    <cellStyle name="Normal 2 18 2 2 5" xfId="228"/>
    <cellStyle name="Normal 2 18 2 2_Tax Expenditures" xfId="150"/>
    <cellStyle name="Normal 2 18 2 3" xfId="126"/>
    <cellStyle name="Normal 2 18 2 3 2" xfId="240"/>
    <cellStyle name="Normal 2 18 2 4" xfId="163"/>
    <cellStyle name="Normal 2 18 2 4 2" xfId="264"/>
    <cellStyle name="Normal 2 18 2 5" xfId="191"/>
    <cellStyle name="Normal 2 18 2 5 2" xfId="288"/>
    <cellStyle name="Normal 2 18 2 6" xfId="216"/>
    <cellStyle name="Normal 2 18 2_Tax Expenditures" xfId="160"/>
    <cellStyle name="Normal 2 18 3" xfId="108"/>
    <cellStyle name="Normal 2 18 3 2" xfId="132"/>
    <cellStyle name="Normal 2 18 3 2 2" xfId="246"/>
    <cellStyle name="Normal 2 18 3 3" xfId="169"/>
    <cellStyle name="Normal 2 18 3 3 2" xfId="270"/>
    <cellStyle name="Normal 2 18 3 4" xfId="197"/>
    <cellStyle name="Normal 2 18 3 4 2" xfId="294"/>
    <cellStyle name="Normal 2 18 3 5" xfId="222"/>
    <cellStyle name="Normal 2 18 3_Tax Expenditures" xfId="152"/>
    <cellStyle name="Normal 2 18 4" xfId="120"/>
    <cellStyle name="Normal 2 18 4 2" xfId="234"/>
    <cellStyle name="Normal 2 18 5" xfId="155"/>
    <cellStyle name="Normal 2 18 5 2" xfId="258"/>
    <cellStyle name="Normal 2 18 6" xfId="185"/>
    <cellStyle name="Normal 2 18 6 2" xfId="282"/>
    <cellStyle name="Normal 2 18 7" xfId="210"/>
    <cellStyle name="Normal 2 18_Tax Expenditures" xfId="161"/>
    <cellStyle name="Normal 2 19" xfId="19"/>
    <cellStyle name="Normal 2 2" xfId="20"/>
    <cellStyle name="Normal 2 2 10" xfId="40"/>
    <cellStyle name="Normal 2 2 11" xfId="41"/>
    <cellStyle name="Normal 2 2 12" xfId="42"/>
    <cellStyle name="Normal 2 2 13" xfId="43"/>
    <cellStyle name="Normal 2 2 14" xfId="91"/>
    <cellStyle name="Normal 2 2 15" xfId="39"/>
    <cellStyle name="Normal 2 2 2" xfId="44"/>
    <cellStyle name="Normal 2 2 3" xfId="45"/>
    <cellStyle name="Normal 2 2 4" xfId="46"/>
    <cellStyle name="Normal 2 2 5" xfId="47"/>
    <cellStyle name="Normal 2 2 6" xfId="48"/>
    <cellStyle name="Normal 2 2 7" xfId="49"/>
    <cellStyle name="Normal 2 2 8" xfId="50"/>
    <cellStyle name="Normal 2 2 9" xfId="51"/>
    <cellStyle name="Normal 2 2_Tax Expenditures" xfId="147"/>
    <cellStyle name="Normal 2 3" xfId="9"/>
    <cellStyle name="Normal 2 3 2" xfId="92"/>
    <cellStyle name="Normal 2 3 3" xfId="52"/>
    <cellStyle name="Normal 2 4" xfId="53"/>
    <cellStyle name="Normal 2 5" xfId="54"/>
    <cellStyle name="Normal 2 6" xfId="55"/>
    <cellStyle name="Normal 2 7" xfId="56"/>
    <cellStyle name="Normal 2 8" xfId="57"/>
    <cellStyle name="Normal 2 9" xfId="58"/>
    <cellStyle name="Normal 2_AccumulationEquation" xfId="6"/>
    <cellStyle name="Normal 3" xfId="78"/>
    <cellStyle name="Normal 3 2" xfId="101"/>
    <cellStyle name="Normal 3 2 2" xfId="116"/>
    <cellStyle name="Normal 3 2 2 2" xfId="140"/>
    <cellStyle name="Normal 3 2 2 2 2" xfId="254"/>
    <cellStyle name="Normal 3 2 2 3" xfId="177"/>
    <cellStyle name="Normal 3 2 2 3 2" xfId="278"/>
    <cellStyle name="Normal 3 2 2 4" xfId="205"/>
    <cellStyle name="Normal 3 2 2 4 2" xfId="302"/>
    <cellStyle name="Normal 3 2 2 5" xfId="230"/>
    <cellStyle name="Normal 3 2 2_Tax Expenditures" xfId="182"/>
    <cellStyle name="Normal 3 2 3" xfId="128"/>
    <cellStyle name="Normal 3 2 3 2" xfId="242"/>
    <cellStyle name="Normal 3 2 4" xfId="165"/>
    <cellStyle name="Normal 3 2 4 2" xfId="266"/>
    <cellStyle name="Normal 3 2 5" xfId="193"/>
    <cellStyle name="Normal 3 2 5 2" xfId="290"/>
    <cellStyle name="Normal 3 2 6" xfId="218"/>
    <cellStyle name="Normal 3 2_Tax Expenditures" xfId="145"/>
    <cellStyle name="Normal 3 3" xfId="110"/>
    <cellStyle name="Normal 3 3 2" xfId="134"/>
    <cellStyle name="Normal 3 3 2 2" xfId="248"/>
    <cellStyle name="Normal 3 3 3" xfId="171"/>
    <cellStyle name="Normal 3 3 3 2" xfId="272"/>
    <cellStyle name="Normal 3 3 4" xfId="199"/>
    <cellStyle name="Normal 3 3 4 2" xfId="296"/>
    <cellStyle name="Normal 3 3 5" xfId="224"/>
    <cellStyle name="Normal 3 3_Tax Expenditures" xfId="148"/>
    <cellStyle name="Normal 3 4" xfId="122"/>
    <cellStyle name="Normal 3 4 2" xfId="236"/>
    <cellStyle name="Normal 3 5" xfId="157"/>
    <cellStyle name="Normal 3 5 2" xfId="260"/>
    <cellStyle name="Normal 3 6" xfId="187"/>
    <cellStyle name="Normal 3 6 2" xfId="284"/>
    <cellStyle name="Normal 3 7" xfId="212"/>
    <cellStyle name="Normal 3_Tax Expenditures" xfId="181"/>
    <cellStyle name="Normal 4" xfId="79"/>
    <cellStyle name="Normal 5" xfId="59"/>
    <cellStyle name="Normal 5 2" xfId="93"/>
    <cellStyle name="Normal 6" xfId="74"/>
    <cellStyle name="Normal 6 2" xfId="94"/>
    <cellStyle name="Normal 6 3" xfId="100"/>
    <cellStyle name="Normal 6 3 2" xfId="115"/>
    <cellStyle name="Normal 6 3 2 2" xfId="139"/>
    <cellStyle name="Normal 6 3 2 2 2" xfId="253"/>
    <cellStyle name="Normal 6 3 2 3" xfId="176"/>
    <cellStyle name="Normal 6 3 2 3 2" xfId="277"/>
    <cellStyle name="Normal 6 3 2 4" xfId="204"/>
    <cellStyle name="Normal 6 3 2 4 2" xfId="301"/>
    <cellStyle name="Normal 6 3 2 5" xfId="229"/>
    <cellStyle name="Normal 6 3 2_Tax Expenditures" xfId="183"/>
    <cellStyle name="Normal 6 3 3" xfId="127"/>
    <cellStyle name="Normal 6 3 3 2" xfId="241"/>
    <cellStyle name="Normal 6 3 4" xfId="164"/>
    <cellStyle name="Normal 6 3 4 2" xfId="265"/>
    <cellStyle name="Normal 6 3 5" xfId="192"/>
    <cellStyle name="Normal 6 3 5 2" xfId="289"/>
    <cellStyle name="Normal 6 3 6" xfId="217"/>
    <cellStyle name="Normal 6 3_Tax Expenditures" xfId="154"/>
    <cellStyle name="Normal 6 4" xfId="109"/>
    <cellStyle name="Normal 6 4 2" xfId="133"/>
    <cellStyle name="Normal 6 4 2 2" xfId="247"/>
    <cellStyle name="Normal 6 4 3" xfId="170"/>
    <cellStyle name="Normal 6 4 3 2" xfId="271"/>
    <cellStyle name="Normal 6 4 4" xfId="198"/>
    <cellStyle name="Normal 6 4 4 2" xfId="295"/>
    <cellStyle name="Normal 6 4 5" xfId="223"/>
    <cellStyle name="Normal 6 4_Tax Expenditures" xfId="151"/>
    <cellStyle name="Normal 6 5" xfId="121"/>
    <cellStyle name="Normal 6 5 2" xfId="235"/>
    <cellStyle name="Normal 6 6" xfId="156"/>
    <cellStyle name="Normal 6 6 2" xfId="259"/>
    <cellStyle name="Normal 6 7" xfId="186"/>
    <cellStyle name="Normal 6 7 2" xfId="283"/>
    <cellStyle name="Normal 6 8" xfId="211"/>
    <cellStyle name="Normal 6_Tax Expenditures" xfId="144"/>
    <cellStyle name="Normal 7" xfId="85"/>
    <cellStyle name="Normal 7 2" xfId="102"/>
    <cellStyle name="Normal 7 2 2" xfId="117"/>
    <cellStyle name="Normal 7 2 2 2" xfId="141"/>
    <cellStyle name="Normal 7 2 2 2 2" xfId="255"/>
    <cellStyle name="Normal 7 2 2 3" xfId="178"/>
    <cellStyle name="Normal 7 2 2 3 2" xfId="279"/>
    <cellStyle name="Normal 7 2 2 4" xfId="206"/>
    <cellStyle name="Normal 7 2 2 4 2" xfId="303"/>
    <cellStyle name="Normal 7 2 2 5" xfId="231"/>
    <cellStyle name="Normal 7 2 2_Tax Expenditures" xfId="184"/>
    <cellStyle name="Normal 7 2 3" xfId="129"/>
    <cellStyle name="Normal 7 2 3 2" xfId="243"/>
    <cellStyle name="Normal 7 2 4" xfId="166"/>
    <cellStyle name="Normal 7 2 4 2" xfId="267"/>
    <cellStyle name="Normal 7 2 5" xfId="194"/>
    <cellStyle name="Normal 7 2 5 2" xfId="291"/>
    <cellStyle name="Normal 7 2 6" xfId="219"/>
    <cellStyle name="Normal 7 2_Tax Expenditures" xfId="146"/>
    <cellStyle name="Normal 7 3" xfId="111"/>
    <cellStyle name="Normal 7 3 2" xfId="135"/>
    <cellStyle name="Normal 7 3 2 2" xfId="249"/>
    <cellStyle name="Normal 7 3 3" xfId="172"/>
    <cellStyle name="Normal 7 3 3 2" xfId="273"/>
    <cellStyle name="Normal 7 3 4" xfId="200"/>
    <cellStyle name="Normal 7 3 4 2" xfId="297"/>
    <cellStyle name="Normal 7 3 5" xfId="225"/>
    <cellStyle name="Normal 7 3_Tax Expenditures" xfId="149"/>
    <cellStyle name="Normal 7 4" xfId="123"/>
    <cellStyle name="Normal 7 4 2" xfId="237"/>
    <cellStyle name="Normal 7 5" xfId="158"/>
    <cellStyle name="Normal 7 5 2" xfId="261"/>
    <cellStyle name="Normal 7 6" xfId="188"/>
    <cellStyle name="Normal 7 6 2" xfId="285"/>
    <cellStyle name="Normal 7 7" xfId="213"/>
    <cellStyle name="Normal 7_Tax Expenditures" xfId="153"/>
    <cellStyle name="Normal 8" xfId="5"/>
    <cellStyle name="Normal 8 2" xfId="97"/>
    <cellStyle name="Normal 9" xfId="7"/>
    <cellStyle name="Normal 9 2" xfId="105"/>
    <cellStyle name="Normal_Comp1398" xfId="15"/>
    <cellStyle name="Normal_TabAnnexeB" xfId="2"/>
    <cellStyle name="Percent" xfId="1" builtinId="5"/>
    <cellStyle name="Percent 2" xfId="80"/>
    <cellStyle name="Percent 2 10" xfId="61"/>
    <cellStyle name="Percent 2 11" xfId="62"/>
    <cellStyle name="Percent 2 12" xfId="63"/>
    <cellStyle name="Percent 2 13" xfId="64"/>
    <cellStyle name="Percent 2 14" xfId="96"/>
    <cellStyle name="Percent 2 2" xfId="65"/>
    <cellStyle name="Percent 2 3" xfId="66"/>
    <cellStyle name="Percent 2 4" xfId="67"/>
    <cellStyle name="Percent 2 5" xfId="68"/>
    <cellStyle name="Percent 2 6" xfId="69"/>
    <cellStyle name="Percent 2 7" xfId="70"/>
    <cellStyle name="Percent 2 8" xfId="71"/>
    <cellStyle name="Percent 2 9" xfId="72"/>
    <cellStyle name="Percent 3" xfId="81"/>
    <cellStyle name="Percent 4" xfId="84"/>
    <cellStyle name="Percent 5" xfId="95"/>
    <cellStyle name="Percent 5 2" xfId="104"/>
    <cellStyle name="Percent 5 2 2" xfId="119"/>
    <cellStyle name="Percent 5 2 2 2" xfId="143"/>
    <cellStyle name="Percent 5 2 2 2 2" xfId="257"/>
    <cellStyle name="Percent 5 2 2 3" xfId="180"/>
    <cellStyle name="Percent 5 2 2 3 2" xfId="281"/>
    <cellStyle name="Percent 5 2 2 4" xfId="208"/>
    <cellStyle name="Percent 5 2 2 4 2" xfId="305"/>
    <cellStyle name="Percent 5 2 2 5" xfId="233"/>
    <cellStyle name="Percent 5 2 3" xfId="131"/>
    <cellStyle name="Percent 5 2 3 2" xfId="245"/>
    <cellStyle name="Percent 5 2 4" xfId="168"/>
    <cellStyle name="Percent 5 2 4 2" xfId="269"/>
    <cellStyle name="Percent 5 2 5" xfId="196"/>
    <cellStyle name="Percent 5 2 5 2" xfId="293"/>
    <cellStyle name="Percent 5 2 6" xfId="221"/>
    <cellStyle name="Percent 5 3" xfId="113"/>
    <cellStyle name="Percent 5 3 2" xfId="137"/>
    <cellStyle name="Percent 5 3 2 2" xfId="251"/>
    <cellStyle name="Percent 5 3 3" xfId="174"/>
    <cellStyle name="Percent 5 3 3 2" xfId="275"/>
    <cellStyle name="Percent 5 3 4" xfId="202"/>
    <cellStyle name="Percent 5 3 4 2" xfId="299"/>
    <cellStyle name="Percent 5 3 5" xfId="227"/>
    <cellStyle name="Percent 5 4" xfId="125"/>
    <cellStyle name="Percent 5 4 2" xfId="239"/>
    <cellStyle name="Percent 5 5" xfId="162"/>
    <cellStyle name="Percent 5 5 2" xfId="263"/>
    <cellStyle name="Percent 5 6" xfId="190"/>
    <cellStyle name="Percent 5 6 2" xfId="287"/>
    <cellStyle name="Percent 5 7" xfId="215"/>
    <cellStyle name="Percent 6" xfId="60"/>
    <cellStyle name="Percent 7" xfId="98"/>
    <cellStyle name="Pourcentage 6 2" xfId="11"/>
    <cellStyle name="Pourcentage 7" xfId="10"/>
    <cellStyle name="Pourcentage 8" xfId="12"/>
    <cellStyle name="Pourcentage 9" xfId="1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200" b="1">
                <a:latin typeface="Arial" panose="020B0604020202020204" pitchFamily="34" charset="0"/>
                <a:cs typeface="Arial" panose="020B0604020202020204" pitchFamily="34" charset="0"/>
              </a:rPr>
              <a:t>Federal</a:t>
            </a:r>
            <a:r>
              <a:rPr lang="en-US" sz="1200" b="1" baseline="0">
                <a:latin typeface="Arial" panose="020B0604020202020204" pitchFamily="34" charset="0"/>
                <a:cs typeface="Arial" panose="020B0604020202020204" pitchFamily="34" charset="0"/>
              </a:rPr>
              <a:t> Taxes (excluding payroll taxes)</a:t>
            </a:r>
            <a:endParaRPr lang="en-US" sz="1200" b="1">
              <a:latin typeface="Arial" panose="020B0604020202020204" pitchFamily="34" charset="0"/>
              <a:cs typeface="Arial" panose="020B0604020202020204" pitchFamily="34" charset="0"/>
            </a:endParaRPr>
          </a:p>
        </c:rich>
      </c:tx>
      <c:layout>
        <c:manualLayout>
          <c:xMode val="edge"/>
          <c:yMode val="edge"/>
          <c:x val="0.26246027132439276"/>
          <c:y val="0"/>
        </c:manualLayout>
      </c:layout>
      <c:overlay val="0"/>
    </c:title>
    <c:autoTitleDeleted val="0"/>
    <c:plotArea>
      <c:layout>
        <c:manualLayout>
          <c:layoutTarget val="inner"/>
          <c:xMode val="edge"/>
          <c:yMode val="edge"/>
          <c:x val="0.11245072887203432"/>
          <c:y val="5.4601090606467985E-2"/>
          <c:w val="0.87765380779708024"/>
          <c:h val="0.8043603307901368"/>
        </c:manualLayout>
      </c:layout>
      <c:lineChart>
        <c:grouping val="standard"/>
        <c:varyColors val="0"/>
        <c:ser>
          <c:idx val="1"/>
          <c:order val="0"/>
          <c:tx>
            <c:v>PS</c:v>
          </c:tx>
          <c:spPr>
            <a:ln>
              <a:solidFill>
                <a:schemeClr val="accent1">
                  <a:lumMod val="75000"/>
                </a:schemeClr>
              </a:solidFill>
            </a:ln>
          </c:spPr>
          <c:marker>
            <c:symbol val="circle"/>
            <c:size val="5"/>
            <c:spPr>
              <a:solidFill>
                <a:schemeClr val="accent5"/>
              </a:solidFill>
              <a:ln>
                <a:noFill/>
              </a:ln>
            </c:spPr>
          </c:marker>
          <c:cat>
            <c:strRef>
              <c:f>'F1'!$E$36:$O$36</c:f>
              <c:strCache>
                <c:ptCount val="11"/>
                <c:pt idx="0">
                  <c:v>P0-20</c:v>
                </c:pt>
                <c:pt idx="1">
                  <c:v>P20-40</c:v>
                </c:pt>
                <c:pt idx="2">
                  <c:v>P40-60</c:v>
                </c:pt>
                <c:pt idx="3">
                  <c:v>P60-80</c:v>
                </c:pt>
                <c:pt idx="4">
                  <c:v>P80-90</c:v>
                </c:pt>
                <c:pt idx="5">
                  <c:v>P90-95</c:v>
                </c:pt>
                <c:pt idx="6">
                  <c:v>P95-99</c:v>
                </c:pt>
                <c:pt idx="7">
                  <c:v>P99-99.5</c:v>
                </c:pt>
                <c:pt idx="8">
                  <c:v>P99.5-99.9</c:v>
                </c:pt>
                <c:pt idx="9">
                  <c:v>P99.9-99.99</c:v>
                </c:pt>
                <c:pt idx="10">
                  <c:v>Top 0.01% </c:v>
                </c:pt>
              </c:strCache>
            </c:strRef>
          </c:cat>
          <c:val>
            <c:numRef>
              <c:f>'F1'!$E$37:$O$37</c:f>
              <c:numCache>
                <c:formatCode>0.0</c:formatCode>
                <c:ptCount val="11"/>
                <c:pt idx="1">
                  <c:v>-1.1999999999999993</c:v>
                </c:pt>
                <c:pt idx="2">
                  <c:v>4.9000000000000021</c:v>
                </c:pt>
                <c:pt idx="3">
                  <c:v>8.9</c:v>
                </c:pt>
                <c:pt idx="4">
                  <c:v>10.799999999999999</c:v>
                </c:pt>
                <c:pt idx="5">
                  <c:v>13.399999999999999</c:v>
                </c:pt>
                <c:pt idx="6">
                  <c:v>19.100000000000001</c:v>
                </c:pt>
                <c:pt idx="7">
                  <c:v>26.700000000000003</c:v>
                </c:pt>
                <c:pt idx="8">
                  <c:v>30</c:v>
                </c:pt>
                <c:pt idx="9">
                  <c:v>32.5</c:v>
                </c:pt>
                <c:pt idx="10">
                  <c:v>33.300000000000004</c:v>
                </c:pt>
              </c:numCache>
            </c:numRef>
          </c:val>
          <c:smooth val="0"/>
        </c:ser>
        <c:ser>
          <c:idx val="0"/>
          <c:order val="1"/>
          <c:tx>
            <c:v>CBO</c:v>
          </c:tx>
          <c:spPr>
            <a:ln>
              <a:solidFill>
                <a:schemeClr val="tx1">
                  <a:lumMod val="65000"/>
                  <a:lumOff val="35000"/>
                </a:schemeClr>
              </a:solidFill>
              <a:prstDash val="sysDash"/>
            </a:ln>
          </c:spPr>
          <c:marker>
            <c:symbol val="circle"/>
            <c:size val="4"/>
            <c:spPr>
              <a:solidFill>
                <a:schemeClr val="tx1">
                  <a:lumMod val="50000"/>
                  <a:lumOff val="50000"/>
                </a:schemeClr>
              </a:solidFill>
              <a:ln>
                <a:noFill/>
              </a:ln>
            </c:spPr>
          </c:marker>
          <c:dPt>
            <c:idx val="7"/>
            <c:marker>
              <c:symbol val="none"/>
            </c:marker>
            <c:bubble3D val="0"/>
          </c:dPt>
          <c:cat>
            <c:strRef>
              <c:f>'F1'!$E$36:$O$36</c:f>
              <c:strCache>
                <c:ptCount val="11"/>
                <c:pt idx="0">
                  <c:v>P0-20</c:v>
                </c:pt>
                <c:pt idx="1">
                  <c:v>P20-40</c:v>
                </c:pt>
                <c:pt idx="2">
                  <c:v>P40-60</c:v>
                </c:pt>
                <c:pt idx="3">
                  <c:v>P60-80</c:v>
                </c:pt>
                <c:pt idx="4">
                  <c:v>P80-90</c:v>
                </c:pt>
                <c:pt idx="5">
                  <c:v>P90-95</c:v>
                </c:pt>
                <c:pt idx="6">
                  <c:v>P95-99</c:v>
                </c:pt>
                <c:pt idx="7">
                  <c:v>P99-99.5</c:v>
                </c:pt>
                <c:pt idx="8">
                  <c:v>P99.5-99.9</c:v>
                </c:pt>
                <c:pt idx="9">
                  <c:v>P99.9-99.99</c:v>
                </c:pt>
                <c:pt idx="10">
                  <c:v>Top 0.01% </c:v>
                </c:pt>
              </c:strCache>
            </c:strRef>
          </c:cat>
          <c:val>
            <c:numRef>
              <c:f>'F1'!$E$38:$O$38</c:f>
              <c:numCache>
                <c:formatCode>0.0</c:formatCode>
                <c:ptCount val="11"/>
                <c:pt idx="0">
                  <c:v>-7.9</c:v>
                </c:pt>
                <c:pt idx="1">
                  <c:v>0.5</c:v>
                </c:pt>
                <c:pt idx="2">
                  <c:v>5</c:v>
                </c:pt>
                <c:pt idx="3">
                  <c:v>8.5</c:v>
                </c:pt>
                <c:pt idx="4">
                  <c:v>11.799999999999999</c:v>
                </c:pt>
                <c:pt idx="5">
                  <c:v>14.599999999999998</c:v>
                </c:pt>
                <c:pt idx="6">
                  <c:v>20</c:v>
                </c:pt>
                <c:pt idx="7">
                  <c:v>25.75</c:v>
                </c:pt>
                <c:pt idx="8">
                  <c:v>31.5</c:v>
                </c:pt>
              </c:numCache>
            </c:numRef>
          </c:val>
          <c:smooth val="0"/>
        </c:ser>
        <c:ser>
          <c:idx val="2"/>
          <c:order val="2"/>
          <c:tx>
            <c:v>TPC</c:v>
          </c:tx>
          <c:spPr>
            <a:ln>
              <a:solidFill>
                <a:schemeClr val="accent6">
                  <a:lumMod val="75000"/>
                </a:schemeClr>
              </a:solidFill>
            </a:ln>
          </c:spPr>
          <c:marker>
            <c:symbol val="square"/>
            <c:size val="5"/>
            <c:spPr>
              <a:solidFill>
                <a:schemeClr val="accent6">
                  <a:lumMod val="75000"/>
                </a:schemeClr>
              </a:solidFill>
              <a:ln>
                <a:solidFill>
                  <a:schemeClr val="accent6">
                    <a:lumMod val="75000"/>
                  </a:schemeClr>
                </a:solidFill>
              </a:ln>
            </c:spPr>
          </c:marker>
          <c:dPt>
            <c:idx val="7"/>
            <c:marker>
              <c:symbol val="none"/>
            </c:marker>
            <c:bubble3D val="0"/>
          </c:dPt>
          <c:dPt>
            <c:idx val="8"/>
            <c:marker>
              <c:symbol val="none"/>
            </c:marker>
            <c:bubble3D val="0"/>
          </c:dPt>
          <c:cat>
            <c:strRef>
              <c:f>'F1'!$E$36:$O$36</c:f>
              <c:strCache>
                <c:ptCount val="11"/>
                <c:pt idx="0">
                  <c:v>P0-20</c:v>
                </c:pt>
                <c:pt idx="1">
                  <c:v>P20-40</c:v>
                </c:pt>
                <c:pt idx="2">
                  <c:v>P40-60</c:v>
                </c:pt>
                <c:pt idx="3">
                  <c:v>P60-80</c:v>
                </c:pt>
                <c:pt idx="4">
                  <c:v>P80-90</c:v>
                </c:pt>
                <c:pt idx="5">
                  <c:v>P90-95</c:v>
                </c:pt>
                <c:pt idx="6">
                  <c:v>P95-99</c:v>
                </c:pt>
                <c:pt idx="7">
                  <c:v>P99-99.5</c:v>
                </c:pt>
                <c:pt idx="8">
                  <c:v>P99.5-99.9</c:v>
                </c:pt>
                <c:pt idx="9">
                  <c:v>P99.9-99.99</c:v>
                </c:pt>
                <c:pt idx="10">
                  <c:v>Top 0.01% </c:v>
                </c:pt>
              </c:strCache>
            </c:strRef>
          </c:cat>
          <c:val>
            <c:numRef>
              <c:f>'F1'!$E$39:$O$39</c:f>
              <c:numCache>
                <c:formatCode>0.0</c:formatCode>
                <c:ptCount val="11"/>
                <c:pt idx="0">
                  <c:v>-3.4999999999999996</c:v>
                </c:pt>
                <c:pt idx="1">
                  <c:v>0.29999999999999982</c:v>
                </c:pt>
                <c:pt idx="2">
                  <c:v>5.1999999999999993</c:v>
                </c:pt>
                <c:pt idx="3">
                  <c:v>8.1000000000000014</c:v>
                </c:pt>
                <c:pt idx="4">
                  <c:v>9.8000000000000007</c:v>
                </c:pt>
                <c:pt idx="5">
                  <c:v>12.3</c:v>
                </c:pt>
                <c:pt idx="6">
                  <c:v>17.8</c:v>
                </c:pt>
                <c:pt idx="7">
                  <c:v>23.3</c:v>
                </c:pt>
                <c:pt idx="8">
                  <c:v>28.800000000000004</c:v>
                </c:pt>
                <c:pt idx="9">
                  <c:v>34.300000000000004</c:v>
                </c:pt>
              </c:numCache>
            </c:numRef>
          </c:val>
          <c:smooth val="0"/>
        </c:ser>
        <c:ser>
          <c:idx val="3"/>
          <c:order val="3"/>
          <c:tx>
            <c:v>AS</c:v>
          </c:tx>
          <c:spPr>
            <a:ln w="31750">
              <a:solidFill>
                <a:srgbClr val="C00000"/>
              </a:solidFill>
              <a:prstDash val="sysDot"/>
            </a:ln>
          </c:spPr>
          <c:marker>
            <c:symbol val="diamond"/>
            <c:size val="6"/>
            <c:spPr>
              <a:solidFill>
                <a:schemeClr val="bg1"/>
              </a:solidFill>
              <a:ln>
                <a:solidFill>
                  <a:srgbClr val="C00000"/>
                </a:solidFill>
              </a:ln>
            </c:spPr>
          </c:marker>
          <c:dPt>
            <c:idx val="2"/>
            <c:marker>
              <c:symbol val="none"/>
            </c:marker>
            <c:bubble3D val="0"/>
          </c:dPt>
          <c:dPt>
            <c:idx val="4"/>
            <c:marker>
              <c:symbol val="none"/>
            </c:marker>
            <c:bubble3D val="0"/>
          </c:dPt>
          <c:cat>
            <c:strRef>
              <c:f>'F1'!$E$36:$O$36</c:f>
              <c:strCache>
                <c:ptCount val="11"/>
                <c:pt idx="0">
                  <c:v>P0-20</c:v>
                </c:pt>
                <c:pt idx="1">
                  <c:v>P20-40</c:v>
                </c:pt>
                <c:pt idx="2">
                  <c:v>P40-60</c:v>
                </c:pt>
                <c:pt idx="3">
                  <c:v>P60-80</c:v>
                </c:pt>
                <c:pt idx="4">
                  <c:v>P80-90</c:v>
                </c:pt>
                <c:pt idx="5">
                  <c:v>P90-95</c:v>
                </c:pt>
                <c:pt idx="6">
                  <c:v>P95-99</c:v>
                </c:pt>
                <c:pt idx="7">
                  <c:v>P99-99.5</c:v>
                </c:pt>
                <c:pt idx="8">
                  <c:v>P99.5-99.9</c:v>
                </c:pt>
                <c:pt idx="9">
                  <c:v>P99.9-99.99</c:v>
                </c:pt>
                <c:pt idx="10">
                  <c:v>Top 0.01% </c:v>
                </c:pt>
              </c:strCache>
            </c:strRef>
          </c:cat>
          <c:val>
            <c:numRef>
              <c:f>'F1'!$E$42:$O$42</c:f>
              <c:numCache>
                <c:formatCode>0.0</c:formatCode>
                <c:ptCount val="11"/>
                <c:pt idx="1">
                  <c:v>1.8</c:v>
                </c:pt>
                <c:pt idx="2">
                  <c:v>4.8</c:v>
                </c:pt>
                <c:pt idx="3">
                  <c:v>7.8</c:v>
                </c:pt>
                <c:pt idx="4">
                  <c:v>10</c:v>
                </c:pt>
                <c:pt idx="5">
                  <c:v>12.2</c:v>
                </c:pt>
                <c:pt idx="6">
                  <c:v>16.600000000000001</c:v>
                </c:pt>
                <c:pt idx="7">
                  <c:v>22.6</c:v>
                </c:pt>
                <c:pt idx="8">
                  <c:v>26.3</c:v>
                </c:pt>
                <c:pt idx="9">
                  <c:v>33.200000000000003</c:v>
                </c:pt>
                <c:pt idx="10">
                  <c:v>36.6</c:v>
                </c:pt>
              </c:numCache>
            </c:numRef>
          </c:val>
          <c:smooth val="0"/>
        </c:ser>
        <c:dLbls>
          <c:showLegendKey val="0"/>
          <c:showVal val="0"/>
          <c:showCatName val="0"/>
          <c:showSerName val="0"/>
          <c:showPercent val="0"/>
          <c:showBubbleSize val="0"/>
        </c:dLbls>
        <c:marker val="1"/>
        <c:smooth val="0"/>
        <c:axId val="366621392"/>
        <c:axId val="366621784"/>
      </c:lineChart>
      <c:catAx>
        <c:axId val="366621392"/>
        <c:scaling>
          <c:orientation val="minMax"/>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groups</a:t>
                </a:r>
                <a:endParaRPr lang="en-US" sz="700" b="0">
                  <a:effectLst/>
                  <a:latin typeface="Arial" panose="020B0604020202020204" pitchFamily="34" charset="0"/>
                  <a:cs typeface="Arial" panose="020B0604020202020204" pitchFamily="34" charset="0"/>
                </a:endParaRPr>
              </a:p>
            </c:rich>
          </c:tx>
          <c:layout>
            <c:manualLayout>
              <c:xMode val="edge"/>
              <c:yMode val="edge"/>
              <c:x val="0.42043315137755022"/>
              <c:y val="0.92087388189558339"/>
            </c:manualLayout>
          </c:layout>
          <c:overlay val="0"/>
        </c:title>
        <c:numFmt formatCode="General" sourceLinked="1"/>
        <c:majorTickMark val="out"/>
        <c:minorTickMark val="none"/>
        <c:tickLblPos val="nextTo"/>
        <c:spPr>
          <a:ln>
            <a:solidFill>
              <a:schemeClr val="tx1"/>
            </a:solidFill>
          </a:ln>
        </c:spPr>
        <c:txPr>
          <a:bodyPr rot="0" vert="horz"/>
          <a:lstStyle/>
          <a:p>
            <a:pPr>
              <a:defRPr sz="900" b="0" i="0" u="none" strike="noStrike" kern="0" spc="-20" baseline="0">
                <a:solidFill>
                  <a:srgbClr val="000000"/>
                </a:solidFill>
                <a:latin typeface="Arial" panose="020B0604020202020204" pitchFamily="34" charset="0"/>
                <a:ea typeface="Arial"/>
                <a:cs typeface="Arial" panose="020B0604020202020204" pitchFamily="34" charset="0"/>
              </a:defRPr>
            </a:pPr>
            <a:endParaRPr lang="en-US"/>
          </a:p>
        </c:txPr>
        <c:crossAx val="366621784"/>
        <c:crossesAt val="-10"/>
        <c:auto val="0"/>
        <c:lblAlgn val="ctr"/>
        <c:lblOffset val="100"/>
        <c:tickLblSkip val="1"/>
        <c:noMultiLvlLbl val="0"/>
      </c:catAx>
      <c:valAx>
        <c:axId val="366621784"/>
        <c:scaling>
          <c:orientation val="minMax"/>
          <c:max val="40"/>
          <c:min val="-10"/>
        </c:scaling>
        <c:delete val="0"/>
        <c:axPos val="l"/>
        <c:majorGridlines>
          <c:spPr>
            <a:ln>
              <a:solidFill>
                <a:schemeClr val="bg1">
                  <a:lumMod val="75000"/>
                </a:schemeClr>
              </a:solidFill>
              <a:prstDash val="sysDash"/>
            </a:ln>
          </c:spPr>
        </c:majorGridlines>
        <c:title>
          <c:tx>
            <c:rich>
              <a:bodyPr/>
              <a:lstStyle/>
              <a:p>
                <a:pPr>
                  <a:defRPr sz="1200" b="0">
                    <a:latin typeface="Arial" panose="020B0604020202020204" pitchFamily="34" charset="0"/>
                    <a:cs typeface="Arial" panose="020B0604020202020204" pitchFamily="34" charset="0"/>
                  </a:defRPr>
                </a:pPr>
                <a:r>
                  <a:rPr lang="en-US" sz="1200" b="0" baseline="0">
                    <a:latin typeface="Arial" panose="020B0604020202020204" pitchFamily="34" charset="0"/>
                    <a:cs typeface="Arial" panose="020B0604020202020204" pitchFamily="34" charset="0"/>
                  </a:rPr>
                  <a:t>Average federal tax rate (%)</a:t>
                </a:r>
                <a:endParaRPr lang="en-US" sz="1200" b="0">
                  <a:latin typeface="Arial" panose="020B0604020202020204" pitchFamily="34" charset="0"/>
                  <a:cs typeface="Arial" panose="020B0604020202020204" pitchFamily="34" charset="0"/>
                </a:endParaRPr>
              </a:p>
            </c:rich>
          </c:tx>
          <c:layout>
            <c:manualLayout>
              <c:xMode val="edge"/>
              <c:yMode val="edge"/>
              <c:x val="4.081938388827642E-4"/>
              <c:y val="0.23121951219512196"/>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366621392"/>
        <c:crosses val="autoZero"/>
        <c:crossBetween val="between"/>
        <c:majorUnit val="10"/>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300" b="1">
                <a:latin typeface="Arial" panose="020B0604020202020204" pitchFamily="34" charset="0"/>
                <a:cs typeface="Arial" panose="020B0604020202020204" pitchFamily="34" charset="0"/>
              </a:rPr>
              <a:t>Federal Taxes (including payroll taxes)</a:t>
            </a:r>
          </a:p>
        </c:rich>
      </c:tx>
      <c:layout>
        <c:manualLayout>
          <c:xMode val="edge"/>
          <c:yMode val="edge"/>
          <c:x val="0.23295288282388293"/>
          <c:y val="5.9127864005912786E-3"/>
        </c:manualLayout>
      </c:layout>
      <c:overlay val="0"/>
    </c:title>
    <c:autoTitleDeleted val="0"/>
    <c:plotArea>
      <c:layout>
        <c:manualLayout>
          <c:layoutTarget val="inner"/>
          <c:xMode val="edge"/>
          <c:yMode val="edge"/>
          <c:x val="0.11328652583804201"/>
          <c:y val="6.6426663407650535E-2"/>
          <c:w val="0.87649603760845174"/>
          <c:h val="0.80140393758984119"/>
        </c:manualLayout>
      </c:layout>
      <c:lineChart>
        <c:grouping val="standard"/>
        <c:varyColors val="0"/>
        <c:ser>
          <c:idx val="1"/>
          <c:order val="0"/>
          <c:tx>
            <c:v>PS</c:v>
          </c:tx>
          <c:spPr>
            <a:ln>
              <a:solidFill>
                <a:schemeClr val="accent1">
                  <a:lumMod val="75000"/>
                </a:schemeClr>
              </a:solidFill>
            </a:ln>
          </c:spPr>
          <c:marker>
            <c:symbol val="circle"/>
            <c:size val="5"/>
            <c:spPr>
              <a:solidFill>
                <a:schemeClr val="accent5"/>
              </a:solidFill>
              <a:ln>
                <a:noFill/>
              </a:ln>
            </c:spPr>
          </c:marker>
          <c:cat>
            <c:strRef>
              <c:f>'F1'!$E$48:$O$48</c:f>
              <c:strCache>
                <c:ptCount val="11"/>
                <c:pt idx="0">
                  <c:v>P0-20</c:v>
                </c:pt>
                <c:pt idx="1">
                  <c:v>P20-40</c:v>
                </c:pt>
                <c:pt idx="2">
                  <c:v>P40-60</c:v>
                </c:pt>
                <c:pt idx="3">
                  <c:v>P60-80</c:v>
                </c:pt>
                <c:pt idx="4">
                  <c:v>P80-90</c:v>
                </c:pt>
                <c:pt idx="5">
                  <c:v>P90-95</c:v>
                </c:pt>
                <c:pt idx="6">
                  <c:v>P95-99</c:v>
                </c:pt>
                <c:pt idx="7">
                  <c:v>P99-99.5</c:v>
                </c:pt>
                <c:pt idx="8">
                  <c:v>P99.5-99.9</c:v>
                </c:pt>
                <c:pt idx="9">
                  <c:v>P99.9-99.99</c:v>
                </c:pt>
                <c:pt idx="10">
                  <c:v>Top 0.01% </c:v>
                </c:pt>
              </c:strCache>
            </c:strRef>
          </c:cat>
          <c:val>
            <c:numRef>
              <c:f>'F1'!$E$49:$O$49</c:f>
              <c:numCache>
                <c:formatCode>0.0</c:formatCode>
                <c:ptCount val="11"/>
                <c:pt idx="1">
                  <c:v>9.4</c:v>
                </c:pt>
                <c:pt idx="2">
                  <c:v>16.100000000000001</c:v>
                </c:pt>
                <c:pt idx="3">
                  <c:v>20.5</c:v>
                </c:pt>
                <c:pt idx="4">
                  <c:v>22.7</c:v>
                </c:pt>
                <c:pt idx="5">
                  <c:v>24.9</c:v>
                </c:pt>
                <c:pt idx="6">
                  <c:v>27.2</c:v>
                </c:pt>
                <c:pt idx="7">
                  <c:v>31.3</c:v>
                </c:pt>
                <c:pt idx="8">
                  <c:v>33</c:v>
                </c:pt>
                <c:pt idx="9">
                  <c:v>34.1</c:v>
                </c:pt>
                <c:pt idx="10">
                  <c:v>34.700000000000003</c:v>
                </c:pt>
              </c:numCache>
            </c:numRef>
          </c:val>
          <c:smooth val="0"/>
        </c:ser>
        <c:ser>
          <c:idx val="0"/>
          <c:order val="1"/>
          <c:tx>
            <c:v>CBO</c:v>
          </c:tx>
          <c:spPr>
            <a:ln>
              <a:solidFill>
                <a:schemeClr val="tx1">
                  <a:lumMod val="65000"/>
                  <a:lumOff val="35000"/>
                </a:schemeClr>
              </a:solidFill>
              <a:prstDash val="sysDash"/>
            </a:ln>
          </c:spPr>
          <c:marker>
            <c:symbol val="circle"/>
            <c:size val="4"/>
            <c:spPr>
              <a:solidFill>
                <a:schemeClr val="tx1">
                  <a:lumMod val="50000"/>
                  <a:lumOff val="50000"/>
                </a:schemeClr>
              </a:solidFill>
              <a:ln>
                <a:noFill/>
              </a:ln>
            </c:spPr>
          </c:marker>
          <c:dPt>
            <c:idx val="7"/>
            <c:marker>
              <c:symbol val="none"/>
            </c:marker>
            <c:bubble3D val="0"/>
          </c:dPt>
          <c:cat>
            <c:strRef>
              <c:f>'F1'!$E$48:$O$48</c:f>
              <c:strCache>
                <c:ptCount val="11"/>
                <c:pt idx="0">
                  <c:v>P0-20</c:v>
                </c:pt>
                <c:pt idx="1">
                  <c:v>P20-40</c:v>
                </c:pt>
                <c:pt idx="2">
                  <c:v>P40-60</c:v>
                </c:pt>
                <c:pt idx="3">
                  <c:v>P60-80</c:v>
                </c:pt>
                <c:pt idx="4">
                  <c:v>P80-90</c:v>
                </c:pt>
                <c:pt idx="5">
                  <c:v>P90-95</c:v>
                </c:pt>
                <c:pt idx="6">
                  <c:v>P95-99</c:v>
                </c:pt>
                <c:pt idx="7">
                  <c:v>P99-99.5</c:v>
                </c:pt>
                <c:pt idx="8">
                  <c:v>P99.5-99.9</c:v>
                </c:pt>
                <c:pt idx="9">
                  <c:v>P99.9-99.99</c:v>
                </c:pt>
                <c:pt idx="10">
                  <c:v>Top 0.01% </c:v>
                </c:pt>
              </c:strCache>
            </c:strRef>
          </c:cat>
          <c:val>
            <c:numRef>
              <c:f>'F1'!$E$50:$O$50</c:f>
              <c:numCache>
                <c:formatCode>0.0</c:formatCode>
                <c:ptCount val="11"/>
                <c:pt idx="0">
                  <c:v>1.9</c:v>
                </c:pt>
                <c:pt idx="1">
                  <c:v>9</c:v>
                </c:pt>
                <c:pt idx="2">
                  <c:v>14</c:v>
                </c:pt>
                <c:pt idx="3">
                  <c:v>17.8</c:v>
                </c:pt>
                <c:pt idx="4">
                  <c:v>21.2</c:v>
                </c:pt>
                <c:pt idx="5">
                  <c:v>23.4</c:v>
                </c:pt>
                <c:pt idx="6">
                  <c:v>26.7</c:v>
                </c:pt>
                <c:pt idx="7">
                  <c:v>30.15</c:v>
                </c:pt>
                <c:pt idx="8">
                  <c:v>33.6</c:v>
                </c:pt>
              </c:numCache>
            </c:numRef>
          </c:val>
          <c:smooth val="0"/>
        </c:ser>
        <c:ser>
          <c:idx val="2"/>
          <c:order val="2"/>
          <c:tx>
            <c:v>TPC</c:v>
          </c:tx>
          <c:spPr>
            <a:ln>
              <a:solidFill>
                <a:schemeClr val="accent6">
                  <a:lumMod val="75000"/>
                </a:schemeClr>
              </a:solidFill>
            </a:ln>
          </c:spPr>
          <c:marker>
            <c:symbol val="square"/>
            <c:size val="5"/>
            <c:spPr>
              <a:solidFill>
                <a:schemeClr val="accent6">
                  <a:lumMod val="75000"/>
                </a:schemeClr>
              </a:solidFill>
              <a:ln>
                <a:solidFill>
                  <a:schemeClr val="accent6">
                    <a:lumMod val="75000"/>
                  </a:schemeClr>
                </a:solidFill>
              </a:ln>
            </c:spPr>
          </c:marker>
          <c:dPt>
            <c:idx val="7"/>
            <c:marker>
              <c:symbol val="none"/>
            </c:marker>
            <c:bubble3D val="0"/>
          </c:dPt>
          <c:dPt>
            <c:idx val="8"/>
            <c:marker>
              <c:symbol val="none"/>
            </c:marker>
            <c:bubble3D val="0"/>
          </c:dPt>
          <c:cat>
            <c:strRef>
              <c:f>'F1'!$E$48:$O$48</c:f>
              <c:strCache>
                <c:ptCount val="11"/>
                <c:pt idx="0">
                  <c:v>P0-20</c:v>
                </c:pt>
                <c:pt idx="1">
                  <c:v>P20-40</c:v>
                </c:pt>
                <c:pt idx="2">
                  <c:v>P40-60</c:v>
                </c:pt>
                <c:pt idx="3">
                  <c:v>P60-80</c:v>
                </c:pt>
                <c:pt idx="4">
                  <c:v>P80-90</c:v>
                </c:pt>
                <c:pt idx="5">
                  <c:v>P90-95</c:v>
                </c:pt>
                <c:pt idx="6">
                  <c:v>P95-99</c:v>
                </c:pt>
                <c:pt idx="7">
                  <c:v>P99-99.5</c:v>
                </c:pt>
                <c:pt idx="8">
                  <c:v>P99.5-99.9</c:v>
                </c:pt>
                <c:pt idx="9">
                  <c:v>P99.9-99.99</c:v>
                </c:pt>
                <c:pt idx="10">
                  <c:v>Top 0.01% </c:v>
                </c:pt>
              </c:strCache>
            </c:strRef>
          </c:cat>
          <c:val>
            <c:numRef>
              <c:f>'F1'!$E$51:$O$51</c:f>
              <c:numCache>
                <c:formatCode>0.0</c:formatCode>
                <c:ptCount val="11"/>
                <c:pt idx="0">
                  <c:v>3.1</c:v>
                </c:pt>
                <c:pt idx="1">
                  <c:v>8</c:v>
                </c:pt>
                <c:pt idx="2">
                  <c:v>13.7</c:v>
                </c:pt>
                <c:pt idx="3">
                  <c:v>16.600000000000001</c:v>
                </c:pt>
                <c:pt idx="4">
                  <c:v>18.8</c:v>
                </c:pt>
                <c:pt idx="5">
                  <c:v>20.3</c:v>
                </c:pt>
                <c:pt idx="6">
                  <c:v>23.8</c:v>
                </c:pt>
                <c:pt idx="7">
                  <c:v>27.766666666666669</c:v>
                </c:pt>
                <c:pt idx="8">
                  <c:v>31.733333333333334</c:v>
                </c:pt>
                <c:pt idx="9">
                  <c:v>35.700000000000003</c:v>
                </c:pt>
              </c:numCache>
            </c:numRef>
          </c:val>
          <c:smooth val="0"/>
        </c:ser>
        <c:ser>
          <c:idx val="3"/>
          <c:order val="3"/>
          <c:tx>
            <c:v>AS</c:v>
          </c:tx>
          <c:spPr>
            <a:ln w="31750">
              <a:solidFill>
                <a:srgbClr val="C00000"/>
              </a:solidFill>
              <a:prstDash val="sysDot"/>
            </a:ln>
          </c:spPr>
          <c:marker>
            <c:symbol val="diamond"/>
            <c:size val="6"/>
            <c:spPr>
              <a:solidFill>
                <a:schemeClr val="bg1"/>
              </a:solidFill>
              <a:ln>
                <a:solidFill>
                  <a:srgbClr val="C00000"/>
                </a:solidFill>
              </a:ln>
            </c:spPr>
          </c:marker>
          <c:dPt>
            <c:idx val="2"/>
            <c:marker>
              <c:symbol val="none"/>
            </c:marker>
            <c:bubble3D val="0"/>
          </c:dPt>
          <c:dPt>
            <c:idx val="4"/>
            <c:marker>
              <c:symbol val="none"/>
            </c:marker>
            <c:bubble3D val="0"/>
          </c:dPt>
          <c:cat>
            <c:strRef>
              <c:f>'F1'!$E$48:$O$48</c:f>
              <c:strCache>
                <c:ptCount val="11"/>
                <c:pt idx="0">
                  <c:v>P0-20</c:v>
                </c:pt>
                <c:pt idx="1">
                  <c:v>P20-40</c:v>
                </c:pt>
                <c:pt idx="2">
                  <c:v>P40-60</c:v>
                </c:pt>
                <c:pt idx="3">
                  <c:v>P60-80</c:v>
                </c:pt>
                <c:pt idx="4">
                  <c:v>P80-90</c:v>
                </c:pt>
                <c:pt idx="5">
                  <c:v>P90-95</c:v>
                </c:pt>
                <c:pt idx="6">
                  <c:v>P95-99</c:v>
                </c:pt>
                <c:pt idx="7">
                  <c:v>P99-99.5</c:v>
                </c:pt>
                <c:pt idx="8">
                  <c:v>P99.5-99.9</c:v>
                </c:pt>
                <c:pt idx="9">
                  <c:v>P99.9-99.99</c:v>
                </c:pt>
                <c:pt idx="10">
                  <c:v>Top 0.01% </c:v>
                </c:pt>
              </c:strCache>
            </c:strRef>
          </c:cat>
          <c:val>
            <c:numRef>
              <c:f>'F1'!$E$54:$O$54</c:f>
              <c:numCache>
                <c:formatCode>0.0</c:formatCode>
                <c:ptCount val="11"/>
                <c:pt idx="1">
                  <c:v>7.7</c:v>
                </c:pt>
                <c:pt idx="2">
                  <c:v>11.55</c:v>
                </c:pt>
                <c:pt idx="3">
                  <c:v>15.4</c:v>
                </c:pt>
                <c:pt idx="4">
                  <c:v>17.2</c:v>
                </c:pt>
                <c:pt idx="5">
                  <c:v>19</c:v>
                </c:pt>
                <c:pt idx="6">
                  <c:v>21.9</c:v>
                </c:pt>
                <c:pt idx="7">
                  <c:v>26</c:v>
                </c:pt>
                <c:pt idx="8">
                  <c:v>28.7</c:v>
                </c:pt>
                <c:pt idx="9">
                  <c:v>34.6</c:v>
                </c:pt>
                <c:pt idx="10">
                  <c:v>37.4</c:v>
                </c:pt>
              </c:numCache>
            </c:numRef>
          </c:val>
          <c:smooth val="0"/>
        </c:ser>
        <c:dLbls>
          <c:showLegendKey val="0"/>
          <c:showVal val="0"/>
          <c:showCatName val="0"/>
          <c:showSerName val="0"/>
          <c:showPercent val="0"/>
          <c:showBubbleSize val="0"/>
        </c:dLbls>
        <c:marker val="1"/>
        <c:smooth val="0"/>
        <c:axId val="366625312"/>
        <c:axId val="366623744"/>
      </c:lineChart>
      <c:catAx>
        <c:axId val="366625312"/>
        <c:scaling>
          <c:orientation val="minMax"/>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groups</a:t>
                </a:r>
                <a:endParaRPr lang="en-US" sz="700" b="0">
                  <a:effectLst/>
                  <a:latin typeface="Arial" panose="020B0604020202020204" pitchFamily="34" charset="0"/>
                  <a:cs typeface="Arial" panose="020B0604020202020204" pitchFamily="34" charset="0"/>
                </a:endParaRPr>
              </a:p>
            </c:rich>
          </c:tx>
          <c:layout>
            <c:manualLayout>
              <c:xMode val="edge"/>
              <c:yMode val="edge"/>
              <c:x val="0.42043315137755022"/>
              <c:y val="0.92087388189558339"/>
            </c:manualLayout>
          </c:layout>
          <c:overlay val="0"/>
        </c:title>
        <c:numFmt formatCode="General" sourceLinked="1"/>
        <c:majorTickMark val="out"/>
        <c:minorTickMark val="none"/>
        <c:tickLblPos val="nextTo"/>
        <c:spPr>
          <a:ln>
            <a:solidFill>
              <a:schemeClr val="tx1"/>
            </a:solidFill>
          </a:ln>
        </c:spPr>
        <c:txPr>
          <a:bodyPr rot="0" vert="horz"/>
          <a:lstStyle/>
          <a:p>
            <a:pPr>
              <a:defRPr sz="900" b="0" i="0" u="none" strike="noStrike" kern="0" spc="-20" baseline="0">
                <a:solidFill>
                  <a:srgbClr val="000000"/>
                </a:solidFill>
                <a:latin typeface="Arial" panose="020B0604020202020204" pitchFamily="34" charset="0"/>
                <a:ea typeface="Arial"/>
                <a:cs typeface="Arial" panose="020B0604020202020204" pitchFamily="34" charset="0"/>
              </a:defRPr>
            </a:pPr>
            <a:endParaRPr lang="en-US"/>
          </a:p>
        </c:txPr>
        <c:crossAx val="366623744"/>
        <c:crossesAt val="-10"/>
        <c:auto val="0"/>
        <c:lblAlgn val="ctr"/>
        <c:lblOffset val="100"/>
        <c:tickLblSkip val="1"/>
        <c:noMultiLvlLbl val="0"/>
      </c:catAx>
      <c:valAx>
        <c:axId val="366623744"/>
        <c:scaling>
          <c:orientation val="minMax"/>
          <c:max val="40"/>
          <c:min val="-10"/>
        </c:scaling>
        <c:delete val="0"/>
        <c:axPos val="l"/>
        <c:majorGridlines>
          <c:spPr>
            <a:ln>
              <a:solidFill>
                <a:schemeClr val="bg1">
                  <a:lumMod val="75000"/>
                </a:schemeClr>
              </a:solidFill>
              <a:prstDash val="sysDash"/>
            </a:ln>
          </c:spPr>
        </c:majorGridlines>
        <c:title>
          <c:tx>
            <c:rich>
              <a:bodyPr/>
              <a:lstStyle/>
              <a:p>
                <a:pPr>
                  <a:defRPr sz="1200" b="0">
                    <a:latin typeface="Arial" panose="020B0604020202020204" pitchFamily="34" charset="0"/>
                    <a:cs typeface="Arial" panose="020B0604020202020204" pitchFamily="34" charset="0"/>
                  </a:defRPr>
                </a:pPr>
                <a:r>
                  <a:rPr lang="en-US" sz="1200" b="0" baseline="0">
                    <a:latin typeface="Arial" panose="020B0604020202020204" pitchFamily="34" charset="0"/>
                    <a:cs typeface="Arial" panose="020B0604020202020204" pitchFamily="34" charset="0"/>
                  </a:rPr>
                  <a:t>Average federal tax rate (%)</a:t>
                </a:r>
                <a:endParaRPr lang="en-US" sz="1200" b="0">
                  <a:latin typeface="Arial" panose="020B0604020202020204" pitchFamily="34" charset="0"/>
                  <a:cs typeface="Arial" panose="020B0604020202020204" pitchFamily="34" charset="0"/>
                </a:endParaRPr>
              </a:p>
            </c:rich>
          </c:tx>
          <c:layout>
            <c:manualLayout>
              <c:xMode val="edge"/>
              <c:yMode val="edge"/>
              <c:x val="3.2084964234403002E-4"/>
              <c:y val="0.22530672579453068"/>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366625312"/>
        <c:crosses val="autoZero"/>
        <c:crossBetween val="between"/>
        <c:majorUnit val="10"/>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9861500363302047E-2"/>
          <c:y val="1.912437220292031E-2"/>
          <c:w val="0.86202173880807276"/>
          <c:h val="0.83983704919368452"/>
        </c:manualLayout>
      </c:layout>
      <c:scatterChart>
        <c:scatterStyle val="lineMarker"/>
        <c:varyColors val="0"/>
        <c:ser>
          <c:idx val="0"/>
          <c:order val="0"/>
          <c:tx>
            <c:v>CBO</c:v>
          </c:tx>
          <c:spPr>
            <a:ln>
              <a:solidFill>
                <a:schemeClr val="tx1">
                  <a:lumMod val="65000"/>
                  <a:lumOff val="35000"/>
                </a:schemeClr>
              </a:solidFill>
              <a:prstDash val="sysDash"/>
            </a:ln>
          </c:spPr>
          <c:marker>
            <c:symbol val="circle"/>
            <c:size val="4"/>
            <c:spPr>
              <a:solidFill>
                <a:schemeClr val="tx1">
                  <a:lumMod val="50000"/>
                  <a:lumOff val="50000"/>
                </a:schemeClr>
              </a:solidFill>
              <a:ln>
                <a:noFill/>
              </a:ln>
            </c:spPr>
          </c:marker>
          <c:dPt>
            <c:idx val="7"/>
            <c:marker>
              <c:symbol val="none"/>
            </c:marker>
            <c:bubble3D val="0"/>
          </c:dPt>
          <c:xVal>
            <c:numRef>
              <c:f>'F2'!$F$45:$P$45</c:f>
              <c:numCache>
                <c:formatCode>General</c:formatCode>
                <c:ptCount val="11"/>
                <c:pt idx="0">
                  <c:v>10</c:v>
                </c:pt>
                <c:pt idx="1">
                  <c:v>30</c:v>
                </c:pt>
                <c:pt idx="2">
                  <c:v>50</c:v>
                </c:pt>
                <c:pt idx="3">
                  <c:v>70</c:v>
                </c:pt>
                <c:pt idx="4">
                  <c:v>85</c:v>
                </c:pt>
                <c:pt idx="5">
                  <c:v>92.5</c:v>
                </c:pt>
                <c:pt idx="6">
                  <c:v>97</c:v>
                </c:pt>
                <c:pt idx="7" formatCode="0.0">
                  <c:v>99.5</c:v>
                </c:pt>
              </c:numCache>
            </c:numRef>
          </c:xVal>
          <c:yVal>
            <c:numRef>
              <c:f>'F1'!$E$50:$M$50</c:f>
              <c:numCache>
                <c:formatCode>0.0</c:formatCode>
                <c:ptCount val="9"/>
                <c:pt idx="0">
                  <c:v>1.9</c:v>
                </c:pt>
                <c:pt idx="1">
                  <c:v>9</c:v>
                </c:pt>
                <c:pt idx="2">
                  <c:v>14</c:v>
                </c:pt>
                <c:pt idx="3">
                  <c:v>17.8</c:v>
                </c:pt>
                <c:pt idx="4">
                  <c:v>21.2</c:v>
                </c:pt>
                <c:pt idx="5">
                  <c:v>23.4</c:v>
                </c:pt>
                <c:pt idx="6">
                  <c:v>26.7</c:v>
                </c:pt>
                <c:pt idx="7">
                  <c:v>30.15</c:v>
                </c:pt>
                <c:pt idx="8">
                  <c:v>33.6</c:v>
                </c:pt>
              </c:numCache>
            </c:numRef>
          </c:yVal>
          <c:smooth val="0"/>
        </c:ser>
        <c:ser>
          <c:idx val="2"/>
          <c:order val="1"/>
          <c:tx>
            <c:v>TPC</c:v>
          </c:tx>
          <c:spPr>
            <a:ln>
              <a:solidFill>
                <a:schemeClr val="accent6">
                  <a:lumMod val="75000"/>
                </a:schemeClr>
              </a:solidFill>
            </a:ln>
          </c:spPr>
          <c:marker>
            <c:symbol val="square"/>
            <c:size val="5"/>
            <c:spPr>
              <a:solidFill>
                <a:schemeClr val="accent6">
                  <a:lumMod val="75000"/>
                </a:schemeClr>
              </a:solidFill>
              <a:ln>
                <a:solidFill>
                  <a:schemeClr val="accent6">
                    <a:lumMod val="75000"/>
                  </a:schemeClr>
                </a:solidFill>
              </a:ln>
            </c:spPr>
          </c:marker>
          <c:dPt>
            <c:idx val="7"/>
            <c:marker>
              <c:symbol val="none"/>
            </c:marker>
            <c:bubble3D val="0"/>
          </c:dPt>
          <c:dPt>
            <c:idx val="8"/>
            <c:marker>
              <c:symbol val="none"/>
            </c:marker>
            <c:bubble3D val="0"/>
          </c:dPt>
          <c:xVal>
            <c:numRef>
              <c:f>'F2'!$F$46:$P$46</c:f>
              <c:numCache>
                <c:formatCode>General</c:formatCode>
                <c:ptCount val="11"/>
                <c:pt idx="0">
                  <c:v>10</c:v>
                </c:pt>
                <c:pt idx="1">
                  <c:v>30</c:v>
                </c:pt>
                <c:pt idx="2">
                  <c:v>50</c:v>
                </c:pt>
                <c:pt idx="3">
                  <c:v>70</c:v>
                </c:pt>
                <c:pt idx="4">
                  <c:v>85</c:v>
                </c:pt>
                <c:pt idx="5">
                  <c:v>92.5</c:v>
                </c:pt>
                <c:pt idx="6">
                  <c:v>97</c:v>
                </c:pt>
                <c:pt idx="7">
                  <c:v>99.25</c:v>
                </c:pt>
                <c:pt idx="8">
                  <c:v>99.7</c:v>
                </c:pt>
                <c:pt idx="9" formatCode="0.00">
                  <c:v>99.95</c:v>
                </c:pt>
              </c:numCache>
            </c:numRef>
          </c:xVal>
          <c:yVal>
            <c:numRef>
              <c:f>'F1'!$E$51:$N$51</c:f>
              <c:numCache>
                <c:formatCode>0.0</c:formatCode>
                <c:ptCount val="10"/>
                <c:pt idx="0">
                  <c:v>3.1</c:v>
                </c:pt>
                <c:pt idx="1">
                  <c:v>8</c:v>
                </c:pt>
                <c:pt idx="2">
                  <c:v>13.7</c:v>
                </c:pt>
                <c:pt idx="3">
                  <c:v>16.600000000000001</c:v>
                </c:pt>
                <c:pt idx="4">
                  <c:v>18.8</c:v>
                </c:pt>
                <c:pt idx="5">
                  <c:v>20.3</c:v>
                </c:pt>
                <c:pt idx="6">
                  <c:v>23.8</c:v>
                </c:pt>
                <c:pt idx="7">
                  <c:v>27.766666666666669</c:v>
                </c:pt>
                <c:pt idx="8">
                  <c:v>31.733333333333334</c:v>
                </c:pt>
                <c:pt idx="9">
                  <c:v>35.700000000000003</c:v>
                </c:pt>
              </c:numCache>
            </c:numRef>
          </c:yVal>
          <c:smooth val="0"/>
        </c:ser>
        <c:ser>
          <c:idx val="1"/>
          <c:order val="2"/>
          <c:tx>
            <c:v>PS</c:v>
          </c:tx>
          <c:spPr>
            <a:ln>
              <a:solidFill>
                <a:schemeClr val="accent5"/>
              </a:solidFill>
            </a:ln>
          </c:spPr>
          <c:marker>
            <c:symbol val="circle"/>
            <c:size val="5"/>
            <c:spPr>
              <a:solidFill>
                <a:schemeClr val="accent5"/>
              </a:solidFill>
              <a:ln>
                <a:noFill/>
              </a:ln>
            </c:spPr>
          </c:marker>
          <c:xVal>
            <c:numRef>
              <c:f>'F2'!$F$44:$P$44</c:f>
              <c:numCache>
                <c:formatCode>General</c:formatCode>
                <c:ptCount val="11"/>
                <c:pt idx="0">
                  <c:v>10</c:v>
                </c:pt>
                <c:pt idx="1">
                  <c:v>30</c:v>
                </c:pt>
                <c:pt idx="2">
                  <c:v>50</c:v>
                </c:pt>
                <c:pt idx="3">
                  <c:v>70</c:v>
                </c:pt>
                <c:pt idx="4">
                  <c:v>85</c:v>
                </c:pt>
                <c:pt idx="5">
                  <c:v>92.5</c:v>
                </c:pt>
                <c:pt idx="6">
                  <c:v>97</c:v>
                </c:pt>
                <c:pt idx="7">
                  <c:v>99.25</c:v>
                </c:pt>
                <c:pt idx="8">
                  <c:v>99.7</c:v>
                </c:pt>
                <c:pt idx="9">
                  <c:v>99.944999999999993</c:v>
                </c:pt>
                <c:pt idx="10">
                  <c:v>99.995000000000005</c:v>
                </c:pt>
              </c:numCache>
            </c:numRef>
          </c:xVal>
          <c:yVal>
            <c:numRef>
              <c:f>'F1'!$E$49:$O$49</c:f>
              <c:numCache>
                <c:formatCode>0.0</c:formatCode>
                <c:ptCount val="11"/>
                <c:pt idx="1">
                  <c:v>9.4</c:v>
                </c:pt>
                <c:pt idx="2">
                  <c:v>16.100000000000001</c:v>
                </c:pt>
                <c:pt idx="3">
                  <c:v>20.5</c:v>
                </c:pt>
                <c:pt idx="4">
                  <c:v>22.7</c:v>
                </c:pt>
                <c:pt idx="5">
                  <c:v>24.9</c:v>
                </c:pt>
                <c:pt idx="6">
                  <c:v>27.2</c:v>
                </c:pt>
                <c:pt idx="7">
                  <c:v>31.3</c:v>
                </c:pt>
                <c:pt idx="8">
                  <c:v>33</c:v>
                </c:pt>
                <c:pt idx="9">
                  <c:v>34.1</c:v>
                </c:pt>
                <c:pt idx="10">
                  <c:v>34.700000000000003</c:v>
                </c:pt>
              </c:numCache>
            </c:numRef>
          </c:yVal>
          <c:smooth val="0"/>
        </c:ser>
        <c:ser>
          <c:idx val="3"/>
          <c:order val="3"/>
          <c:tx>
            <c:v>AS</c:v>
          </c:tx>
          <c:spPr>
            <a:ln>
              <a:solidFill>
                <a:srgbClr val="C00000"/>
              </a:solidFill>
              <a:prstDash val="sysDash"/>
            </a:ln>
          </c:spPr>
          <c:marker>
            <c:symbol val="square"/>
            <c:size val="5"/>
            <c:spPr>
              <a:solidFill>
                <a:schemeClr val="bg1"/>
              </a:solidFill>
              <a:ln>
                <a:solidFill>
                  <a:srgbClr val="C00000"/>
                </a:solidFill>
              </a:ln>
            </c:spPr>
          </c:marker>
          <c:xVal>
            <c:numRef>
              <c:f>'F2'!$F$44:$P$44</c:f>
              <c:numCache>
                <c:formatCode>General</c:formatCode>
                <c:ptCount val="11"/>
                <c:pt idx="0">
                  <c:v>10</c:v>
                </c:pt>
                <c:pt idx="1">
                  <c:v>30</c:v>
                </c:pt>
                <c:pt idx="2">
                  <c:v>50</c:v>
                </c:pt>
                <c:pt idx="3">
                  <c:v>70</c:v>
                </c:pt>
                <c:pt idx="4">
                  <c:v>85</c:v>
                </c:pt>
                <c:pt idx="5">
                  <c:v>92.5</c:v>
                </c:pt>
                <c:pt idx="6">
                  <c:v>97</c:v>
                </c:pt>
                <c:pt idx="7">
                  <c:v>99.25</c:v>
                </c:pt>
                <c:pt idx="8">
                  <c:v>99.7</c:v>
                </c:pt>
                <c:pt idx="9">
                  <c:v>99.944999999999993</c:v>
                </c:pt>
                <c:pt idx="10">
                  <c:v>99.995000000000005</c:v>
                </c:pt>
              </c:numCache>
            </c:numRef>
          </c:xVal>
          <c:yVal>
            <c:numRef>
              <c:f>'F1'!$E$54:$O$54</c:f>
              <c:numCache>
                <c:formatCode>0.0</c:formatCode>
                <c:ptCount val="11"/>
                <c:pt idx="1">
                  <c:v>7.7</c:v>
                </c:pt>
                <c:pt idx="2">
                  <c:v>11.55</c:v>
                </c:pt>
                <c:pt idx="3">
                  <c:v>15.4</c:v>
                </c:pt>
                <c:pt idx="4">
                  <c:v>17.2</c:v>
                </c:pt>
                <c:pt idx="5">
                  <c:v>19</c:v>
                </c:pt>
                <c:pt idx="6">
                  <c:v>21.9</c:v>
                </c:pt>
                <c:pt idx="7">
                  <c:v>26</c:v>
                </c:pt>
                <c:pt idx="8">
                  <c:v>28.7</c:v>
                </c:pt>
                <c:pt idx="9">
                  <c:v>34.6</c:v>
                </c:pt>
                <c:pt idx="10">
                  <c:v>37.4</c:v>
                </c:pt>
              </c:numCache>
            </c:numRef>
          </c:yVal>
          <c:smooth val="0"/>
        </c:ser>
        <c:dLbls>
          <c:showLegendKey val="0"/>
          <c:showVal val="0"/>
          <c:showCatName val="0"/>
          <c:showSerName val="0"/>
          <c:showPercent val="0"/>
          <c:showBubbleSize val="0"/>
        </c:dLbls>
        <c:axId val="366624920"/>
        <c:axId val="366626096"/>
      </c:scatterChart>
      <c:valAx>
        <c:axId val="366624920"/>
        <c:scaling>
          <c:orientation val="minMax"/>
          <c:max val="100"/>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quintile </a:t>
                </a:r>
                <a:endParaRPr lang="en-US" sz="700" b="0">
                  <a:effectLst/>
                  <a:latin typeface="Arial" panose="020B0604020202020204" pitchFamily="34" charset="0"/>
                  <a:cs typeface="Arial" panose="020B0604020202020204" pitchFamily="34" charset="0"/>
                </a:endParaRPr>
              </a:p>
            </c:rich>
          </c:tx>
          <c:layout>
            <c:manualLayout>
              <c:xMode val="edge"/>
              <c:yMode val="edge"/>
              <c:x val="0.41390927828936641"/>
              <c:y val="0.91791748869528778"/>
            </c:manualLayout>
          </c:layout>
          <c:overlay val="0"/>
        </c:title>
        <c:numFmt formatCode="0" sourceLinked="0"/>
        <c:majorTickMark val="out"/>
        <c:minorTickMark val="none"/>
        <c:tickLblPos val="nextTo"/>
        <c:spPr>
          <a:ln>
            <a:solidFill>
              <a:schemeClr val="tx1"/>
            </a:solidFill>
          </a:ln>
        </c:spPr>
        <c:txPr>
          <a:bodyPr rot="0" vert="horz"/>
          <a:lstStyle/>
          <a:p>
            <a:pPr>
              <a:defRPr sz="1100" b="0" i="0" u="none" strike="noStrike" kern="0" spc="-20" baseline="0">
                <a:solidFill>
                  <a:srgbClr val="000000"/>
                </a:solidFill>
                <a:latin typeface="Arial" panose="020B0604020202020204" pitchFamily="34" charset="0"/>
                <a:ea typeface="Arial"/>
                <a:cs typeface="Arial" panose="020B0604020202020204" pitchFamily="34" charset="0"/>
              </a:defRPr>
            </a:pPr>
            <a:endParaRPr lang="en-US"/>
          </a:p>
        </c:txPr>
        <c:crossAx val="366626096"/>
        <c:crossesAt val="-20"/>
        <c:crossBetween val="midCat"/>
        <c:majorUnit val="20"/>
        <c:minorUnit val="1"/>
      </c:valAx>
      <c:valAx>
        <c:axId val="366626096"/>
        <c:scaling>
          <c:orientation val="minMax"/>
          <c:max val="40"/>
          <c:min val="0"/>
        </c:scaling>
        <c:delete val="0"/>
        <c:axPos val="l"/>
        <c:majorGridlines>
          <c:spPr>
            <a:ln>
              <a:solidFill>
                <a:schemeClr val="bg1">
                  <a:lumMod val="75000"/>
                </a:schemeClr>
              </a:solidFill>
              <a:prstDash val="sysDash"/>
            </a:ln>
          </c:spPr>
        </c:majorGridlines>
        <c:title>
          <c:tx>
            <c:rich>
              <a:bodyPr/>
              <a:lstStyle/>
              <a:p>
                <a:pPr>
                  <a:defRPr sz="1200" b="0">
                    <a:latin typeface="Arial" panose="020B0604020202020204" pitchFamily="34" charset="0"/>
                    <a:cs typeface="Arial" panose="020B0604020202020204" pitchFamily="34" charset="0"/>
                  </a:defRPr>
                </a:pPr>
                <a:r>
                  <a:rPr lang="en-US" sz="1200" b="0" baseline="0">
                    <a:latin typeface="Arial" panose="020B0604020202020204" pitchFamily="34" charset="0"/>
                    <a:cs typeface="Arial" panose="020B0604020202020204" pitchFamily="34" charset="0"/>
                  </a:rPr>
                  <a:t>Average federal tax rate (%)</a:t>
                </a:r>
                <a:endParaRPr lang="en-US" sz="1200" b="0">
                  <a:latin typeface="Arial" panose="020B0604020202020204" pitchFamily="34" charset="0"/>
                  <a:cs typeface="Arial" panose="020B0604020202020204" pitchFamily="34" charset="0"/>
                </a:endParaRPr>
              </a:p>
            </c:rich>
          </c:tx>
          <c:layout>
            <c:manualLayout>
              <c:xMode val="edge"/>
              <c:yMode val="edge"/>
              <c:x val="3.2069437647977618E-4"/>
              <c:y val="0.2097467860863290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366624920"/>
        <c:crosses val="autoZero"/>
        <c:crossBetween val="midCat"/>
        <c:majorUnit val="10"/>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400" b="1">
                <a:solidFill>
                  <a:schemeClr val="tx1"/>
                </a:solidFill>
                <a:latin typeface="Arial" panose="020B0604020202020204" pitchFamily="34" charset="0"/>
                <a:cs typeface="Arial" panose="020B0604020202020204" pitchFamily="34" charset="0"/>
              </a:rPr>
              <a:t>2014</a:t>
            </a:r>
          </a:p>
        </c:rich>
      </c:tx>
      <c:layout>
        <c:manualLayout>
          <c:xMode val="edge"/>
          <c:yMode val="edge"/>
          <c:x val="0.50390070921985819"/>
          <c:y val="5.9127864005912786E-3"/>
        </c:manualLayout>
      </c:layout>
      <c:overlay val="0"/>
    </c:title>
    <c:autoTitleDeleted val="0"/>
    <c:plotArea>
      <c:layout>
        <c:manualLayout>
          <c:layoutTarget val="inner"/>
          <c:xMode val="edge"/>
          <c:yMode val="edge"/>
          <c:x val="0.10103181251279761"/>
          <c:y val="5.7557483806763628E-2"/>
          <c:w val="0.89866960778838811"/>
          <c:h val="0.80140393758984119"/>
        </c:manualLayout>
      </c:layout>
      <c:lineChart>
        <c:grouping val="standard"/>
        <c:varyColors val="0"/>
        <c:ser>
          <c:idx val="1"/>
          <c:order val="0"/>
          <c:tx>
            <c:v>PS</c:v>
          </c:tx>
          <c:spPr>
            <a:ln>
              <a:solidFill>
                <a:schemeClr val="accent1">
                  <a:lumMod val="75000"/>
                </a:schemeClr>
              </a:solidFill>
            </a:ln>
          </c:spPr>
          <c:marker>
            <c:symbol val="circle"/>
            <c:size val="5"/>
            <c:spPr>
              <a:solidFill>
                <a:schemeClr val="accent5"/>
              </a:solidFill>
              <a:ln>
                <a:noFill/>
              </a:ln>
            </c:spPr>
          </c:marker>
          <c:cat>
            <c:strRef>
              <c:f>'F3'!$F$35:$M$35</c:f>
              <c:strCache>
                <c:ptCount val="8"/>
                <c:pt idx="0">
                  <c:v>P0-50</c:v>
                </c:pt>
                <c:pt idx="1">
                  <c:v>P50-90</c:v>
                </c:pt>
                <c:pt idx="2">
                  <c:v>P90-95</c:v>
                </c:pt>
                <c:pt idx="3">
                  <c:v>P95-99</c:v>
                </c:pt>
                <c:pt idx="4">
                  <c:v>P99-99.5</c:v>
                </c:pt>
                <c:pt idx="5">
                  <c:v>P99.5-99.9</c:v>
                </c:pt>
                <c:pt idx="6">
                  <c:v>P99.9-99.99</c:v>
                </c:pt>
                <c:pt idx="7">
                  <c:v>Top 0.01% </c:v>
                </c:pt>
              </c:strCache>
            </c:strRef>
          </c:cat>
          <c:val>
            <c:numRef>
              <c:f>'F3'!$F$38:$M$38</c:f>
              <c:numCache>
                <c:formatCode>0.0</c:formatCode>
                <c:ptCount val="8"/>
                <c:pt idx="0">
                  <c:v>24.411490559577942</c:v>
                </c:pt>
                <c:pt idx="1">
                  <c:v>28.579744696617126</c:v>
                </c:pt>
                <c:pt idx="2">
                  <c:v>32.007589936256409</c:v>
                </c:pt>
                <c:pt idx="3">
                  <c:v>32.119268178939819</c:v>
                </c:pt>
                <c:pt idx="4">
                  <c:v>32.254001498222351</c:v>
                </c:pt>
                <c:pt idx="5">
                  <c:v>34.231743216514587</c:v>
                </c:pt>
                <c:pt idx="6">
                  <c:v>38.918039202690125</c:v>
                </c:pt>
                <c:pt idx="7">
                  <c:v>40.791565179824829</c:v>
                </c:pt>
              </c:numCache>
            </c:numRef>
          </c:val>
          <c:smooth val="0"/>
        </c:ser>
        <c:ser>
          <c:idx val="3"/>
          <c:order val="1"/>
          <c:tx>
            <c:v>AS</c:v>
          </c:tx>
          <c:spPr>
            <a:ln>
              <a:solidFill>
                <a:srgbClr val="C00000"/>
              </a:solidFill>
            </a:ln>
          </c:spPr>
          <c:marker>
            <c:symbol val="square"/>
            <c:size val="5"/>
            <c:spPr>
              <a:solidFill>
                <a:srgbClr val="C00000"/>
              </a:solidFill>
              <a:ln>
                <a:noFill/>
              </a:ln>
            </c:spPr>
          </c:marker>
          <c:cat>
            <c:strRef>
              <c:f>'F3'!$F$35:$M$35</c:f>
              <c:strCache>
                <c:ptCount val="8"/>
                <c:pt idx="0">
                  <c:v>P0-50</c:v>
                </c:pt>
                <c:pt idx="1">
                  <c:v>P50-90</c:v>
                </c:pt>
                <c:pt idx="2">
                  <c:v>P90-95</c:v>
                </c:pt>
                <c:pt idx="3">
                  <c:v>P95-99</c:v>
                </c:pt>
                <c:pt idx="4">
                  <c:v>P99-99.5</c:v>
                </c:pt>
                <c:pt idx="5">
                  <c:v>P99.5-99.9</c:v>
                </c:pt>
                <c:pt idx="6">
                  <c:v>P99.9-99.99</c:v>
                </c:pt>
                <c:pt idx="7">
                  <c:v>Top 0.01% </c:v>
                </c:pt>
              </c:strCache>
            </c:strRef>
          </c:cat>
          <c:val>
            <c:numRef>
              <c:f>'F3'!$F$36:$M$36</c:f>
              <c:numCache>
                <c:formatCode>0.0</c:formatCode>
                <c:ptCount val="8"/>
                <c:pt idx="0">
                  <c:v>12.9</c:v>
                </c:pt>
                <c:pt idx="1">
                  <c:v>25.5</c:v>
                </c:pt>
                <c:pt idx="2">
                  <c:v>30</c:v>
                </c:pt>
                <c:pt idx="3">
                  <c:v>33</c:v>
                </c:pt>
                <c:pt idx="4">
                  <c:v>37</c:v>
                </c:pt>
                <c:pt idx="5">
                  <c:v>39.9</c:v>
                </c:pt>
                <c:pt idx="6">
                  <c:v>47.6</c:v>
                </c:pt>
                <c:pt idx="7">
                  <c:v>51.748679219998927</c:v>
                </c:pt>
              </c:numCache>
            </c:numRef>
          </c:val>
          <c:smooth val="0"/>
        </c:ser>
        <c:dLbls>
          <c:showLegendKey val="0"/>
          <c:showVal val="0"/>
          <c:showCatName val="0"/>
          <c:showSerName val="0"/>
          <c:showPercent val="0"/>
          <c:showBubbleSize val="0"/>
        </c:dLbls>
        <c:marker val="1"/>
        <c:smooth val="0"/>
        <c:axId val="366626488"/>
        <c:axId val="366626880"/>
      </c:lineChart>
      <c:catAx>
        <c:axId val="366626488"/>
        <c:scaling>
          <c:orientation val="minMax"/>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groups</a:t>
                </a:r>
                <a:endParaRPr lang="en-US" sz="700" b="0">
                  <a:effectLst/>
                  <a:latin typeface="Arial" panose="020B0604020202020204" pitchFamily="34" charset="0"/>
                  <a:cs typeface="Arial" panose="020B0604020202020204" pitchFamily="34" charset="0"/>
                </a:endParaRPr>
              </a:p>
            </c:rich>
          </c:tx>
          <c:layout>
            <c:manualLayout>
              <c:xMode val="edge"/>
              <c:yMode val="edge"/>
              <c:x val="0.44474302414325867"/>
              <c:y val="0.92383027509587901"/>
            </c:manualLayout>
          </c:layout>
          <c:overlay val="0"/>
        </c:title>
        <c:numFmt formatCode="General" sourceLinked="1"/>
        <c:majorTickMark val="out"/>
        <c:minorTickMark val="none"/>
        <c:tickLblPos val="nextTo"/>
        <c:spPr>
          <a:ln>
            <a:solidFill>
              <a:schemeClr val="tx1"/>
            </a:solidFill>
          </a:ln>
        </c:spPr>
        <c:txPr>
          <a:bodyPr rot="0" vert="horz"/>
          <a:lstStyle/>
          <a:p>
            <a:pPr>
              <a:defRPr sz="1050" b="0" i="0" u="none" strike="noStrike" kern="0" spc="-20" baseline="0">
                <a:solidFill>
                  <a:srgbClr val="000000"/>
                </a:solidFill>
                <a:latin typeface="Arial" panose="020B0604020202020204" pitchFamily="34" charset="0"/>
                <a:ea typeface="Arial"/>
                <a:cs typeface="Arial" panose="020B0604020202020204" pitchFamily="34" charset="0"/>
              </a:defRPr>
            </a:pPr>
            <a:endParaRPr lang="en-US"/>
          </a:p>
        </c:txPr>
        <c:crossAx val="366626880"/>
        <c:crossesAt val="-10"/>
        <c:auto val="0"/>
        <c:lblAlgn val="ctr"/>
        <c:lblOffset val="100"/>
        <c:tickLblSkip val="1"/>
        <c:noMultiLvlLbl val="0"/>
      </c:catAx>
      <c:valAx>
        <c:axId val="366626880"/>
        <c:scaling>
          <c:orientation val="minMax"/>
          <c:max val="52"/>
          <c:min val="10"/>
        </c:scaling>
        <c:delete val="0"/>
        <c:axPos val="l"/>
        <c:majorGridlines>
          <c:spPr>
            <a:ln>
              <a:solidFill>
                <a:schemeClr val="bg1">
                  <a:lumMod val="75000"/>
                </a:schemeClr>
              </a:solidFill>
              <a:prstDash val="sysDash"/>
            </a:ln>
          </c:spPr>
        </c:majorGridlines>
        <c:title>
          <c:tx>
            <c:rich>
              <a:bodyPr/>
              <a:lstStyle/>
              <a:p>
                <a:pPr>
                  <a:defRPr sz="1200" b="0">
                    <a:latin typeface="Arial" panose="020B0604020202020204" pitchFamily="34" charset="0"/>
                    <a:cs typeface="Arial" panose="020B0604020202020204" pitchFamily="34" charset="0"/>
                  </a:defRPr>
                </a:pPr>
                <a:r>
                  <a:rPr lang="en-US" sz="1200" b="0" baseline="0">
                    <a:latin typeface="Arial" panose="020B0604020202020204" pitchFamily="34" charset="0"/>
                    <a:cs typeface="Arial" panose="020B0604020202020204" pitchFamily="34" charset="0"/>
                  </a:rPr>
                  <a:t>Average Tax Rate, all taxes (%)</a:t>
                </a:r>
                <a:endParaRPr lang="en-US" sz="1200" b="0">
                  <a:latin typeface="Arial" panose="020B0604020202020204" pitchFamily="34" charset="0"/>
                  <a:cs typeface="Arial" panose="020B0604020202020204" pitchFamily="34" charset="0"/>
                </a:endParaRPr>
              </a:p>
            </c:rich>
          </c:tx>
          <c:layout>
            <c:manualLayout>
              <c:xMode val="edge"/>
              <c:yMode val="edge"/>
              <c:x val="3.2073118519759499E-4"/>
              <c:y val="0.1868736141906873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366626488"/>
        <c:crosses val="autoZero"/>
        <c:crossBetween val="between"/>
        <c:majorUnit val="10"/>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400" b="1">
                <a:solidFill>
                  <a:schemeClr val="tx1"/>
                </a:solidFill>
                <a:latin typeface="Arial" panose="020B0604020202020204" pitchFamily="34" charset="0"/>
                <a:cs typeface="Arial" panose="020B0604020202020204" pitchFamily="34" charset="0"/>
              </a:rPr>
              <a:t>2018</a:t>
            </a:r>
          </a:p>
        </c:rich>
      </c:tx>
      <c:layout>
        <c:manualLayout>
          <c:xMode val="edge"/>
          <c:yMode val="edge"/>
          <c:x val="0.50390070921985819"/>
          <c:y val="5.9127864005912786E-3"/>
        </c:manualLayout>
      </c:layout>
      <c:overlay val="0"/>
    </c:title>
    <c:autoTitleDeleted val="0"/>
    <c:plotArea>
      <c:layout>
        <c:manualLayout>
          <c:layoutTarget val="inner"/>
          <c:xMode val="edge"/>
          <c:yMode val="edge"/>
          <c:x val="0.10103181251279761"/>
          <c:y val="5.7557483806763628E-2"/>
          <c:w val="0.89866960778838811"/>
          <c:h val="0.80140393758984119"/>
        </c:manualLayout>
      </c:layout>
      <c:lineChart>
        <c:grouping val="standard"/>
        <c:varyColors val="0"/>
        <c:ser>
          <c:idx val="1"/>
          <c:order val="0"/>
          <c:tx>
            <c:v>PS</c:v>
          </c:tx>
          <c:spPr>
            <a:ln>
              <a:solidFill>
                <a:schemeClr val="accent1">
                  <a:lumMod val="75000"/>
                </a:schemeClr>
              </a:solidFill>
              <a:prstDash val="sysDash"/>
            </a:ln>
          </c:spPr>
          <c:marker>
            <c:symbol val="circle"/>
            <c:size val="5"/>
            <c:spPr>
              <a:solidFill>
                <a:schemeClr val="accent5"/>
              </a:solidFill>
              <a:ln>
                <a:noFill/>
              </a:ln>
            </c:spPr>
          </c:marker>
          <c:cat>
            <c:strRef>
              <c:f>'F3'!$F$35:$M$35</c:f>
              <c:strCache>
                <c:ptCount val="8"/>
                <c:pt idx="0">
                  <c:v>P0-50</c:v>
                </c:pt>
                <c:pt idx="1">
                  <c:v>P50-90</c:v>
                </c:pt>
                <c:pt idx="2">
                  <c:v>P90-95</c:v>
                </c:pt>
                <c:pt idx="3">
                  <c:v>P95-99</c:v>
                </c:pt>
                <c:pt idx="4">
                  <c:v>P99-99.5</c:v>
                </c:pt>
                <c:pt idx="5">
                  <c:v>P99.5-99.9</c:v>
                </c:pt>
                <c:pt idx="6">
                  <c:v>P99.9-99.99</c:v>
                </c:pt>
                <c:pt idx="7">
                  <c:v>Top 0.01% </c:v>
                </c:pt>
              </c:strCache>
            </c:strRef>
          </c:cat>
          <c:val>
            <c:numRef>
              <c:f>'F3'!$F$39:$M$39</c:f>
              <c:numCache>
                <c:formatCode>0.0</c:formatCode>
                <c:ptCount val="8"/>
                <c:pt idx="0">
                  <c:v>23.531490559577943</c:v>
                </c:pt>
                <c:pt idx="1">
                  <c:v>27.019744696617128</c:v>
                </c:pt>
                <c:pt idx="2">
                  <c:v>30.207589936256408</c:v>
                </c:pt>
                <c:pt idx="3">
                  <c:v>29.019268178939818</c:v>
                </c:pt>
                <c:pt idx="4">
                  <c:v>29.95400149822235</c:v>
                </c:pt>
                <c:pt idx="5">
                  <c:v>31.931743216514587</c:v>
                </c:pt>
                <c:pt idx="6">
                  <c:v>37.118039202690127</c:v>
                </c:pt>
                <c:pt idx="7">
                  <c:v>38.991565179824832</c:v>
                </c:pt>
              </c:numCache>
            </c:numRef>
          </c:val>
          <c:smooth val="0"/>
        </c:ser>
        <c:ser>
          <c:idx val="3"/>
          <c:order val="1"/>
          <c:tx>
            <c:v>AS</c:v>
          </c:tx>
          <c:spPr>
            <a:ln>
              <a:solidFill>
                <a:srgbClr val="C00000"/>
              </a:solidFill>
              <a:prstDash val="sysDash"/>
            </a:ln>
          </c:spPr>
          <c:marker>
            <c:symbol val="square"/>
            <c:size val="5"/>
            <c:spPr>
              <a:solidFill>
                <a:srgbClr val="C00000"/>
              </a:solidFill>
              <a:ln>
                <a:noFill/>
              </a:ln>
            </c:spPr>
          </c:marker>
          <c:cat>
            <c:strRef>
              <c:f>'F3'!$F$35:$M$35</c:f>
              <c:strCache>
                <c:ptCount val="8"/>
                <c:pt idx="0">
                  <c:v>P0-50</c:v>
                </c:pt>
                <c:pt idx="1">
                  <c:v>P50-90</c:v>
                </c:pt>
                <c:pt idx="2">
                  <c:v>P90-95</c:v>
                </c:pt>
                <c:pt idx="3">
                  <c:v>P95-99</c:v>
                </c:pt>
                <c:pt idx="4">
                  <c:v>P99-99.5</c:v>
                </c:pt>
                <c:pt idx="5">
                  <c:v>P99.5-99.9</c:v>
                </c:pt>
                <c:pt idx="6">
                  <c:v>P99.9-99.99</c:v>
                </c:pt>
                <c:pt idx="7">
                  <c:v>Top 0.01% </c:v>
                </c:pt>
              </c:strCache>
            </c:strRef>
          </c:cat>
          <c:val>
            <c:numRef>
              <c:f>'F3'!$F$37:$M$37</c:f>
              <c:numCache>
                <c:formatCode>0.0</c:formatCode>
                <c:ptCount val="8"/>
                <c:pt idx="0">
                  <c:v>12.02</c:v>
                </c:pt>
                <c:pt idx="1">
                  <c:v>23.94</c:v>
                </c:pt>
                <c:pt idx="2">
                  <c:v>28.2</c:v>
                </c:pt>
                <c:pt idx="3">
                  <c:v>29.9</c:v>
                </c:pt>
                <c:pt idx="4">
                  <c:v>34.700000000000003</c:v>
                </c:pt>
                <c:pt idx="5">
                  <c:v>37.6</c:v>
                </c:pt>
                <c:pt idx="6">
                  <c:v>45.800000000000004</c:v>
                </c:pt>
                <c:pt idx="7">
                  <c:v>49.94867921999893</c:v>
                </c:pt>
              </c:numCache>
            </c:numRef>
          </c:val>
          <c:smooth val="0"/>
        </c:ser>
        <c:ser>
          <c:idx val="0"/>
          <c:order val="2"/>
          <c:tx>
            <c:v>PSZ2018</c:v>
          </c:tx>
          <c:spPr>
            <a:ln w="15875">
              <a:solidFill>
                <a:srgbClr val="7030A0"/>
              </a:solidFill>
              <a:prstDash val="solid"/>
            </a:ln>
          </c:spPr>
          <c:marker>
            <c:symbol val="diamond"/>
            <c:size val="6"/>
            <c:spPr>
              <a:solidFill>
                <a:srgbClr val="7030A0"/>
              </a:solidFill>
              <a:ln>
                <a:solidFill>
                  <a:srgbClr val="7030A0"/>
                </a:solidFill>
              </a:ln>
            </c:spPr>
          </c:marker>
          <c:cat>
            <c:strRef>
              <c:f>'F3'!$F$35:$M$35</c:f>
              <c:strCache>
                <c:ptCount val="8"/>
                <c:pt idx="0">
                  <c:v>P0-50</c:v>
                </c:pt>
                <c:pt idx="1">
                  <c:v>P50-90</c:v>
                </c:pt>
                <c:pt idx="2">
                  <c:v>P90-95</c:v>
                </c:pt>
                <c:pt idx="3">
                  <c:v>P95-99</c:v>
                </c:pt>
                <c:pt idx="4">
                  <c:v>P99-99.5</c:v>
                </c:pt>
                <c:pt idx="5">
                  <c:v>P99.5-99.9</c:v>
                </c:pt>
                <c:pt idx="6">
                  <c:v>P99.9-99.99</c:v>
                </c:pt>
                <c:pt idx="7">
                  <c:v>Top 0.01% </c:v>
                </c:pt>
              </c:strCache>
            </c:strRef>
          </c:cat>
          <c:val>
            <c:numRef>
              <c:f>'F3'!$F$40:$M$40</c:f>
              <c:numCache>
                <c:formatCode>0.0</c:formatCode>
                <c:ptCount val="8"/>
                <c:pt idx="0">
                  <c:v>25.333333333333332</c:v>
                </c:pt>
                <c:pt idx="1">
                  <c:v>27.5</c:v>
                </c:pt>
                <c:pt idx="2">
                  <c:v>29</c:v>
                </c:pt>
                <c:pt idx="3">
                  <c:v>28</c:v>
                </c:pt>
                <c:pt idx="4">
                  <c:v>29</c:v>
                </c:pt>
                <c:pt idx="5">
                  <c:v>29</c:v>
                </c:pt>
                <c:pt idx="6">
                  <c:v>33</c:v>
                </c:pt>
                <c:pt idx="7">
                  <c:v>31</c:v>
                </c:pt>
              </c:numCache>
            </c:numRef>
          </c:val>
          <c:smooth val="0"/>
        </c:ser>
        <c:dLbls>
          <c:showLegendKey val="0"/>
          <c:showVal val="0"/>
          <c:showCatName val="0"/>
          <c:showSerName val="0"/>
          <c:showPercent val="0"/>
          <c:showBubbleSize val="0"/>
        </c:dLbls>
        <c:marker val="1"/>
        <c:smooth val="0"/>
        <c:axId val="489248872"/>
        <c:axId val="489246520"/>
      </c:lineChart>
      <c:catAx>
        <c:axId val="489248872"/>
        <c:scaling>
          <c:orientation val="minMax"/>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groups</a:t>
                </a:r>
                <a:endParaRPr lang="en-US" sz="700" b="0">
                  <a:effectLst/>
                  <a:latin typeface="Arial" panose="020B0604020202020204" pitchFamily="34" charset="0"/>
                  <a:cs typeface="Arial" panose="020B0604020202020204" pitchFamily="34" charset="0"/>
                </a:endParaRPr>
              </a:p>
            </c:rich>
          </c:tx>
          <c:layout>
            <c:manualLayout>
              <c:xMode val="edge"/>
              <c:yMode val="edge"/>
              <c:x val="0.44474302414325867"/>
              <c:y val="0.92383027509587901"/>
            </c:manualLayout>
          </c:layout>
          <c:overlay val="0"/>
        </c:title>
        <c:numFmt formatCode="General" sourceLinked="1"/>
        <c:majorTickMark val="out"/>
        <c:minorTickMark val="none"/>
        <c:tickLblPos val="nextTo"/>
        <c:spPr>
          <a:ln>
            <a:solidFill>
              <a:schemeClr val="tx1"/>
            </a:solidFill>
          </a:ln>
        </c:spPr>
        <c:txPr>
          <a:bodyPr rot="0" vert="horz"/>
          <a:lstStyle/>
          <a:p>
            <a:pPr>
              <a:defRPr sz="1050" b="0" i="0" u="none" strike="noStrike" kern="0" spc="-20" baseline="0">
                <a:solidFill>
                  <a:srgbClr val="000000"/>
                </a:solidFill>
                <a:latin typeface="Arial" panose="020B0604020202020204" pitchFamily="34" charset="0"/>
                <a:ea typeface="Arial"/>
                <a:cs typeface="Arial" panose="020B0604020202020204" pitchFamily="34" charset="0"/>
              </a:defRPr>
            </a:pPr>
            <a:endParaRPr lang="en-US"/>
          </a:p>
        </c:txPr>
        <c:crossAx val="489246520"/>
        <c:crossesAt val="-10"/>
        <c:auto val="0"/>
        <c:lblAlgn val="ctr"/>
        <c:lblOffset val="100"/>
        <c:tickLblSkip val="1"/>
        <c:noMultiLvlLbl val="0"/>
      </c:catAx>
      <c:valAx>
        <c:axId val="489246520"/>
        <c:scaling>
          <c:orientation val="minMax"/>
          <c:max val="52"/>
          <c:min val="10"/>
        </c:scaling>
        <c:delete val="0"/>
        <c:axPos val="l"/>
        <c:majorGridlines>
          <c:spPr>
            <a:ln>
              <a:solidFill>
                <a:schemeClr val="bg1">
                  <a:lumMod val="75000"/>
                </a:schemeClr>
              </a:solidFill>
              <a:prstDash val="sysDash"/>
            </a:ln>
          </c:spPr>
        </c:majorGridlines>
        <c:title>
          <c:tx>
            <c:rich>
              <a:bodyPr/>
              <a:lstStyle/>
              <a:p>
                <a:pPr>
                  <a:defRPr sz="1200" b="0">
                    <a:latin typeface="Arial" panose="020B0604020202020204" pitchFamily="34" charset="0"/>
                    <a:cs typeface="Arial" panose="020B0604020202020204" pitchFamily="34" charset="0"/>
                  </a:defRPr>
                </a:pPr>
                <a:r>
                  <a:rPr lang="en-US" sz="1200" b="0" baseline="0">
                    <a:latin typeface="Arial" panose="020B0604020202020204" pitchFamily="34" charset="0"/>
                    <a:cs typeface="Arial" panose="020B0604020202020204" pitchFamily="34" charset="0"/>
                  </a:rPr>
                  <a:t>Average Tax Rate, all taxes (%)</a:t>
                </a:r>
                <a:endParaRPr lang="en-US" sz="1200" b="0">
                  <a:latin typeface="Arial" panose="020B0604020202020204" pitchFamily="34" charset="0"/>
                  <a:cs typeface="Arial" panose="020B0604020202020204" pitchFamily="34" charset="0"/>
                </a:endParaRPr>
              </a:p>
            </c:rich>
          </c:tx>
          <c:layout>
            <c:manualLayout>
              <c:xMode val="edge"/>
              <c:yMode val="edge"/>
              <c:x val="3.2073118519759499E-4"/>
              <c:y val="0.1868736141906873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489248872"/>
        <c:crosses val="autoZero"/>
        <c:crossBetween val="between"/>
        <c:majorUnit val="10"/>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9861500363302047E-2"/>
          <c:y val="1.912437220292031E-2"/>
          <c:w val="0.86202173880807276"/>
          <c:h val="0.83983704919368452"/>
        </c:manualLayout>
      </c:layout>
      <c:scatterChart>
        <c:scatterStyle val="lineMarker"/>
        <c:varyColors val="0"/>
        <c:ser>
          <c:idx val="1"/>
          <c:order val="0"/>
          <c:tx>
            <c:v>PS</c:v>
          </c:tx>
          <c:spPr>
            <a:ln>
              <a:solidFill>
                <a:schemeClr val="accent1">
                  <a:lumMod val="75000"/>
                </a:schemeClr>
              </a:solidFill>
            </a:ln>
          </c:spPr>
          <c:marker>
            <c:symbol val="circle"/>
            <c:size val="5"/>
            <c:spPr>
              <a:solidFill>
                <a:schemeClr val="accent5"/>
              </a:solidFill>
              <a:ln>
                <a:noFill/>
              </a:ln>
            </c:spPr>
          </c:marker>
          <c:xVal>
            <c:numRef>
              <c:f>'B2-IncTax'!$E$44:$O$44</c:f>
              <c:numCache>
                <c:formatCode>General</c:formatCode>
                <c:ptCount val="11"/>
                <c:pt idx="0">
                  <c:v>10</c:v>
                </c:pt>
                <c:pt idx="1">
                  <c:v>30</c:v>
                </c:pt>
                <c:pt idx="2">
                  <c:v>50</c:v>
                </c:pt>
                <c:pt idx="3">
                  <c:v>70</c:v>
                </c:pt>
                <c:pt idx="4">
                  <c:v>85</c:v>
                </c:pt>
                <c:pt idx="5">
                  <c:v>92.5</c:v>
                </c:pt>
                <c:pt idx="6">
                  <c:v>97</c:v>
                </c:pt>
                <c:pt idx="7">
                  <c:v>99.25</c:v>
                </c:pt>
                <c:pt idx="8">
                  <c:v>99.7</c:v>
                </c:pt>
                <c:pt idx="9">
                  <c:v>99.944999999999993</c:v>
                </c:pt>
                <c:pt idx="10">
                  <c:v>99.995000000000005</c:v>
                </c:pt>
              </c:numCache>
            </c:numRef>
          </c:xVal>
          <c:yVal>
            <c:numRef>
              <c:f>'B2-IncTax'!$E$36:$O$36</c:f>
              <c:numCache>
                <c:formatCode>0.0</c:formatCode>
                <c:ptCount val="11"/>
                <c:pt idx="1">
                  <c:v>-3.2</c:v>
                </c:pt>
                <c:pt idx="2">
                  <c:v>3.2</c:v>
                </c:pt>
                <c:pt idx="3">
                  <c:v>7.3</c:v>
                </c:pt>
                <c:pt idx="4">
                  <c:v>9.1999999999999993</c:v>
                </c:pt>
                <c:pt idx="5">
                  <c:v>11.6</c:v>
                </c:pt>
                <c:pt idx="6">
                  <c:v>16.399999999999999</c:v>
                </c:pt>
                <c:pt idx="7">
                  <c:v>21.4</c:v>
                </c:pt>
                <c:pt idx="8">
                  <c:v>23.8</c:v>
                </c:pt>
                <c:pt idx="9">
                  <c:v>25.1</c:v>
                </c:pt>
                <c:pt idx="10">
                  <c:v>26.2</c:v>
                </c:pt>
              </c:numCache>
            </c:numRef>
          </c:yVal>
          <c:smooth val="0"/>
        </c:ser>
        <c:ser>
          <c:idx val="0"/>
          <c:order val="1"/>
          <c:tx>
            <c:v>CBO</c:v>
          </c:tx>
          <c:spPr>
            <a:ln>
              <a:solidFill>
                <a:schemeClr val="tx1">
                  <a:lumMod val="65000"/>
                  <a:lumOff val="35000"/>
                </a:schemeClr>
              </a:solidFill>
              <a:prstDash val="sysDash"/>
            </a:ln>
          </c:spPr>
          <c:marker>
            <c:symbol val="circle"/>
            <c:size val="4"/>
            <c:spPr>
              <a:solidFill>
                <a:schemeClr val="tx1">
                  <a:lumMod val="50000"/>
                  <a:lumOff val="50000"/>
                </a:schemeClr>
              </a:solidFill>
              <a:ln>
                <a:noFill/>
              </a:ln>
            </c:spPr>
          </c:marker>
          <c:xVal>
            <c:numRef>
              <c:f>'B2-IncTax'!$E$45:$O$45</c:f>
              <c:numCache>
                <c:formatCode>General</c:formatCode>
                <c:ptCount val="11"/>
                <c:pt idx="0">
                  <c:v>10</c:v>
                </c:pt>
                <c:pt idx="1">
                  <c:v>30</c:v>
                </c:pt>
                <c:pt idx="2">
                  <c:v>50</c:v>
                </c:pt>
                <c:pt idx="3">
                  <c:v>70</c:v>
                </c:pt>
                <c:pt idx="4">
                  <c:v>85</c:v>
                </c:pt>
                <c:pt idx="5">
                  <c:v>92.5</c:v>
                </c:pt>
                <c:pt idx="6">
                  <c:v>97</c:v>
                </c:pt>
                <c:pt idx="7" formatCode="0.0">
                  <c:v>99.5</c:v>
                </c:pt>
              </c:numCache>
            </c:numRef>
          </c:xVal>
          <c:yVal>
            <c:numRef>
              <c:f>'B2-IncTax'!$E$37:$O$37</c:f>
              <c:numCache>
                <c:formatCode>0.0</c:formatCode>
                <c:ptCount val="11"/>
                <c:pt idx="0">
                  <c:v>-11.5</c:v>
                </c:pt>
                <c:pt idx="1">
                  <c:v>-1.6</c:v>
                </c:pt>
                <c:pt idx="2">
                  <c:v>2.8</c:v>
                </c:pt>
                <c:pt idx="3">
                  <c:v>6.4</c:v>
                </c:pt>
                <c:pt idx="4">
                  <c:v>9.4</c:v>
                </c:pt>
                <c:pt idx="5">
                  <c:v>11.9</c:v>
                </c:pt>
                <c:pt idx="6">
                  <c:v>16.600000000000001</c:v>
                </c:pt>
                <c:pt idx="7">
                  <c:v>20.3</c:v>
                </c:pt>
                <c:pt idx="8">
                  <c:v>24</c:v>
                </c:pt>
              </c:numCache>
            </c:numRef>
          </c:yVal>
          <c:smooth val="0"/>
        </c:ser>
        <c:ser>
          <c:idx val="2"/>
          <c:order val="2"/>
          <c:tx>
            <c:v>TPC</c:v>
          </c:tx>
          <c:spPr>
            <a:ln>
              <a:solidFill>
                <a:schemeClr val="accent6">
                  <a:lumMod val="75000"/>
                </a:schemeClr>
              </a:solidFill>
            </a:ln>
          </c:spPr>
          <c:marker>
            <c:symbol val="square"/>
            <c:size val="5"/>
            <c:spPr>
              <a:solidFill>
                <a:schemeClr val="accent6">
                  <a:lumMod val="75000"/>
                </a:schemeClr>
              </a:solidFill>
              <a:ln>
                <a:solidFill>
                  <a:schemeClr val="accent6">
                    <a:lumMod val="75000"/>
                  </a:schemeClr>
                </a:solidFill>
              </a:ln>
            </c:spPr>
          </c:marker>
          <c:xVal>
            <c:numRef>
              <c:f>'B2-IncTax'!$E$46:$O$46</c:f>
              <c:numCache>
                <c:formatCode>General</c:formatCode>
                <c:ptCount val="11"/>
                <c:pt idx="0">
                  <c:v>10</c:v>
                </c:pt>
                <c:pt idx="1">
                  <c:v>30</c:v>
                </c:pt>
                <c:pt idx="2">
                  <c:v>50</c:v>
                </c:pt>
                <c:pt idx="3">
                  <c:v>70</c:v>
                </c:pt>
                <c:pt idx="4">
                  <c:v>85</c:v>
                </c:pt>
                <c:pt idx="5">
                  <c:v>92.5</c:v>
                </c:pt>
                <c:pt idx="6">
                  <c:v>97</c:v>
                </c:pt>
                <c:pt idx="7">
                  <c:v>99.25</c:v>
                </c:pt>
                <c:pt idx="8">
                  <c:v>99.7</c:v>
                </c:pt>
                <c:pt idx="9" formatCode="0.00">
                  <c:v>99.95</c:v>
                </c:pt>
              </c:numCache>
            </c:numRef>
          </c:xVal>
          <c:yVal>
            <c:numRef>
              <c:f>'B2-IncTax'!$E$38:$O$38</c:f>
              <c:numCache>
                <c:formatCode>0.0</c:formatCode>
                <c:ptCount val="11"/>
                <c:pt idx="0">
                  <c:v>-4.5</c:v>
                </c:pt>
                <c:pt idx="1">
                  <c:v>-1</c:v>
                </c:pt>
                <c:pt idx="2">
                  <c:v>3.7</c:v>
                </c:pt>
                <c:pt idx="3">
                  <c:v>6.2</c:v>
                </c:pt>
                <c:pt idx="4">
                  <c:v>7.6</c:v>
                </c:pt>
                <c:pt idx="5">
                  <c:v>9.3000000000000007</c:v>
                </c:pt>
                <c:pt idx="6">
                  <c:v>14</c:v>
                </c:pt>
                <c:pt idx="7">
                  <c:v>19.3</c:v>
                </c:pt>
                <c:pt idx="8">
                  <c:v>24.6</c:v>
                </c:pt>
                <c:pt idx="9">
                  <c:v>26.4</c:v>
                </c:pt>
              </c:numCache>
            </c:numRef>
          </c:yVal>
          <c:smooth val="0"/>
        </c:ser>
        <c:ser>
          <c:idx val="3"/>
          <c:order val="3"/>
          <c:tx>
            <c:v>AS</c:v>
          </c:tx>
          <c:spPr>
            <a:ln w="31750">
              <a:solidFill>
                <a:srgbClr val="C00000"/>
              </a:solidFill>
              <a:prstDash val="sysDot"/>
            </a:ln>
          </c:spPr>
          <c:marker>
            <c:symbol val="diamond"/>
            <c:size val="6"/>
            <c:spPr>
              <a:solidFill>
                <a:schemeClr val="bg1"/>
              </a:solidFill>
              <a:ln>
                <a:solidFill>
                  <a:srgbClr val="C00000"/>
                </a:solidFill>
              </a:ln>
            </c:spPr>
          </c:marker>
          <c:xVal>
            <c:numRef>
              <c:f>'B2-IncTax'!$E$44:$O$44</c:f>
              <c:numCache>
                <c:formatCode>General</c:formatCode>
                <c:ptCount val="11"/>
                <c:pt idx="0">
                  <c:v>10</c:v>
                </c:pt>
                <c:pt idx="1">
                  <c:v>30</c:v>
                </c:pt>
                <c:pt idx="2">
                  <c:v>50</c:v>
                </c:pt>
                <c:pt idx="3">
                  <c:v>70</c:v>
                </c:pt>
                <c:pt idx="4">
                  <c:v>85</c:v>
                </c:pt>
                <c:pt idx="5">
                  <c:v>92.5</c:v>
                </c:pt>
                <c:pt idx="6">
                  <c:v>97</c:v>
                </c:pt>
                <c:pt idx="7">
                  <c:v>99.25</c:v>
                </c:pt>
                <c:pt idx="8">
                  <c:v>99.7</c:v>
                </c:pt>
                <c:pt idx="9">
                  <c:v>99.944999999999993</c:v>
                </c:pt>
                <c:pt idx="10">
                  <c:v>99.995000000000005</c:v>
                </c:pt>
              </c:numCache>
            </c:numRef>
          </c:xVal>
          <c:yVal>
            <c:numRef>
              <c:f>'B2-IncTax'!$E$41:$O$41</c:f>
              <c:numCache>
                <c:formatCode>0.0</c:formatCode>
                <c:ptCount val="11"/>
                <c:pt idx="1">
                  <c:v>0.7</c:v>
                </c:pt>
                <c:pt idx="2">
                  <c:v>3.15</c:v>
                </c:pt>
                <c:pt idx="3">
                  <c:v>5.6</c:v>
                </c:pt>
                <c:pt idx="4">
                  <c:v>7.3684678387773088</c:v>
                </c:pt>
                <c:pt idx="5">
                  <c:v>9.136935677554618</c:v>
                </c:pt>
                <c:pt idx="6">
                  <c:v>13.30540810637979</c:v>
                </c:pt>
                <c:pt idx="7">
                  <c:v>19.086983422732061</c:v>
                </c:pt>
                <c:pt idx="8">
                  <c:v>22.487423136534257</c:v>
                </c:pt>
                <c:pt idx="9">
                  <c:v>28.261572264224366</c:v>
                </c:pt>
                <c:pt idx="10">
                  <c:v>30.126789516545326</c:v>
                </c:pt>
              </c:numCache>
            </c:numRef>
          </c:yVal>
          <c:smooth val="0"/>
        </c:ser>
        <c:dLbls>
          <c:showLegendKey val="0"/>
          <c:showVal val="0"/>
          <c:showCatName val="0"/>
          <c:showSerName val="0"/>
          <c:showPercent val="0"/>
          <c:showBubbleSize val="0"/>
        </c:dLbls>
        <c:axId val="489243384"/>
        <c:axId val="489246912"/>
      </c:scatterChart>
      <c:valAx>
        <c:axId val="489243384"/>
        <c:scaling>
          <c:orientation val="minMax"/>
          <c:max val="100"/>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quintile </a:t>
                </a:r>
                <a:endParaRPr lang="en-US" sz="700" b="0">
                  <a:effectLst/>
                  <a:latin typeface="Arial" panose="020B0604020202020204" pitchFamily="34" charset="0"/>
                  <a:cs typeface="Arial" panose="020B0604020202020204" pitchFamily="34" charset="0"/>
                </a:endParaRPr>
              </a:p>
            </c:rich>
          </c:tx>
          <c:layout>
            <c:manualLayout>
              <c:xMode val="edge"/>
              <c:yMode val="edge"/>
              <c:x val="0.41390927828936641"/>
              <c:y val="0.91791748869528778"/>
            </c:manualLayout>
          </c:layout>
          <c:overlay val="0"/>
        </c:title>
        <c:numFmt formatCode="0" sourceLinked="0"/>
        <c:majorTickMark val="out"/>
        <c:minorTickMark val="none"/>
        <c:tickLblPos val="nextTo"/>
        <c:spPr>
          <a:ln>
            <a:solidFill>
              <a:schemeClr val="tx1"/>
            </a:solidFill>
          </a:ln>
        </c:spPr>
        <c:txPr>
          <a:bodyPr rot="0" vert="horz"/>
          <a:lstStyle/>
          <a:p>
            <a:pPr>
              <a:defRPr sz="1100" b="0" i="0" u="none" strike="noStrike" kern="0" spc="-20" baseline="0">
                <a:solidFill>
                  <a:srgbClr val="000000"/>
                </a:solidFill>
                <a:latin typeface="Arial" panose="020B0604020202020204" pitchFamily="34" charset="0"/>
                <a:ea typeface="Arial"/>
                <a:cs typeface="Arial" panose="020B0604020202020204" pitchFamily="34" charset="0"/>
              </a:defRPr>
            </a:pPr>
            <a:endParaRPr lang="en-US"/>
          </a:p>
        </c:txPr>
        <c:crossAx val="489246912"/>
        <c:crossesAt val="-20"/>
        <c:crossBetween val="midCat"/>
        <c:majorUnit val="20"/>
        <c:minorUnit val="1"/>
      </c:valAx>
      <c:valAx>
        <c:axId val="489246912"/>
        <c:scaling>
          <c:orientation val="minMax"/>
          <c:max val="31"/>
          <c:min val="-20"/>
        </c:scaling>
        <c:delete val="0"/>
        <c:axPos val="l"/>
        <c:majorGridlines>
          <c:spPr>
            <a:ln>
              <a:solidFill>
                <a:schemeClr val="bg1">
                  <a:lumMod val="75000"/>
                </a:schemeClr>
              </a:solidFill>
              <a:prstDash val="sysDash"/>
            </a:ln>
          </c:spPr>
        </c:majorGridlines>
        <c:title>
          <c:tx>
            <c:rich>
              <a:bodyPr/>
              <a:lstStyle/>
              <a:p>
                <a:pPr>
                  <a:defRPr sz="1200" b="0">
                    <a:latin typeface="Arial" panose="020B0604020202020204" pitchFamily="34" charset="0"/>
                    <a:cs typeface="Arial" panose="020B0604020202020204" pitchFamily="34" charset="0"/>
                  </a:defRPr>
                </a:pPr>
                <a:r>
                  <a:rPr lang="en-US" sz="1200" b="0" baseline="0">
                    <a:latin typeface="Arial" panose="020B0604020202020204" pitchFamily="34" charset="0"/>
                    <a:cs typeface="Arial" panose="020B0604020202020204" pitchFamily="34" charset="0"/>
                  </a:rPr>
                  <a:t>Average Tax Rate (%)</a:t>
                </a:r>
                <a:endParaRPr lang="en-US" sz="1200" b="0">
                  <a:latin typeface="Arial" panose="020B0604020202020204" pitchFamily="34" charset="0"/>
                  <a:cs typeface="Arial" panose="020B0604020202020204" pitchFamily="34" charset="0"/>
                </a:endParaRPr>
              </a:p>
            </c:rich>
          </c:tx>
          <c:layout>
            <c:manualLayout>
              <c:xMode val="edge"/>
              <c:yMode val="edge"/>
              <c:x val="3.2073490813648288E-4"/>
              <c:y val="0.26000547049135486"/>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489243384"/>
        <c:crosses val="autoZero"/>
        <c:crossBetween val="midCat"/>
        <c:majorUnit val="10"/>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0836310838321225"/>
          <c:y val="1.912437220292031E-2"/>
          <c:w val="0.88165400021322271"/>
          <c:h val="0.83983704919368452"/>
        </c:manualLayout>
      </c:layout>
      <c:lineChart>
        <c:grouping val="standard"/>
        <c:varyColors val="0"/>
        <c:ser>
          <c:idx val="1"/>
          <c:order val="0"/>
          <c:tx>
            <c:v>PS</c:v>
          </c:tx>
          <c:spPr>
            <a:ln>
              <a:solidFill>
                <a:schemeClr val="accent1">
                  <a:lumMod val="75000"/>
                </a:schemeClr>
              </a:solidFill>
            </a:ln>
          </c:spPr>
          <c:marker>
            <c:symbol val="circle"/>
            <c:size val="5"/>
            <c:spPr>
              <a:solidFill>
                <a:schemeClr val="accent5"/>
              </a:solidFill>
              <a:ln>
                <a:noFill/>
              </a:ln>
            </c:spPr>
          </c:marker>
          <c:cat>
            <c:strRef>
              <c:f>'B2-IncTax'!$E$35:$O$35</c:f>
              <c:strCache>
                <c:ptCount val="11"/>
                <c:pt idx="0">
                  <c:v>P0-20</c:v>
                </c:pt>
                <c:pt idx="1">
                  <c:v>P20-40</c:v>
                </c:pt>
                <c:pt idx="2">
                  <c:v>P40-60</c:v>
                </c:pt>
                <c:pt idx="3">
                  <c:v>P60-80</c:v>
                </c:pt>
                <c:pt idx="4">
                  <c:v>P80-90</c:v>
                </c:pt>
                <c:pt idx="5">
                  <c:v>P90-95</c:v>
                </c:pt>
                <c:pt idx="6">
                  <c:v>P95-99</c:v>
                </c:pt>
                <c:pt idx="7">
                  <c:v>P99-99.5</c:v>
                </c:pt>
                <c:pt idx="8">
                  <c:v>P99.5-99.9</c:v>
                </c:pt>
                <c:pt idx="9">
                  <c:v>P99.9-99.99</c:v>
                </c:pt>
                <c:pt idx="10">
                  <c:v>Top 0.01% </c:v>
                </c:pt>
              </c:strCache>
            </c:strRef>
          </c:cat>
          <c:val>
            <c:numRef>
              <c:f>'B2-IncTax'!$E$36:$O$36</c:f>
              <c:numCache>
                <c:formatCode>0.0</c:formatCode>
                <c:ptCount val="11"/>
                <c:pt idx="1">
                  <c:v>-3.2</c:v>
                </c:pt>
                <c:pt idx="2">
                  <c:v>3.2</c:v>
                </c:pt>
                <c:pt idx="3">
                  <c:v>7.3</c:v>
                </c:pt>
                <c:pt idx="4">
                  <c:v>9.1999999999999993</c:v>
                </c:pt>
                <c:pt idx="5">
                  <c:v>11.6</c:v>
                </c:pt>
                <c:pt idx="6">
                  <c:v>16.399999999999999</c:v>
                </c:pt>
                <c:pt idx="7">
                  <c:v>21.4</c:v>
                </c:pt>
                <c:pt idx="8">
                  <c:v>23.8</c:v>
                </c:pt>
                <c:pt idx="9">
                  <c:v>25.1</c:v>
                </c:pt>
                <c:pt idx="10">
                  <c:v>26.2</c:v>
                </c:pt>
              </c:numCache>
            </c:numRef>
          </c:val>
          <c:smooth val="0"/>
        </c:ser>
        <c:ser>
          <c:idx val="0"/>
          <c:order val="1"/>
          <c:tx>
            <c:v>CBO</c:v>
          </c:tx>
          <c:spPr>
            <a:ln>
              <a:solidFill>
                <a:schemeClr val="tx1">
                  <a:lumMod val="65000"/>
                  <a:lumOff val="35000"/>
                </a:schemeClr>
              </a:solidFill>
              <a:prstDash val="sysDash"/>
            </a:ln>
          </c:spPr>
          <c:marker>
            <c:symbol val="circle"/>
            <c:size val="4"/>
            <c:spPr>
              <a:solidFill>
                <a:schemeClr val="tx1">
                  <a:lumMod val="50000"/>
                  <a:lumOff val="50000"/>
                </a:schemeClr>
              </a:solidFill>
              <a:ln>
                <a:noFill/>
              </a:ln>
            </c:spPr>
          </c:marker>
          <c:cat>
            <c:strRef>
              <c:f>'B2-IncTax'!$E$35:$O$35</c:f>
              <c:strCache>
                <c:ptCount val="11"/>
                <c:pt idx="0">
                  <c:v>P0-20</c:v>
                </c:pt>
                <c:pt idx="1">
                  <c:v>P20-40</c:v>
                </c:pt>
                <c:pt idx="2">
                  <c:v>P40-60</c:v>
                </c:pt>
                <c:pt idx="3">
                  <c:v>P60-80</c:v>
                </c:pt>
                <c:pt idx="4">
                  <c:v>P80-90</c:v>
                </c:pt>
                <c:pt idx="5">
                  <c:v>P90-95</c:v>
                </c:pt>
                <c:pt idx="6">
                  <c:v>P95-99</c:v>
                </c:pt>
                <c:pt idx="7">
                  <c:v>P99-99.5</c:v>
                </c:pt>
                <c:pt idx="8">
                  <c:v>P99.5-99.9</c:v>
                </c:pt>
                <c:pt idx="9">
                  <c:v>P99.9-99.99</c:v>
                </c:pt>
                <c:pt idx="10">
                  <c:v>Top 0.01% </c:v>
                </c:pt>
              </c:strCache>
            </c:strRef>
          </c:cat>
          <c:val>
            <c:numRef>
              <c:f>'B2-IncTax'!$E$37:$O$37</c:f>
              <c:numCache>
                <c:formatCode>0.0</c:formatCode>
                <c:ptCount val="11"/>
                <c:pt idx="0">
                  <c:v>-11.5</c:v>
                </c:pt>
                <c:pt idx="1">
                  <c:v>-1.6</c:v>
                </c:pt>
                <c:pt idx="2">
                  <c:v>2.8</c:v>
                </c:pt>
                <c:pt idx="3">
                  <c:v>6.4</c:v>
                </c:pt>
                <c:pt idx="4">
                  <c:v>9.4</c:v>
                </c:pt>
                <c:pt idx="5">
                  <c:v>11.9</c:v>
                </c:pt>
                <c:pt idx="6">
                  <c:v>16.600000000000001</c:v>
                </c:pt>
                <c:pt idx="7">
                  <c:v>20.3</c:v>
                </c:pt>
                <c:pt idx="8">
                  <c:v>24</c:v>
                </c:pt>
              </c:numCache>
            </c:numRef>
          </c:val>
          <c:smooth val="0"/>
        </c:ser>
        <c:ser>
          <c:idx val="2"/>
          <c:order val="2"/>
          <c:tx>
            <c:v>TPC</c:v>
          </c:tx>
          <c:spPr>
            <a:ln>
              <a:solidFill>
                <a:schemeClr val="accent6">
                  <a:lumMod val="75000"/>
                </a:schemeClr>
              </a:solidFill>
            </a:ln>
          </c:spPr>
          <c:marker>
            <c:symbol val="square"/>
            <c:size val="5"/>
            <c:spPr>
              <a:solidFill>
                <a:schemeClr val="accent6">
                  <a:lumMod val="75000"/>
                </a:schemeClr>
              </a:solidFill>
              <a:ln>
                <a:solidFill>
                  <a:schemeClr val="accent6">
                    <a:lumMod val="75000"/>
                  </a:schemeClr>
                </a:solidFill>
              </a:ln>
            </c:spPr>
          </c:marker>
          <c:cat>
            <c:strRef>
              <c:f>'B2-IncTax'!$E$35:$O$35</c:f>
              <c:strCache>
                <c:ptCount val="11"/>
                <c:pt idx="0">
                  <c:v>P0-20</c:v>
                </c:pt>
                <c:pt idx="1">
                  <c:v>P20-40</c:v>
                </c:pt>
                <c:pt idx="2">
                  <c:v>P40-60</c:v>
                </c:pt>
                <c:pt idx="3">
                  <c:v>P60-80</c:v>
                </c:pt>
                <c:pt idx="4">
                  <c:v>P80-90</c:v>
                </c:pt>
                <c:pt idx="5">
                  <c:v>P90-95</c:v>
                </c:pt>
                <c:pt idx="6">
                  <c:v>P95-99</c:v>
                </c:pt>
                <c:pt idx="7">
                  <c:v>P99-99.5</c:v>
                </c:pt>
                <c:pt idx="8">
                  <c:v>P99.5-99.9</c:v>
                </c:pt>
                <c:pt idx="9">
                  <c:v>P99.9-99.99</c:v>
                </c:pt>
                <c:pt idx="10">
                  <c:v>Top 0.01% </c:v>
                </c:pt>
              </c:strCache>
            </c:strRef>
          </c:cat>
          <c:val>
            <c:numRef>
              <c:f>'B2-IncTax'!$E$38:$O$38</c:f>
              <c:numCache>
                <c:formatCode>0.0</c:formatCode>
                <c:ptCount val="11"/>
                <c:pt idx="0">
                  <c:v>-4.5</c:v>
                </c:pt>
                <c:pt idx="1">
                  <c:v>-1</c:v>
                </c:pt>
                <c:pt idx="2">
                  <c:v>3.7</c:v>
                </c:pt>
                <c:pt idx="3">
                  <c:v>6.2</c:v>
                </c:pt>
                <c:pt idx="4">
                  <c:v>7.6</c:v>
                </c:pt>
                <c:pt idx="5">
                  <c:v>9.3000000000000007</c:v>
                </c:pt>
                <c:pt idx="6">
                  <c:v>14</c:v>
                </c:pt>
                <c:pt idx="7">
                  <c:v>19.3</c:v>
                </c:pt>
                <c:pt idx="8">
                  <c:v>24.6</c:v>
                </c:pt>
                <c:pt idx="9">
                  <c:v>26.4</c:v>
                </c:pt>
              </c:numCache>
            </c:numRef>
          </c:val>
          <c:smooth val="0"/>
        </c:ser>
        <c:ser>
          <c:idx val="3"/>
          <c:order val="3"/>
          <c:tx>
            <c:v>AS</c:v>
          </c:tx>
          <c:spPr>
            <a:ln w="31750">
              <a:solidFill>
                <a:srgbClr val="C00000"/>
              </a:solidFill>
              <a:prstDash val="sysDot"/>
            </a:ln>
          </c:spPr>
          <c:marker>
            <c:symbol val="diamond"/>
            <c:size val="6"/>
            <c:spPr>
              <a:solidFill>
                <a:schemeClr val="bg1"/>
              </a:solidFill>
              <a:ln>
                <a:solidFill>
                  <a:srgbClr val="C00000"/>
                </a:solidFill>
              </a:ln>
            </c:spPr>
          </c:marker>
          <c:cat>
            <c:strRef>
              <c:f>'B2-IncTax'!$E$35:$O$35</c:f>
              <c:strCache>
                <c:ptCount val="11"/>
                <c:pt idx="0">
                  <c:v>P0-20</c:v>
                </c:pt>
                <c:pt idx="1">
                  <c:v>P20-40</c:v>
                </c:pt>
                <c:pt idx="2">
                  <c:v>P40-60</c:v>
                </c:pt>
                <c:pt idx="3">
                  <c:v>P60-80</c:v>
                </c:pt>
                <c:pt idx="4">
                  <c:v>P80-90</c:v>
                </c:pt>
                <c:pt idx="5">
                  <c:v>P90-95</c:v>
                </c:pt>
                <c:pt idx="6">
                  <c:v>P95-99</c:v>
                </c:pt>
                <c:pt idx="7">
                  <c:v>P99-99.5</c:v>
                </c:pt>
                <c:pt idx="8">
                  <c:v>P99.5-99.9</c:v>
                </c:pt>
                <c:pt idx="9">
                  <c:v>P99.9-99.99</c:v>
                </c:pt>
                <c:pt idx="10">
                  <c:v>Top 0.01% </c:v>
                </c:pt>
              </c:strCache>
            </c:strRef>
          </c:cat>
          <c:val>
            <c:numRef>
              <c:f>'B2-IncTax'!$E$41:$O$41</c:f>
              <c:numCache>
                <c:formatCode>0.0</c:formatCode>
                <c:ptCount val="11"/>
                <c:pt idx="1">
                  <c:v>0.7</c:v>
                </c:pt>
                <c:pt idx="2">
                  <c:v>3.15</c:v>
                </c:pt>
                <c:pt idx="3">
                  <c:v>5.6</c:v>
                </c:pt>
                <c:pt idx="4">
                  <c:v>7.3684678387773088</c:v>
                </c:pt>
                <c:pt idx="5">
                  <c:v>9.136935677554618</c:v>
                </c:pt>
                <c:pt idx="6">
                  <c:v>13.30540810637979</c:v>
                </c:pt>
                <c:pt idx="7">
                  <c:v>19.086983422732061</c:v>
                </c:pt>
                <c:pt idx="8">
                  <c:v>22.487423136534257</c:v>
                </c:pt>
                <c:pt idx="9">
                  <c:v>28.261572264224366</c:v>
                </c:pt>
                <c:pt idx="10">
                  <c:v>30.126789516545326</c:v>
                </c:pt>
              </c:numCache>
            </c:numRef>
          </c:val>
          <c:smooth val="0"/>
        </c:ser>
        <c:dLbls>
          <c:showLegendKey val="0"/>
          <c:showVal val="0"/>
          <c:showCatName val="0"/>
          <c:showSerName val="0"/>
          <c:showPercent val="0"/>
          <c:showBubbleSize val="0"/>
        </c:dLbls>
        <c:marker val="1"/>
        <c:smooth val="0"/>
        <c:axId val="489249656"/>
        <c:axId val="489243776"/>
      </c:lineChart>
      <c:catAx>
        <c:axId val="489249656"/>
        <c:scaling>
          <c:orientation val="minMax"/>
        </c:scaling>
        <c:delete val="0"/>
        <c:axPos val="b"/>
        <c:majorGridlines>
          <c:spPr>
            <a:ln>
              <a:solidFill>
                <a:schemeClr val="bg1">
                  <a:lumMod val="75000"/>
                </a:schemeClr>
              </a:solidFill>
              <a:prstDash val="sysDash"/>
            </a:ln>
          </c:spPr>
        </c:majorGridlines>
        <c:title>
          <c:tx>
            <c:rich>
              <a:bodyPr/>
              <a:lstStyle/>
              <a:p>
                <a:pPr>
                  <a:defRPr/>
                </a:pPr>
                <a:r>
                  <a:rPr lang="en-US" sz="1200" b="0" i="0" baseline="0">
                    <a:effectLst/>
                    <a:latin typeface="Arial" panose="020B0604020202020204" pitchFamily="34" charset="0"/>
                    <a:cs typeface="Arial" panose="020B0604020202020204" pitchFamily="34" charset="0"/>
                  </a:rPr>
                  <a:t>Income groups</a:t>
                </a:r>
                <a:endParaRPr lang="en-US" sz="700" b="0">
                  <a:effectLst/>
                  <a:latin typeface="Arial" panose="020B0604020202020204" pitchFamily="34" charset="0"/>
                  <a:cs typeface="Arial" panose="020B0604020202020204" pitchFamily="34" charset="0"/>
                </a:endParaRPr>
              </a:p>
            </c:rich>
          </c:tx>
          <c:layout>
            <c:manualLayout>
              <c:xMode val="edge"/>
              <c:yMode val="edge"/>
              <c:x val="0.42043315137755022"/>
              <c:y val="0.92087388189558339"/>
            </c:manualLayout>
          </c:layout>
          <c:overlay val="0"/>
        </c:title>
        <c:numFmt formatCode="General" sourceLinked="1"/>
        <c:majorTickMark val="out"/>
        <c:minorTickMark val="none"/>
        <c:tickLblPos val="nextTo"/>
        <c:spPr>
          <a:ln>
            <a:solidFill>
              <a:schemeClr val="tx1"/>
            </a:solidFill>
          </a:ln>
        </c:spPr>
        <c:txPr>
          <a:bodyPr rot="0" vert="horz"/>
          <a:lstStyle/>
          <a:p>
            <a:pPr>
              <a:defRPr sz="900" b="0" i="0" u="none" strike="noStrike" kern="0" spc="-20" baseline="0">
                <a:solidFill>
                  <a:srgbClr val="000000"/>
                </a:solidFill>
                <a:latin typeface="Arial" panose="020B0604020202020204" pitchFamily="34" charset="0"/>
                <a:ea typeface="Arial"/>
                <a:cs typeface="Arial" panose="020B0604020202020204" pitchFamily="34" charset="0"/>
              </a:defRPr>
            </a:pPr>
            <a:endParaRPr lang="en-US"/>
          </a:p>
        </c:txPr>
        <c:crossAx val="489243776"/>
        <c:crossesAt val="-20"/>
        <c:auto val="0"/>
        <c:lblAlgn val="ctr"/>
        <c:lblOffset val="100"/>
        <c:tickLblSkip val="1"/>
        <c:noMultiLvlLbl val="0"/>
      </c:catAx>
      <c:valAx>
        <c:axId val="489243776"/>
        <c:scaling>
          <c:orientation val="minMax"/>
          <c:max val="31"/>
          <c:min val="-20"/>
        </c:scaling>
        <c:delete val="0"/>
        <c:axPos val="l"/>
        <c:majorGridlines>
          <c:spPr>
            <a:ln>
              <a:solidFill>
                <a:schemeClr val="bg1">
                  <a:lumMod val="75000"/>
                </a:schemeClr>
              </a:solidFill>
              <a:prstDash val="sysDash"/>
            </a:ln>
          </c:spPr>
        </c:majorGridlines>
        <c:title>
          <c:tx>
            <c:rich>
              <a:bodyPr/>
              <a:lstStyle/>
              <a:p>
                <a:pPr>
                  <a:defRPr sz="1200" b="0">
                    <a:latin typeface="Arial" panose="020B0604020202020204" pitchFamily="34" charset="0"/>
                    <a:cs typeface="Arial" panose="020B0604020202020204" pitchFamily="34" charset="0"/>
                  </a:defRPr>
                </a:pPr>
                <a:r>
                  <a:rPr lang="en-US" sz="1200" b="0" baseline="0">
                    <a:latin typeface="Arial" panose="020B0604020202020204" pitchFamily="34" charset="0"/>
                    <a:cs typeface="Arial" panose="020B0604020202020204" pitchFamily="34" charset="0"/>
                  </a:rPr>
                  <a:t>Average Tax Rate, fedearl indiv. income tax (%)</a:t>
                </a:r>
                <a:endParaRPr lang="en-US" sz="1200" b="0">
                  <a:latin typeface="Arial" panose="020B0604020202020204" pitchFamily="34" charset="0"/>
                  <a:cs typeface="Arial" panose="020B0604020202020204" pitchFamily="34" charset="0"/>
                </a:endParaRPr>
              </a:p>
            </c:rich>
          </c:tx>
          <c:layout>
            <c:manualLayout>
              <c:xMode val="edge"/>
              <c:yMode val="edge"/>
              <c:x val="3.2075745133085362E-4"/>
              <c:y val="5.3510716925351073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100" b="0" i="0" u="none" strike="noStrike" baseline="0">
                <a:solidFill>
                  <a:sysClr val="windowText" lastClr="000000"/>
                </a:solidFill>
                <a:latin typeface="Arial" panose="020B0604020202020204" pitchFamily="34" charset="0"/>
                <a:ea typeface="Calibri"/>
                <a:cs typeface="Arial" panose="020B0604020202020204" pitchFamily="34" charset="0"/>
              </a:defRPr>
            </a:pPr>
            <a:endParaRPr lang="en-US"/>
          </a:p>
        </c:txPr>
        <c:crossAx val="489249656"/>
        <c:crosses val="autoZero"/>
        <c:crossBetween val="between"/>
        <c:majorUnit val="10"/>
        <c:minorUnit val="5.000000000000001E-3"/>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11" r="0.75000000000000611" t="1" header="0.5" footer="0.5"/>
    <c:pageSetup orientation="landscape" horizontalDpi="1200" verticalDpi="120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133351</xdr:colOff>
      <xdr:row>2</xdr:row>
      <xdr:rowOff>9525</xdr:rowOff>
    </xdr:from>
    <xdr:to>
      <xdr:col>8</xdr:col>
      <xdr:colOff>276225</xdr:colOff>
      <xdr:row>24</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381000</xdr:colOff>
      <xdr:row>2</xdr:row>
      <xdr:rowOff>0</xdr:rowOff>
    </xdr:from>
    <xdr:to>
      <xdr:col>16</xdr:col>
      <xdr:colOff>428625</xdr:colOff>
      <xdr:row>24</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0.19173</cdr:x>
      <cdr:y>0.37473</cdr:y>
    </cdr:from>
    <cdr:to>
      <cdr:x>0.44869</cdr:x>
      <cdr:y>0.43902</cdr:y>
    </cdr:to>
    <cdr:sp macro="" textlink="">
      <cdr:nvSpPr>
        <cdr:cNvPr id="2" name="TextBox 1"/>
        <cdr:cNvSpPr txBox="1"/>
      </cdr:nvSpPr>
      <cdr:spPr>
        <a:xfrm xmlns:a="http://schemas.openxmlformats.org/drawingml/2006/main">
          <a:off x="969720" y="1609749"/>
          <a:ext cx="1299640" cy="2762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rgbClr val="C00000"/>
              </a:solidFill>
              <a:latin typeface="Arial" panose="020B0604020202020204" pitchFamily="34" charset="0"/>
              <a:cs typeface="Arial" panose="020B0604020202020204" pitchFamily="34" charset="0"/>
            </a:rPr>
            <a:t>Auten-Splinter</a:t>
          </a:r>
        </a:p>
      </cdr:txBody>
    </cdr:sp>
  </cdr:relSizeAnchor>
  <cdr:relSizeAnchor xmlns:cdr="http://schemas.openxmlformats.org/drawingml/2006/chartDrawing">
    <cdr:from>
      <cdr:x>0.33055</cdr:x>
      <cdr:y>0.56837</cdr:y>
    </cdr:from>
    <cdr:to>
      <cdr:x>0.65837</cdr:x>
      <cdr:y>0.67184</cdr:y>
    </cdr:to>
    <cdr:sp macro="" textlink="">
      <cdr:nvSpPr>
        <cdr:cNvPr id="5" name="TextBox 1"/>
        <cdr:cNvSpPr txBox="1"/>
      </cdr:nvSpPr>
      <cdr:spPr>
        <a:xfrm xmlns:a="http://schemas.openxmlformats.org/drawingml/2006/main">
          <a:off x="1671842" y="2441569"/>
          <a:ext cx="1658040" cy="444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chemeClr val="accent5"/>
              </a:solidFill>
              <a:latin typeface="Arial" panose="020B0604020202020204" pitchFamily="34" charset="0"/>
              <a:cs typeface="Arial" panose="020B0604020202020204" pitchFamily="34" charset="0"/>
            </a:rPr>
            <a:t>Piketty-Saez</a:t>
          </a:r>
        </a:p>
      </cdr:txBody>
    </cdr:sp>
  </cdr:relSizeAnchor>
  <cdr:relSizeAnchor xmlns:cdr="http://schemas.openxmlformats.org/drawingml/2006/chartDrawing">
    <cdr:from>
      <cdr:x>0.16487</cdr:x>
      <cdr:y>0.70806</cdr:y>
    </cdr:from>
    <cdr:to>
      <cdr:x>0.31723</cdr:x>
      <cdr:y>0.76497</cdr:y>
    </cdr:to>
    <cdr:sp macro="" textlink="">
      <cdr:nvSpPr>
        <cdr:cNvPr id="4" name="TextBox 1"/>
        <cdr:cNvSpPr txBox="1"/>
      </cdr:nvSpPr>
      <cdr:spPr>
        <a:xfrm xmlns:a="http://schemas.openxmlformats.org/drawingml/2006/main">
          <a:off x="833893" y="3041654"/>
          <a:ext cx="770602" cy="2444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400" b="1">
              <a:solidFill>
                <a:schemeClr val="tx1">
                  <a:lumMod val="65000"/>
                  <a:lumOff val="35000"/>
                </a:schemeClr>
              </a:solidFill>
              <a:latin typeface="Arial" panose="020B0604020202020204" pitchFamily="34" charset="0"/>
              <a:cs typeface="Arial" panose="020B0604020202020204" pitchFamily="34" charset="0"/>
            </a:rPr>
            <a:t>CBO</a:t>
          </a:r>
        </a:p>
      </cdr:txBody>
    </cdr:sp>
  </cdr:relSizeAnchor>
  <cdr:relSizeAnchor xmlns:cdr="http://schemas.openxmlformats.org/drawingml/2006/chartDrawing">
    <cdr:from>
      <cdr:x>0.09228</cdr:x>
      <cdr:y>0.86253</cdr:y>
    </cdr:from>
    <cdr:to>
      <cdr:x>0.99247</cdr:x>
      <cdr:y>0.91796</cdr:y>
    </cdr:to>
    <cdr:sp macro="" textlink="">
      <cdr:nvSpPr>
        <cdr:cNvPr id="3" name="TextBox 2"/>
        <cdr:cNvSpPr txBox="1"/>
      </cdr:nvSpPr>
      <cdr:spPr>
        <a:xfrm xmlns:a="http://schemas.openxmlformats.org/drawingml/2006/main">
          <a:off x="466725" y="3705246"/>
          <a:ext cx="4552950" cy="23811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 </a:t>
          </a:r>
          <a:r>
            <a:rPr lang="en-US" sz="1100" baseline="0"/>
            <a:t>      </a:t>
          </a:r>
          <a:r>
            <a:rPr lang="en-US" sz="1100" baseline="0">
              <a:latin typeface="Arial" panose="020B0604020202020204" pitchFamily="34" charset="0"/>
              <a:cs typeface="Arial" panose="020B0604020202020204" pitchFamily="34" charset="0"/>
            </a:rPr>
            <a:t>Bottom              2nd               3rd                  4th                 Top</a:t>
          </a:r>
        </a:p>
        <a:p xmlns:a="http://schemas.openxmlformats.org/drawingml/2006/main">
          <a:r>
            <a:rPr lang="en-US" sz="1100" baseline="0">
              <a:latin typeface="Arial" panose="020B0604020202020204" pitchFamily="34" charset="0"/>
              <a:cs typeface="Arial" panose="020B0604020202020204" pitchFamily="34" charset="0"/>
            </a:rPr>
            <a:t> </a:t>
          </a:r>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0.71563</cdr:x>
      <cdr:y>0.02735</cdr:y>
    </cdr:from>
    <cdr:to>
      <cdr:x>0.90584</cdr:x>
      <cdr:y>0.08426</cdr:y>
    </cdr:to>
    <cdr:sp macro="" textlink="">
      <cdr:nvSpPr>
        <cdr:cNvPr id="6" name="TextBox 1"/>
        <cdr:cNvSpPr txBox="1"/>
      </cdr:nvSpPr>
      <cdr:spPr>
        <a:xfrm xmlns:a="http://schemas.openxmlformats.org/drawingml/2006/main">
          <a:off x="3619500" y="117476"/>
          <a:ext cx="962025" cy="2444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200" b="1">
              <a:solidFill>
                <a:srgbClr val="C00000"/>
              </a:solidFill>
              <a:latin typeface="Arial" panose="020B0604020202020204" pitchFamily="34" charset="0"/>
              <a:cs typeface="Arial" panose="020B0604020202020204" pitchFamily="34" charset="0"/>
            </a:rPr>
            <a:t>Top 0.01%</a:t>
          </a:r>
        </a:p>
      </cdr:txBody>
    </cdr:sp>
  </cdr:relSizeAnchor>
  <cdr:relSizeAnchor xmlns:cdr="http://schemas.openxmlformats.org/drawingml/2006/chartDrawing">
    <cdr:from>
      <cdr:x>0.09667</cdr:x>
      <cdr:y>0.53511</cdr:y>
    </cdr:from>
    <cdr:to>
      <cdr:x>0.26027</cdr:x>
      <cdr:y>0.5994</cdr:y>
    </cdr:to>
    <cdr:sp macro="" textlink="">
      <cdr:nvSpPr>
        <cdr:cNvPr id="8" name="TextBox 1"/>
        <cdr:cNvSpPr txBox="1"/>
      </cdr:nvSpPr>
      <cdr:spPr>
        <a:xfrm xmlns:a="http://schemas.openxmlformats.org/drawingml/2006/main">
          <a:off x="488945" y="2298700"/>
          <a:ext cx="827448" cy="2762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chemeClr val="accent6">
                  <a:lumMod val="75000"/>
                </a:schemeClr>
              </a:solidFill>
              <a:latin typeface="Arial" panose="020B0604020202020204" pitchFamily="34" charset="0"/>
              <a:cs typeface="Arial" panose="020B0604020202020204" pitchFamily="34" charset="0"/>
            </a:rPr>
            <a:t>TPC</a:t>
          </a:r>
        </a:p>
      </cdr:txBody>
    </cdr:sp>
  </cdr:relSizeAnchor>
  <cdr:relSizeAnchor xmlns:cdr="http://schemas.openxmlformats.org/drawingml/2006/chartDrawing">
    <cdr:from>
      <cdr:x>0.88512</cdr:x>
      <cdr:y>0.03326</cdr:y>
    </cdr:from>
    <cdr:to>
      <cdr:x>0.94539</cdr:x>
      <cdr:y>0.04656</cdr:y>
    </cdr:to>
    <cdr:cxnSp macro="">
      <cdr:nvCxnSpPr>
        <cdr:cNvPr id="9" name="Straight Arrow Connector 8"/>
        <cdr:cNvCxnSpPr/>
      </cdr:nvCxnSpPr>
      <cdr:spPr>
        <a:xfrm xmlns:a="http://schemas.openxmlformats.org/drawingml/2006/main" flipV="1">
          <a:off x="4476750" y="142875"/>
          <a:ext cx="304800" cy="57150"/>
        </a:xfrm>
        <a:prstGeom xmlns:a="http://schemas.openxmlformats.org/drawingml/2006/main" prst="straightConnector1">
          <a:avLst/>
        </a:prstGeom>
        <a:ln xmlns:a="http://schemas.openxmlformats.org/drawingml/2006/main" w="9525">
          <a:solidFill>
            <a:srgbClr val="C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0.33208</cdr:x>
      <cdr:y>0.47302</cdr:y>
    </cdr:from>
    <cdr:to>
      <cdr:x>0.34714</cdr:x>
      <cdr:y>0.5085</cdr:y>
    </cdr:to>
    <cdr:cxnSp macro="">
      <cdr:nvCxnSpPr>
        <cdr:cNvPr id="11" name="Straight Arrow Connector 10"/>
        <cdr:cNvCxnSpPr/>
      </cdr:nvCxnSpPr>
      <cdr:spPr>
        <a:xfrm xmlns:a="http://schemas.openxmlformats.org/drawingml/2006/main">
          <a:off x="1679575" y="2032000"/>
          <a:ext cx="76200" cy="152400"/>
        </a:xfrm>
        <a:prstGeom xmlns:a="http://schemas.openxmlformats.org/drawingml/2006/main" prst="straightConnector1">
          <a:avLst/>
        </a:prstGeom>
        <a:ln xmlns:a="http://schemas.openxmlformats.org/drawingml/2006/main" w="9525">
          <a:solidFill>
            <a:srgbClr val="C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c:userShapes xmlns:c="http://schemas.openxmlformats.org/drawingml/2006/chart">
  <cdr:relSizeAnchor xmlns:cdr="http://schemas.openxmlformats.org/drawingml/2006/chartDrawing">
    <cdr:from>
      <cdr:x>0.07693</cdr:x>
      <cdr:y>0.36807</cdr:y>
    </cdr:from>
    <cdr:to>
      <cdr:x>0.33388</cdr:x>
      <cdr:y>0.43237</cdr:y>
    </cdr:to>
    <cdr:sp macro="" textlink="">
      <cdr:nvSpPr>
        <cdr:cNvPr id="2" name="TextBox 1"/>
        <cdr:cNvSpPr txBox="1"/>
      </cdr:nvSpPr>
      <cdr:spPr>
        <a:xfrm xmlns:a="http://schemas.openxmlformats.org/drawingml/2006/main">
          <a:off x="378852" y="1581166"/>
          <a:ext cx="1265330" cy="2762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500" b="1">
              <a:solidFill>
                <a:srgbClr val="C00000"/>
              </a:solidFill>
              <a:latin typeface="Arial" panose="020B0604020202020204" pitchFamily="34" charset="0"/>
              <a:cs typeface="Arial" panose="020B0604020202020204" pitchFamily="34" charset="0"/>
            </a:rPr>
            <a:t>Auten-Splinter</a:t>
          </a:r>
        </a:p>
      </cdr:txBody>
    </cdr:sp>
  </cdr:relSizeAnchor>
  <cdr:relSizeAnchor xmlns:cdr="http://schemas.openxmlformats.org/drawingml/2006/chartDrawing">
    <cdr:from>
      <cdr:x>0.20373</cdr:x>
      <cdr:y>0.57946</cdr:y>
    </cdr:from>
    <cdr:to>
      <cdr:x>0.53155</cdr:x>
      <cdr:y>0.68293</cdr:y>
    </cdr:to>
    <cdr:sp macro="" textlink="">
      <cdr:nvSpPr>
        <cdr:cNvPr id="5" name="TextBox 1"/>
        <cdr:cNvSpPr txBox="1"/>
      </cdr:nvSpPr>
      <cdr:spPr>
        <a:xfrm xmlns:a="http://schemas.openxmlformats.org/drawingml/2006/main">
          <a:off x="1003248" y="2489210"/>
          <a:ext cx="1614325" cy="444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chemeClr val="accent5"/>
              </a:solidFill>
              <a:latin typeface="Arial" panose="020B0604020202020204" pitchFamily="34" charset="0"/>
              <a:cs typeface="Arial" panose="020B0604020202020204" pitchFamily="34" charset="0"/>
            </a:rPr>
            <a:t>Piketty-Saez</a:t>
          </a:r>
        </a:p>
      </cdr:txBody>
    </cdr:sp>
  </cdr:relSizeAnchor>
  <cdr:relSizeAnchor xmlns:cdr="http://schemas.openxmlformats.org/drawingml/2006/chartDrawing">
    <cdr:from>
      <cdr:x>0.12992</cdr:x>
      <cdr:y>0.70584</cdr:y>
    </cdr:from>
    <cdr:to>
      <cdr:x>0.28228</cdr:x>
      <cdr:y>0.76275</cdr:y>
    </cdr:to>
    <cdr:sp macro="" textlink="">
      <cdr:nvSpPr>
        <cdr:cNvPr id="4" name="TextBox 1"/>
        <cdr:cNvSpPr txBox="1"/>
      </cdr:nvSpPr>
      <cdr:spPr>
        <a:xfrm xmlns:a="http://schemas.openxmlformats.org/drawingml/2006/main">
          <a:off x="639803" y="3032130"/>
          <a:ext cx="750286" cy="2444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chemeClr val="tx1">
                  <a:lumMod val="65000"/>
                  <a:lumOff val="35000"/>
                </a:schemeClr>
              </a:solidFill>
              <a:latin typeface="Arial" panose="020B0604020202020204" pitchFamily="34" charset="0"/>
              <a:cs typeface="Arial" panose="020B0604020202020204" pitchFamily="34" charset="0"/>
            </a:rPr>
            <a:t>CBO</a:t>
          </a:r>
        </a:p>
      </cdr:txBody>
    </cdr:sp>
  </cdr:relSizeAnchor>
  <cdr:relSizeAnchor xmlns:cdr="http://schemas.openxmlformats.org/drawingml/2006/chartDrawing">
    <cdr:from>
      <cdr:x>0.07134</cdr:x>
      <cdr:y>0.5218</cdr:y>
    </cdr:from>
    <cdr:to>
      <cdr:x>0.23494</cdr:x>
      <cdr:y>0.5861</cdr:y>
    </cdr:to>
    <cdr:sp macro="" textlink="">
      <cdr:nvSpPr>
        <cdr:cNvPr id="8" name="TextBox 1"/>
        <cdr:cNvSpPr txBox="1"/>
      </cdr:nvSpPr>
      <cdr:spPr>
        <a:xfrm xmlns:a="http://schemas.openxmlformats.org/drawingml/2006/main">
          <a:off x="351286" y="2241546"/>
          <a:ext cx="805635" cy="2762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chemeClr val="accent6">
                  <a:lumMod val="75000"/>
                </a:schemeClr>
              </a:solidFill>
              <a:latin typeface="Arial" panose="020B0604020202020204" pitchFamily="34" charset="0"/>
              <a:cs typeface="Arial" panose="020B0604020202020204" pitchFamily="34" charset="0"/>
            </a:rPr>
            <a:t>TPC</a:t>
          </a:r>
        </a:p>
      </cdr:txBody>
    </cdr:sp>
  </cdr:relSizeAnchor>
  <cdr:relSizeAnchor xmlns:cdr="http://schemas.openxmlformats.org/drawingml/2006/chartDrawing">
    <cdr:from>
      <cdr:x>0.20696</cdr:x>
      <cdr:y>0.47228</cdr:y>
    </cdr:from>
    <cdr:to>
      <cdr:x>0.22244</cdr:x>
      <cdr:y>0.50776</cdr:y>
    </cdr:to>
    <cdr:cxnSp macro="">
      <cdr:nvCxnSpPr>
        <cdr:cNvPr id="10" name="Straight Arrow Connector 9"/>
        <cdr:cNvCxnSpPr/>
      </cdr:nvCxnSpPr>
      <cdr:spPr>
        <a:xfrm xmlns:a="http://schemas.openxmlformats.org/drawingml/2006/main">
          <a:off x="1019175" y="2028825"/>
          <a:ext cx="76200" cy="152400"/>
        </a:xfrm>
        <a:prstGeom xmlns:a="http://schemas.openxmlformats.org/drawingml/2006/main" prst="straightConnector1">
          <a:avLst/>
        </a:prstGeom>
        <a:ln xmlns:a="http://schemas.openxmlformats.org/drawingml/2006/main" w="9525">
          <a:solidFill>
            <a:srgbClr val="C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c:userShapes xmlns:c="http://schemas.openxmlformats.org/drawingml/2006/chart">
  <cdr:relSizeAnchor xmlns:cdr="http://schemas.openxmlformats.org/drawingml/2006/chartDrawing">
    <cdr:from>
      <cdr:x>0.10696</cdr:x>
      <cdr:y>0.54324</cdr:y>
    </cdr:from>
    <cdr:to>
      <cdr:x>0.29643</cdr:x>
      <cdr:y>0.60754</cdr:y>
    </cdr:to>
    <cdr:sp macro="" textlink="">
      <cdr:nvSpPr>
        <cdr:cNvPr id="2" name="TextBox 1"/>
        <cdr:cNvSpPr txBox="1"/>
      </cdr:nvSpPr>
      <cdr:spPr>
        <a:xfrm xmlns:a="http://schemas.openxmlformats.org/drawingml/2006/main">
          <a:off x="536882" y="2333654"/>
          <a:ext cx="951078" cy="2762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500" b="1">
              <a:solidFill>
                <a:srgbClr val="C00000"/>
              </a:solidFill>
              <a:latin typeface="Arial" panose="020B0604020202020204" pitchFamily="34" charset="0"/>
              <a:cs typeface="Arial" panose="020B0604020202020204" pitchFamily="34" charset="0"/>
            </a:rPr>
            <a:t>Auten-Splinter</a:t>
          </a:r>
        </a:p>
      </cdr:txBody>
    </cdr:sp>
  </cdr:relSizeAnchor>
  <cdr:relSizeAnchor xmlns:cdr="http://schemas.openxmlformats.org/drawingml/2006/chartDrawing">
    <cdr:from>
      <cdr:x>0.22467</cdr:x>
      <cdr:y>0.68811</cdr:y>
    </cdr:from>
    <cdr:to>
      <cdr:x>0.55249</cdr:x>
      <cdr:y>0.79158</cdr:y>
    </cdr:to>
    <cdr:sp macro="" textlink="">
      <cdr:nvSpPr>
        <cdr:cNvPr id="5" name="TextBox 1"/>
        <cdr:cNvSpPr txBox="1"/>
      </cdr:nvSpPr>
      <cdr:spPr>
        <a:xfrm xmlns:a="http://schemas.openxmlformats.org/drawingml/2006/main">
          <a:off x="1127777" y="2955947"/>
          <a:ext cx="1645549" cy="444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300"/>
            </a:lnSpc>
          </a:pPr>
          <a:r>
            <a:rPr lang="en-US" sz="1600" b="1">
              <a:solidFill>
                <a:schemeClr val="accent5"/>
              </a:solidFill>
              <a:latin typeface="Arial" panose="020B0604020202020204" pitchFamily="34" charset="0"/>
              <a:cs typeface="Arial" panose="020B0604020202020204" pitchFamily="34" charset="0"/>
            </a:rPr>
            <a:t>Piketty-Saez    </a:t>
          </a:r>
          <a:r>
            <a:rPr lang="en-US" sz="1100" b="1">
              <a:solidFill>
                <a:schemeClr val="accent5"/>
              </a:solidFill>
              <a:latin typeface="Arial" panose="020B0604020202020204" pitchFamily="34" charset="0"/>
              <a:cs typeface="Arial" panose="020B0604020202020204" pitchFamily="34" charset="0"/>
            </a:rPr>
            <a:t>(fiscal income)</a:t>
          </a:r>
        </a:p>
      </cdr:txBody>
    </cdr:sp>
  </cdr:relSizeAnchor>
  <cdr:relSizeAnchor xmlns:cdr="http://schemas.openxmlformats.org/drawingml/2006/chartDrawing">
    <cdr:from>
      <cdr:x>0.1364</cdr:x>
      <cdr:y>0.80562</cdr:y>
    </cdr:from>
    <cdr:to>
      <cdr:x>0.28876</cdr:x>
      <cdr:y>0.86253</cdr:y>
    </cdr:to>
    <cdr:sp macro="" textlink="">
      <cdr:nvSpPr>
        <cdr:cNvPr id="4" name="TextBox 1"/>
        <cdr:cNvSpPr txBox="1"/>
      </cdr:nvSpPr>
      <cdr:spPr>
        <a:xfrm xmlns:a="http://schemas.openxmlformats.org/drawingml/2006/main">
          <a:off x="684661" y="3460749"/>
          <a:ext cx="764798" cy="2444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chemeClr val="tx1">
                  <a:lumMod val="65000"/>
                  <a:lumOff val="35000"/>
                </a:schemeClr>
              </a:solidFill>
              <a:latin typeface="Arial" panose="020B0604020202020204" pitchFamily="34" charset="0"/>
              <a:cs typeface="Arial" panose="020B0604020202020204" pitchFamily="34" charset="0"/>
            </a:rPr>
            <a:t>CBO</a:t>
          </a:r>
        </a:p>
      </cdr:txBody>
    </cdr:sp>
  </cdr:relSizeAnchor>
  <cdr:relSizeAnchor xmlns:cdr="http://schemas.openxmlformats.org/drawingml/2006/chartDrawing">
    <cdr:from>
      <cdr:x>0.0861</cdr:x>
      <cdr:y>0.66814</cdr:y>
    </cdr:from>
    <cdr:to>
      <cdr:x>0.2258</cdr:x>
      <cdr:y>0.73244</cdr:y>
    </cdr:to>
    <cdr:sp macro="" textlink="">
      <cdr:nvSpPr>
        <cdr:cNvPr id="8" name="TextBox 1"/>
        <cdr:cNvSpPr txBox="1"/>
      </cdr:nvSpPr>
      <cdr:spPr>
        <a:xfrm xmlns:a="http://schemas.openxmlformats.org/drawingml/2006/main">
          <a:off x="432206" y="2870183"/>
          <a:ext cx="701249" cy="2762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chemeClr val="accent6">
                  <a:lumMod val="75000"/>
                </a:schemeClr>
              </a:solidFill>
              <a:latin typeface="Arial" panose="020B0604020202020204" pitchFamily="34" charset="0"/>
              <a:cs typeface="Arial" panose="020B0604020202020204" pitchFamily="34" charset="0"/>
            </a:rPr>
            <a:t>TPC</a:t>
          </a:r>
        </a:p>
      </cdr:txBody>
    </cdr:sp>
  </cdr:relSizeAnchor>
</c:userShapes>
</file>

<file path=xl/drawings/drawing3.xml><?xml version="1.0" encoding="utf-8"?>
<c:userShapes xmlns:c="http://schemas.openxmlformats.org/drawingml/2006/chart">
  <cdr:relSizeAnchor xmlns:cdr="http://schemas.openxmlformats.org/drawingml/2006/chartDrawing">
    <cdr:from>
      <cdr:x>0.2934</cdr:x>
      <cdr:y>0.49668</cdr:y>
    </cdr:from>
    <cdr:to>
      <cdr:x>0.63249</cdr:x>
      <cdr:y>0.56098</cdr:y>
    </cdr:to>
    <cdr:sp macro="" textlink="">
      <cdr:nvSpPr>
        <cdr:cNvPr id="2" name="TextBox 1"/>
        <cdr:cNvSpPr txBox="1"/>
      </cdr:nvSpPr>
      <cdr:spPr>
        <a:xfrm xmlns:a="http://schemas.openxmlformats.org/drawingml/2006/main">
          <a:off x="1444825" y="2133626"/>
          <a:ext cx="1669849" cy="2762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500" b="1">
              <a:solidFill>
                <a:srgbClr val="C00000"/>
              </a:solidFill>
              <a:latin typeface="Arial" panose="020B0604020202020204" pitchFamily="34" charset="0"/>
              <a:cs typeface="Arial" panose="020B0604020202020204" pitchFamily="34" charset="0"/>
            </a:rPr>
            <a:t>Auten-Splinter</a:t>
          </a:r>
        </a:p>
      </cdr:txBody>
    </cdr:sp>
  </cdr:relSizeAnchor>
  <cdr:relSizeAnchor xmlns:cdr="http://schemas.openxmlformats.org/drawingml/2006/chartDrawing">
    <cdr:from>
      <cdr:x>0.12573</cdr:x>
      <cdr:y>0.30674</cdr:y>
    </cdr:from>
    <cdr:to>
      <cdr:x>0.4096</cdr:x>
      <cdr:y>0.41021</cdr:y>
    </cdr:to>
    <cdr:sp macro="" textlink="">
      <cdr:nvSpPr>
        <cdr:cNvPr id="5" name="TextBox 1"/>
        <cdr:cNvSpPr txBox="1"/>
      </cdr:nvSpPr>
      <cdr:spPr>
        <a:xfrm xmlns:a="http://schemas.openxmlformats.org/drawingml/2006/main">
          <a:off x="619125" y="1317685"/>
          <a:ext cx="1397943" cy="444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200"/>
            </a:lnSpc>
          </a:pPr>
          <a:r>
            <a:rPr lang="en-US" sz="1600" b="1">
              <a:solidFill>
                <a:schemeClr val="accent5"/>
              </a:solidFill>
              <a:latin typeface="Arial" panose="020B0604020202020204" pitchFamily="34" charset="0"/>
              <a:cs typeface="Arial" panose="020B0604020202020204" pitchFamily="34" charset="0"/>
            </a:rPr>
            <a:t>Piketty-Saez  </a:t>
          </a:r>
          <a:r>
            <a:rPr lang="en-US" sz="1100" b="1">
              <a:solidFill>
                <a:schemeClr val="accent5"/>
              </a:solidFill>
              <a:latin typeface="Arial" panose="020B0604020202020204" pitchFamily="34" charset="0"/>
              <a:cs typeface="Arial" panose="020B0604020202020204" pitchFamily="34" charset="0"/>
            </a:rPr>
            <a:t>(fiscal income)</a:t>
          </a:r>
        </a:p>
      </cdr:txBody>
    </cdr:sp>
  </cdr:relSizeAnchor>
  <cdr:relSizeAnchor xmlns:cdr="http://schemas.openxmlformats.org/drawingml/2006/chartDrawing">
    <cdr:from>
      <cdr:x>0.12978</cdr:x>
      <cdr:y>0.66149</cdr:y>
    </cdr:from>
    <cdr:to>
      <cdr:x>0.28214</cdr:x>
      <cdr:y>0.7184</cdr:y>
    </cdr:to>
    <cdr:sp macro="" textlink="">
      <cdr:nvSpPr>
        <cdr:cNvPr id="4" name="TextBox 1"/>
        <cdr:cNvSpPr txBox="1"/>
      </cdr:nvSpPr>
      <cdr:spPr>
        <a:xfrm xmlns:a="http://schemas.openxmlformats.org/drawingml/2006/main">
          <a:off x="639092" y="2841612"/>
          <a:ext cx="750285" cy="2444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chemeClr val="tx1">
                  <a:lumMod val="65000"/>
                  <a:lumOff val="35000"/>
                </a:schemeClr>
              </a:solidFill>
              <a:latin typeface="Arial" panose="020B0604020202020204" pitchFamily="34" charset="0"/>
              <a:cs typeface="Arial" panose="020B0604020202020204" pitchFamily="34" charset="0"/>
            </a:rPr>
            <a:t>CBO</a:t>
          </a:r>
        </a:p>
      </cdr:txBody>
    </cdr:sp>
  </cdr:relSizeAnchor>
  <cdr:relSizeAnchor xmlns:cdr="http://schemas.openxmlformats.org/drawingml/2006/chartDrawing">
    <cdr:from>
      <cdr:x>0.07676</cdr:x>
      <cdr:y>0.55728</cdr:y>
    </cdr:from>
    <cdr:to>
      <cdr:x>0.24178</cdr:x>
      <cdr:y>0.62158</cdr:y>
    </cdr:to>
    <cdr:sp macro="" textlink="">
      <cdr:nvSpPr>
        <cdr:cNvPr id="8" name="TextBox 1"/>
        <cdr:cNvSpPr txBox="1"/>
      </cdr:nvSpPr>
      <cdr:spPr>
        <a:xfrm xmlns:a="http://schemas.openxmlformats.org/drawingml/2006/main">
          <a:off x="377984" y="2393949"/>
          <a:ext cx="812628" cy="2762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chemeClr val="accent6">
                  <a:lumMod val="75000"/>
                </a:schemeClr>
              </a:solidFill>
              <a:latin typeface="Arial" panose="020B0604020202020204" pitchFamily="34" charset="0"/>
              <a:cs typeface="Arial" panose="020B0604020202020204" pitchFamily="34" charset="0"/>
            </a:rPr>
            <a:t>TPC</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314325</xdr:colOff>
      <xdr:row>2</xdr:row>
      <xdr:rowOff>57150</xdr:rowOff>
    </xdr:from>
    <xdr:to>
      <xdr:col>7</xdr:col>
      <xdr:colOff>361950</xdr:colOff>
      <xdr:row>24</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0.63241</cdr:x>
      <cdr:y>0.54546</cdr:y>
    </cdr:from>
    <cdr:to>
      <cdr:x>0.88937</cdr:x>
      <cdr:y>0.60975</cdr:y>
    </cdr:to>
    <cdr:sp macro="" textlink="">
      <cdr:nvSpPr>
        <cdr:cNvPr id="2" name="TextBox 1"/>
        <cdr:cNvSpPr txBox="1"/>
      </cdr:nvSpPr>
      <cdr:spPr>
        <a:xfrm xmlns:a="http://schemas.openxmlformats.org/drawingml/2006/main">
          <a:off x="3198577" y="2343181"/>
          <a:ext cx="1299646" cy="276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rgbClr val="C00000"/>
              </a:solidFill>
              <a:latin typeface="Arial" panose="020B0604020202020204" pitchFamily="34" charset="0"/>
              <a:cs typeface="Arial" panose="020B0604020202020204" pitchFamily="34" charset="0"/>
            </a:rPr>
            <a:t>Auten-Splinter</a:t>
          </a:r>
        </a:p>
      </cdr:txBody>
    </cdr:sp>
  </cdr:relSizeAnchor>
  <cdr:relSizeAnchor xmlns:cdr="http://schemas.openxmlformats.org/drawingml/2006/chartDrawing">
    <cdr:from>
      <cdr:x>0.32678</cdr:x>
      <cdr:y>0.38655</cdr:y>
    </cdr:from>
    <cdr:to>
      <cdr:x>0.6546</cdr:x>
      <cdr:y>0.49002</cdr:y>
    </cdr:to>
    <cdr:sp macro="" textlink="">
      <cdr:nvSpPr>
        <cdr:cNvPr id="5" name="TextBox 1"/>
        <cdr:cNvSpPr txBox="1"/>
      </cdr:nvSpPr>
      <cdr:spPr>
        <a:xfrm xmlns:a="http://schemas.openxmlformats.org/drawingml/2006/main">
          <a:off x="1652798" y="1660540"/>
          <a:ext cx="1658039" cy="4444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400"/>
            </a:lnSpc>
          </a:pPr>
          <a:r>
            <a:rPr lang="en-US" sz="1600" b="1">
              <a:solidFill>
                <a:schemeClr val="accent5"/>
              </a:solidFill>
              <a:latin typeface="Arial" panose="020B0604020202020204" pitchFamily="34" charset="0"/>
              <a:cs typeface="Arial" panose="020B0604020202020204" pitchFamily="34" charset="0"/>
            </a:rPr>
            <a:t>Piketty-Saez  </a:t>
          </a:r>
          <a:r>
            <a:rPr lang="en-US" sz="1200" b="1">
              <a:solidFill>
                <a:schemeClr val="accent5"/>
              </a:solidFill>
              <a:latin typeface="Arial" panose="020B0604020202020204" pitchFamily="34" charset="0"/>
              <a:cs typeface="Arial" panose="020B0604020202020204" pitchFamily="34" charset="0"/>
            </a:rPr>
            <a:t>(fiscal income)</a:t>
          </a:r>
          <a:endParaRPr lang="en-US" sz="1600" b="1">
            <a:solidFill>
              <a:schemeClr val="accent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0.1724</cdr:x>
      <cdr:y>0.79453</cdr:y>
    </cdr:from>
    <cdr:to>
      <cdr:x>0.32476</cdr:x>
      <cdr:y>0.85144</cdr:y>
    </cdr:to>
    <cdr:sp macro="" textlink="">
      <cdr:nvSpPr>
        <cdr:cNvPr id="4" name="TextBox 1"/>
        <cdr:cNvSpPr txBox="1"/>
      </cdr:nvSpPr>
      <cdr:spPr>
        <a:xfrm xmlns:a="http://schemas.openxmlformats.org/drawingml/2006/main">
          <a:off x="871975" y="3413141"/>
          <a:ext cx="770603" cy="2444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400" b="1">
              <a:solidFill>
                <a:schemeClr val="tx1">
                  <a:lumMod val="65000"/>
                  <a:lumOff val="35000"/>
                </a:schemeClr>
              </a:solidFill>
              <a:latin typeface="Arial" panose="020B0604020202020204" pitchFamily="34" charset="0"/>
              <a:cs typeface="Arial" panose="020B0604020202020204" pitchFamily="34" charset="0"/>
            </a:rPr>
            <a:t>CBO</a:t>
          </a:r>
        </a:p>
      </cdr:txBody>
    </cdr:sp>
  </cdr:relSizeAnchor>
  <cdr:relSizeAnchor xmlns:cdr="http://schemas.openxmlformats.org/drawingml/2006/chartDrawing">
    <cdr:from>
      <cdr:x>0.09228</cdr:x>
      <cdr:y>0.86253</cdr:y>
    </cdr:from>
    <cdr:to>
      <cdr:x>0.99247</cdr:x>
      <cdr:y>0.91796</cdr:y>
    </cdr:to>
    <cdr:sp macro="" textlink="">
      <cdr:nvSpPr>
        <cdr:cNvPr id="3" name="TextBox 2"/>
        <cdr:cNvSpPr txBox="1"/>
      </cdr:nvSpPr>
      <cdr:spPr>
        <a:xfrm xmlns:a="http://schemas.openxmlformats.org/drawingml/2006/main">
          <a:off x="466725" y="3705246"/>
          <a:ext cx="4552950" cy="23811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 </a:t>
          </a:r>
          <a:r>
            <a:rPr lang="en-US" sz="1100" baseline="0"/>
            <a:t>      </a:t>
          </a:r>
          <a:r>
            <a:rPr lang="en-US" sz="1100" baseline="0">
              <a:latin typeface="Arial" panose="020B0604020202020204" pitchFamily="34" charset="0"/>
              <a:cs typeface="Arial" panose="020B0604020202020204" pitchFamily="34" charset="0"/>
            </a:rPr>
            <a:t>Bottom              2nd               3rd                  4th                 Top</a:t>
          </a:r>
        </a:p>
        <a:p xmlns:a="http://schemas.openxmlformats.org/drawingml/2006/main">
          <a:r>
            <a:rPr lang="en-US" sz="1100" baseline="0">
              <a:latin typeface="Arial" panose="020B0604020202020204" pitchFamily="34" charset="0"/>
              <a:cs typeface="Arial" panose="020B0604020202020204" pitchFamily="34" charset="0"/>
            </a:rPr>
            <a:t> </a:t>
          </a:r>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0.71563</cdr:x>
      <cdr:y>0.06948</cdr:y>
    </cdr:from>
    <cdr:to>
      <cdr:x>0.90584</cdr:x>
      <cdr:y>0.12639</cdr:y>
    </cdr:to>
    <cdr:sp macro="" textlink="">
      <cdr:nvSpPr>
        <cdr:cNvPr id="6" name="TextBox 1"/>
        <cdr:cNvSpPr txBox="1"/>
      </cdr:nvSpPr>
      <cdr:spPr>
        <a:xfrm xmlns:a="http://schemas.openxmlformats.org/drawingml/2006/main">
          <a:off x="3619496" y="298464"/>
          <a:ext cx="962039" cy="2444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200" b="1">
              <a:solidFill>
                <a:srgbClr val="C00000"/>
              </a:solidFill>
              <a:latin typeface="Arial" panose="020B0604020202020204" pitchFamily="34" charset="0"/>
              <a:cs typeface="Arial" panose="020B0604020202020204" pitchFamily="34" charset="0"/>
            </a:rPr>
            <a:t>Top 0.01%</a:t>
          </a:r>
        </a:p>
      </cdr:txBody>
    </cdr:sp>
  </cdr:relSizeAnchor>
  <cdr:relSizeAnchor xmlns:cdr="http://schemas.openxmlformats.org/drawingml/2006/chartDrawing">
    <cdr:from>
      <cdr:x>0.08914</cdr:x>
      <cdr:y>0.72358</cdr:y>
    </cdr:from>
    <cdr:to>
      <cdr:x>0.25274</cdr:x>
      <cdr:y>0.78787</cdr:y>
    </cdr:to>
    <cdr:sp macro="" textlink="">
      <cdr:nvSpPr>
        <cdr:cNvPr id="8" name="TextBox 1"/>
        <cdr:cNvSpPr txBox="1"/>
      </cdr:nvSpPr>
      <cdr:spPr>
        <a:xfrm xmlns:a="http://schemas.openxmlformats.org/drawingml/2006/main">
          <a:off x="450835" y="3108337"/>
          <a:ext cx="827452" cy="2761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600" b="1">
              <a:solidFill>
                <a:schemeClr val="accent6">
                  <a:lumMod val="75000"/>
                </a:schemeClr>
              </a:solidFill>
              <a:latin typeface="Arial" panose="020B0604020202020204" pitchFamily="34" charset="0"/>
              <a:cs typeface="Arial" panose="020B0604020202020204" pitchFamily="34" charset="0"/>
            </a:rPr>
            <a:t>TPC</a:t>
          </a:r>
        </a:p>
      </cdr:txBody>
    </cdr:sp>
  </cdr:relSizeAnchor>
  <cdr:relSizeAnchor xmlns:cdr="http://schemas.openxmlformats.org/drawingml/2006/chartDrawing">
    <cdr:from>
      <cdr:x>0.88889</cdr:x>
      <cdr:y>0.08204</cdr:y>
    </cdr:from>
    <cdr:to>
      <cdr:x>0.94916</cdr:x>
      <cdr:y>0.09534</cdr:y>
    </cdr:to>
    <cdr:cxnSp macro="">
      <cdr:nvCxnSpPr>
        <cdr:cNvPr id="9" name="Straight Arrow Connector 8"/>
        <cdr:cNvCxnSpPr/>
      </cdr:nvCxnSpPr>
      <cdr:spPr>
        <a:xfrm xmlns:a="http://schemas.openxmlformats.org/drawingml/2006/main" flipV="1">
          <a:off x="4495788" y="352427"/>
          <a:ext cx="304832" cy="57134"/>
        </a:xfrm>
        <a:prstGeom xmlns:a="http://schemas.openxmlformats.org/drawingml/2006/main" prst="straightConnector1">
          <a:avLst/>
        </a:prstGeom>
        <a:ln xmlns:a="http://schemas.openxmlformats.org/drawingml/2006/main" w="9525">
          <a:solidFill>
            <a:srgbClr val="C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0</xdr:col>
      <xdr:colOff>76201</xdr:colOff>
      <xdr:row>2</xdr:row>
      <xdr:rowOff>19050</xdr:rowOff>
    </xdr:from>
    <xdr:to>
      <xdr:col>6</xdr:col>
      <xdr:colOff>152401</xdr:colOff>
      <xdr:row>24</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419100</xdr:colOff>
      <xdr:row>2</xdr:row>
      <xdr:rowOff>57150</xdr:rowOff>
    </xdr:from>
    <xdr:to>
      <xdr:col>16</xdr:col>
      <xdr:colOff>38100</xdr:colOff>
      <xdr:row>24</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0.18464</cdr:x>
      <cdr:y>0.69844</cdr:y>
    </cdr:from>
    <cdr:to>
      <cdr:x>0.48759</cdr:x>
      <cdr:y>0.76274</cdr:y>
    </cdr:to>
    <cdr:sp macro="" textlink="">
      <cdr:nvSpPr>
        <cdr:cNvPr id="2" name="TextBox 1"/>
        <cdr:cNvSpPr txBox="1"/>
      </cdr:nvSpPr>
      <cdr:spPr>
        <a:xfrm xmlns:a="http://schemas.openxmlformats.org/drawingml/2006/main">
          <a:off x="991924" y="3000358"/>
          <a:ext cx="1627449" cy="2762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500"/>
            </a:lnSpc>
          </a:pPr>
          <a:r>
            <a:rPr lang="en-US" sz="1500" b="1">
              <a:solidFill>
                <a:srgbClr val="C00000"/>
              </a:solidFill>
              <a:latin typeface="Arial" panose="020B0604020202020204" pitchFamily="34" charset="0"/>
              <a:cs typeface="Arial" panose="020B0604020202020204" pitchFamily="34" charset="0"/>
            </a:rPr>
            <a:t>Auten-Splinter  </a:t>
          </a:r>
          <a:r>
            <a:rPr lang="en-US" sz="1200" b="1">
              <a:solidFill>
                <a:srgbClr val="C00000"/>
              </a:solidFill>
              <a:latin typeface="Arial" panose="020B0604020202020204" pitchFamily="34" charset="0"/>
              <a:cs typeface="Arial" panose="020B0604020202020204" pitchFamily="34" charset="0"/>
            </a:rPr>
            <a:t>(national income)</a:t>
          </a:r>
        </a:p>
      </cdr:txBody>
    </cdr:sp>
  </cdr:relSizeAnchor>
  <cdr:relSizeAnchor xmlns:cdr="http://schemas.openxmlformats.org/drawingml/2006/chartDrawing">
    <cdr:from>
      <cdr:x>0.07319</cdr:x>
      <cdr:y>0.28013</cdr:y>
    </cdr:from>
    <cdr:to>
      <cdr:x>0.54965</cdr:x>
      <cdr:y>0.3836</cdr:y>
    </cdr:to>
    <cdr:sp macro="" textlink="">
      <cdr:nvSpPr>
        <cdr:cNvPr id="5" name="TextBox 1"/>
        <cdr:cNvSpPr txBox="1"/>
      </cdr:nvSpPr>
      <cdr:spPr>
        <a:xfrm xmlns:a="http://schemas.openxmlformats.org/drawingml/2006/main">
          <a:off x="393195" y="1203368"/>
          <a:ext cx="2559554" cy="444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chemeClr val="accent1">
                  <a:lumMod val="75000"/>
                </a:schemeClr>
              </a:solidFill>
              <a:latin typeface="Arial" panose="020B0604020202020204" pitchFamily="34" charset="0"/>
              <a:cs typeface="Arial" panose="020B0604020202020204" pitchFamily="34" charset="0"/>
            </a:rPr>
            <a:t>Piketty-Saez-Zucman   </a:t>
          </a:r>
          <a:r>
            <a:rPr lang="en-US" sz="1200" b="1">
              <a:solidFill>
                <a:schemeClr val="accent1">
                  <a:lumMod val="75000"/>
                </a:schemeClr>
              </a:solidFill>
              <a:latin typeface="Arial" panose="020B0604020202020204" pitchFamily="34" charset="0"/>
              <a:cs typeface="Arial" panose="020B0604020202020204" pitchFamily="34" charset="0"/>
            </a:rPr>
            <a:t>(national income) </a:t>
          </a:r>
          <a:endParaRPr lang="en-US" sz="1600" b="1">
            <a:solidFill>
              <a:schemeClr val="accent1">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0.32979</cdr:x>
      <cdr:y>0.38581</cdr:y>
    </cdr:from>
    <cdr:to>
      <cdr:x>0.37091</cdr:x>
      <cdr:y>0.42867</cdr:y>
    </cdr:to>
    <cdr:cxnSp macro="">
      <cdr:nvCxnSpPr>
        <cdr:cNvPr id="4" name="Straight Arrow Connector 3"/>
        <cdr:cNvCxnSpPr/>
      </cdr:nvCxnSpPr>
      <cdr:spPr>
        <a:xfrm xmlns:a="http://schemas.openxmlformats.org/drawingml/2006/main">
          <a:off x="1771649" y="1657350"/>
          <a:ext cx="220938" cy="184120"/>
        </a:xfrm>
        <a:prstGeom xmlns:a="http://schemas.openxmlformats.org/drawingml/2006/main" prst="straightConnector1">
          <a:avLst/>
        </a:prstGeom>
        <a:ln xmlns:a="http://schemas.openxmlformats.org/drawingml/2006/main" w="9525">
          <a:solidFill>
            <a:schemeClr val="accent1">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c:userShapes xmlns:c="http://schemas.openxmlformats.org/drawingml/2006/chart">
  <cdr:relSizeAnchor xmlns:cdr="http://schemas.openxmlformats.org/drawingml/2006/chartDrawing">
    <cdr:from>
      <cdr:x>0.14564</cdr:x>
      <cdr:y>0.68293</cdr:y>
    </cdr:from>
    <cdr:to>
      <cdr:x>0.51773</cdr:x>
      <cdr:y>0.74723</cdr:y>
    </cdr:to>
    <cdr:sp macro="" textlink="">
      <cdr:nvSpPr>
        <cdr:cNvPr id="2" name="TextBox 1"/>
        <cdr:cNvSpPr txBox="1"/>
      </cdr:nvSpPr>
      <cdr:spPr>
        <a:xfrm xmlns:a="http://schemas.openxmlformats.org/drawingml/2006/main">
          <a:off x="782382" y="2933694"/>
          <a:ext cx="1998905" cy="2762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500" b="1">
              <a:solidFill>
                <a:srgbClr val="C00000"/>
              </a:solidFill>
              <a:latin typeface="Arial" panose="020B0604020202020204" pitchFamily="34" charset="0"/>
              <a:cs typeface="Arial" panose="020B0604020202020204" pitchFamily="34" charset="0"/>
            </a:rPr>
            <a:t>Forecasted          Auten-Splinter   </a:t>
          </a:r>
        </a:p>
      </cdr:txBody>
    </cdr:sp>
  </cdr:relSizeAnchor>
  <cdr:relSizeAnchor xmlns:cdr="http://schemas.openxmlformats.org/drawingml/2006/chartDrawing">
    <cdr:from>
      <cdr:x>0.09446</cdr:x>
      <cdr:y>0.28457</cdr:y>
    </cdr:from>
    <cdr:to>
      <cdr:x>0.53368</cdr:x>
      <cdr:y>0.38804</cdr:y>
    </cdr:to>
    <cdr:sp macro="" textlink="">
      <cdr:nvSpPr>
        <cdr:cNvPr id="5" name="TextBox 1"/>
        <cdr:cNvSpPr txBox="1"/>
      </cdr:nvSpPr>
      <cdr:spPr>
        <a:xfrm xmlns:a="http://schemas.openxmlformats.org/drawingml/2006/main">
          <a:off x="507470" y="1222432"/>
          <a:ext cx="2359533" cy="444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700"/>
            </a:lnSpc>
          </a:pPr>
          <a:r>
            <a:rPr lang="en-US" sz="1500" b="1">
              <a:solidFill>
                <a:schemeClr val="accent1">
                  <a:lumMod val="75000"/>
                </a:schemeClr>
              </a:solidFill>
              <a:latin typeface="Arial" panose="020B0604020202020204" pitchFamily="34" charset="0"/>
              <a:cs typeface="Arial" panose="020B0604020202020204" pitchFamily="34" charset="0"/>
            </a:rPr>
            <a:t>Forecasted          Piketty-Saez-Zucman </a:t>
          </a:r>
        </a:p>
      </cdr:txBody>
    </cdr:sp>
  </cdr:relSizeAnchor>
  <cdr:relSizeAnchor xmlns:cdr="http://schemas.openxmlformats.org/drawingml/2006/chartDrawing">
    <cdr:from>
      <cdr:x>0.64953</cdr:x>
      <cdr:y>0.5085</cdr:y>
    </cdr:from>
    <cdr:to>
      <cdr:x>0.94691</cdr:x>
      <cdr:y>0.61197</cdr:y>
    </cdr:to>
    <cdr:sp macro="" textlink="">
      <cdr:nvSpPr>
        <cdr:cNvPr id="4" name="TextBox 1"/>
        <cdr:cNvSpPr txBox="1"/>
      </cdr:nvSpPr>
      <cdr:spPr>
        <a:xfrm xmlns:a="http://schemas.openxmlformats.org/drawingml/2006/main">
          <a:off x="3489325" y="2184400"/>
          <a:ext cx="1597554" cy="444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rgbClr val="7030A0"/>
              </a:solidFill>
              <a:latin typeface="Arial" panose="020B0604020202020204" pitchFamily="34" charset="0"/>
              <a:cs typeface="Arial" panose="020B0604020202020204" pitchFamily="34" charset="0"/>
            </a:rPr>
            <a:t>Saez-Zucman </a:t>
          </a:r>
        </a:p>
      </cdr:txBody>
    </cdr:sp>
  </cdr:relSizeAnchor>
  <cdr:relSizeAnchor xmlns:cdr="http://schemas.openxmlformats.org/drawingml/2006/chartDrawing">
    <cdr:from>
      <cdr:x>0.31762</cdr:x>
      <cdr:y>0.39691</cdr:y>
    </cdr:from>
    <cdr:to>
      <cdr:x>0.37234</cdr:x>
      <cdr:y>0.45677</cdr:y>
    </cdr:to>
    <cdr:cxnSp macro="">
      <cdr:nvCxnSpPr>
        <cdr:cNvPr id="6" name="Straight Arrow Connector 5"/>
        <cdr:cNvCxnSpPr/>
      </cdr:nvCxnSpPr>
      <cdr:spPr>
        <a:xfrm xmlns:a="http://schemas.openxmlformats.org/drawingml/2006/main">
          <a:off x="1706286" y="1705016"/>
          <a:ext cx="293962" cy="257145"/>
        </a:xfrm>
        <a:prstGeom xmlns:a="http://schemas.openxmlformats.org/drawingml/2006/main" prst="straightConnector1">
          <a:avLst/>
        </a:prstGeom>
        <a:ln xmlns:a="http://schemas.openxmlformats.org/drawingml/2006/main" w="9525">
          <a:solidFill>
            <a:schemeClr val="accent1">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xdr:from>
      <xdr:col>8</xdr:col>
      <xdr:colOff>76200</xdr:colOff>
      <xdr:row>2</xdr:row>
      <xdr:rowOff>142875</xdr:rowOff>
    </xdr:from>
    <xdr:to>
      <xdr:col>17</xdr:col>
      <xdr:colOff>247650</xdr:colOff>
      <xdr:row>25</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2</xdr:row>
      <xdr:rowOff>38100</xdr:rowOff>
    </xdr:from>
    <xdr:to>
      <xdr:col>7</xdr:col>
      <xdr:colOff>390525</xdr:colOff>
      <xdr:row>24</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davidsplinter.com/Splinter-NoTaxAndProgressivity.xlsx" TargetMode="External"/><Relationship Id="rId1" Type="http://schemas.openxmlformats.org/officeDocument/2006/relationships/hyperlink" Target="http://www.davidsplinter.com/Splinter_WhoPaysNoTax_2018.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treasury.gov/resource-center/tax-policy/tax-analysis/Documents/Distribution-of-Tax-Burden-Current-Law-2015-Revised.xlsx"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taxpolicycenter.org/model-estimates/baseline-average-effective-tax-rates-august-2018/t18-0083-average-effective-federal" TargetMode="External"/><Relationship Id="rId13" Type="http://schemas.openxmlformats.org/officeDocument/2006/relationships/hyperlink" Target="http://davidsplinter.com/AutenSplinter-IncomeIneq.xlsx" TargetMode="External"/><Relationship Id="rId18" Type="http://schemas.openxmlformats.org/officeDocument/2006/relationships/hyperlink" Target="https://www.treasury.gov/resource-center/tax-policy/tax-analysis/Documents/Distribution-of-Tax-Burden-Current-Law-2015-Revised.xlsx" TargetMode="External"/><Relationship Id="rId3" Type="http://schemas.openxmlformats.org/officeDocument/2006/relationships/hyperlink" Target="https://eml.berkeley.edu/~saez/piketty-saezJEP07taxprog.pdf" TargetMode="External"/><Relationship Id="rId7" Type="http://schemas.openxmlformats.org/officeDocument/2006/relationships/hyperlink" Target="http://davidsplinter.com/Splinter-NoTaxAndProgressivity.xlsx" TargetMode="External"/><Relationship Id="rId12" Type="http://schemas.openxmlformats.org/officeDocument/2006/relationships/hyperlink" Target="http://davidsplinter.com/AutenSplinter-IncomeIneq.xlsx" TargetMode="External"/><Relationship Id="rId17" Type="http://schemas.openxmlformats.org/officeDocument/2006/relationships/hyperlink" Target="https://eml.berkeley.edu/~saez/piketty-saezJEP07taxprog.pdf" TargetMode="External"/><Relationship Id="rId2" Type="http://schemas.openxmlformats.org/officeDocument/2006/relationships/hyperlink" Target="https://www.taxpolicycenter.org/model-estimates/baseline-average-effective-tax-rates-august-2018/t18-0083-average-effective-federal" TargetMode="External"/><Relationship Id="rId16" Type="http://schemas.openxmlformats.org/officeDocument/2006/relationships/hyperlink" Target="http://gabriel-zucman.eu/files/PSZ2017AppendixTablesII(Distrib).xlsx" TargetMode="External"/><Relationship Id="rId20" Type="http://schemas.openxmlformats.org/officeDocument/2006/relationships/printerSettings" Target="../printerSettings/printerSettings5.bin"/><Relationship Id="rId1" Type="http://schemas.openxmlformats.org/officeDocument/2006/relationships/hyperlink" Target="https://www.taxpolicycenter.org/model-estimates/baseline-average-effective-tax-rates-august-2018/t18-0083-average-effective-federal" TargetMode="External"/><Relationship Id="rId6" Type="http://schemas.openxmlformats.org/officeDocument/2006/relationships/hyperlink" Target="https://www.cbo.gov/system/files/2019-07/55413-CBO-supplemental-data.xlsx" TargetMode="External"/><Relationship Id="rId11" Type="http://schemas.openxmlformats.org/officeDocument/2006/relationships/hyperlink" Target="http://davidsplinter.com/AutenSplinter-IncomeIneq.xlsx" TargetMode="External"/><Relationship Id="rId5" Type="http://schemas.openxmlformats.org/officeDocument/2006/relationships/hyperlink" Target="https://www.cbo.gov/system/files/2019-07/55413-CBO-supplemental-data.xlsx" TargetMode="External"/><Relationship Id="rId15" Type="http://schemas.openxmlformats.org/officeDocument/2006/relationships/hyperlink" Target="http://gabriel-zucman.eu/files/PSZ2017AppendixTablesII(Distrib).xlsx%20(and%20authors%20estimates%20in%20this%20spreadsheet%20to%20separate%20payroll%20taxes)" TargetMode="External"/><Relationship Id="rId10" Type="http://schemas.openxmlformats.org/officeDocument/2006/relationships/hyperlink" Target="http://davidsplinter.com/AutenSplinter-IncomeIneq.xlsx" TargetMode="External"/><Relationship Id="rId19" Type="http://schemas.openxmlformats.org/officeDocument/2006/relationships/hyperlink" Target="https://www.treasury.gov/resource-center/tax-policy/tax-analysis/Documents/Distribution-of-Tax-Burden-Current-Law-2015-Revised.xlsx" TargetMode="External"/><Relationship Id="rId4" Type="http://schemas.openxmlformats.org/officeDocument/2006/relationships/hyperlink" Target="https://www.cbo.gov/system/files/2019-07/55413-CBO-supplemental-data.xlsx" TargetMode="External"/><Relationship Id="rId9" Type="http://schemas.openxmlformats.org/officeDocument/2006/relationships/hyperlink" Target="https://www.brookings.edu/wp-content/uploads/2019/09/Saez-Zucman_conference-draft.pdf" TargetMode="External"/><Relationship Id="rId14" Type="http://schemas.openxmlformats.org/officeDocument/2006/relationships/hyperlink" Target="http://davidsplinter.com/AutenSplinter-IncomeIneq.xls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hyperlink" Target="http://www.cbo.gov/publication/55413"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davidsplinter.com/AutenSplinter-IncomeIneq.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54"/>
  <sheetViews>
    <sheetView tabSelected="1" workbookViewId="0">
      <selection activeCell="R7" sqref="R7"/>
    </sheetView>
  </sheetViews>
  <sheetFormatPr defaultRowHeight="14.4"/>
  <sheetData>
    <row r="1" spans="1:1">
      <c r="A1" s="20" t="s">
        <v>186</v>
      </c>
    </row>
    <row r="27" spans="1:13" ht="85.5" customHeight="1">
      <c r="A27" s="559" t="s">
        <v>354</v>
      </c>
      <c r="B27" s="559"/>
      <c r="C27" s="559"/>
      <c r="D27" s="559"/>
      <c r="E27" s="559"/>
      <c r="F27" s="559"/>
      <c r="G27" s="559"/>
      <c r="H27" s="559"/>
      <c r="I27" s="559"/>
      <c r="J27" s="559"/>
      <c r="K27" s="559"/>
      <c r="L27" s="559"/>
      <c r="M27" s="559"/>
    </row>
    <row r="33" spans="1:19">
      <c r="A33" s="20"/>
      <c r="B33" s="299"/>
      <c r="C33" s="299"/>
      <c r="D33" s="299"/>
      <c r="E33" s="299"/>
      <c r="F33" s="299"/>
      <c r="G33" s="299"/>
      <c r="H33" s="299"/>
      <c r="I33" s="299"/>
      <c r="J33" s="299"/>
      <c r="K33" s="299"/>
      <c r="L33" s="299"/>
      <c r="M33" s="299"/>
      <c r="N33" s="299"/>
      <c r="O33" s="299"/>
      <c r="P33" s="346"/>
      <c r="Q33" s="299"/>
      <c r="R33" s="299"/>
      <c r="S33" s="299"/>
    </row>
    <row r="34" spans="1:19">
      <c r="A34" s="25" t="s">
        <v>236</v>
      </c>
      <c r="B34" s="11"/>
      <c r="C34" s="11"/>
      <c r="D34" s="11"/>
      <c r="E34" s="11"/>
      <c r="F34" s="11"/>
      <c r="G34" s="11"/>
      <c r="H34" s="11"/>
      <c r="I34" s="11"/>
      <c r="J34" s="11"/>
      <c r="K34" s="11"/>
      <c r="L34" s="11"/>
      <c r="M34" s="11"/>
      <c r="N34" s="11"/>
      <c r="O34" s="320"/>
      <c r="P34" s="345"/>
      <c r="Q34" s="321"/>
      <c r="R34" s="299"/>
      <c r="S34" s="299"/>
    </row>
    <row r="35" spans="1:19" ht="15" customHeight="1">
      <c r="A35" s="20"/>
      <c r="B35" s="20"/>
      <c r="C35" s="560" t="s">
        <v>133</v>
      </c>
      <c r="D35" s="560" t="s">
        <v>134</v>
      </c>
      <c r="E35" s="323"/>
      <c r="F35" s="323"/>
      <c r="G35" s="323"/>
      <c r="H35" s="323"/>
      <c r="I35" s="323"/>
      <c r="J35" s="323"/>
      <c r="K35" s="323"/>
      <c r="L35" s="562" t="s">
        <v>28</v>
      </c>
      <c r="M35" s="562"/>
      <c r="N35" s="562"/>
      <c r="O35" s="562"/>
      <c r="P35" s="322"/>
      <c r="Q35" s="322"/>
      <c r="R35" s="299"/>
      <c r="S35" s="299"/>
    </row>
    <row r="36" spans="1:19">
      <c r="A36" s="12" t="s">
        <v>120</v>
      </c>
      <c r="B36" s="12" t="s">
        <v>3</v>
      </c>
      <c r="C36" s="561"/>
      <c r="D36" s="561"/>
      <c r="E36" s="12" t="s">
        <v>24</v>
      </c>
      <c r="F36" s="12" t="s">
        <v>25</v>
      </c>
      <c r="G36" s="12" t="s">
        <v>26</v>
      </c>
      <c r="H36" s="12" t="s">
        <v>27</v>
      </c>
      <c r="I36" s="12" t="s">
        <v>43</v>
      </c>
      <c r="J36" s="12" t="s">
        <v>99</v>
      </c>
      <c r="K36" s="12" t="s">
        <v>100</v>
      </c>
      <c r="L36" s="324" t="s">
        <v>111</v>
      </c>
      <c r="M36" s="328" t="s">
        <v>112</v>
      </c>
      <c r="N36" s="329" t="s">
        <v>113</v>
      </c>
      <c r="O36" s="324" t="s">
        <v>115</v>
      </c>
      <c r="P36" s="327"/>
      <c r="Q36" s="24" t="s">
        <v>128</v>
      </c>
      <c r="R36" s="20"/>
      <c r="S36" s="299"/>
    </row>
    <row r="37" spans="1:19">
      <c r="A37" s="299" t="s">
        <v>122</v>
      </c>
      <c r="B37" s="310">
        <v>2004</v>
      </c>
      <c r="C37" s="310" t="s">
        <v>125</v>
      </c>
      <c r="D37" s="310" t="s">
        <v>125</v>
      </c>
      <c r="E37" s="298"/>
      <c r="F37" s="298">
        <f>'B3-Summary'!G16</f>
        <v>-1.1999999999999993</v>
      </c>
      <c r="G37" s="298">
        <f>'B3-Summary'!H16</f>
        <v>4.9000000000000021</v>
      </c>
      <c r="H37" s="298">
        <f>'B3-Summary'!I16</f>
        <v>8.9</v>
      </c>
      <c r="I37" s="298">
        <f>'B3-Summary'!J16</f>
        <v>10.799999999999999</v>
      </c>
      <c r="J37" s="298">
        <f>'B3-Summary'!K16</f>
        <v>13.399999999999999</v>
      </c>
      <c r="K37" s="298">
        <f>'B3-Summary'!L16</f>
        <v>19.100000000000001</v>
      </c>
      <c r="L37" s="298">
        <f>'B3-Summary'!M16</f>
        <v>26.700000000000003</v>
      </c>
      <c r="M37" s="298">
        <f>'B3-Summary'!N16</f>
        <v>30</v>
      </c>
      <c r="N37" s="298">
        <f>'B3-Summary'!O16</f>
        <v>32.5</v>
      </c>
      <c r="O37" s="298">
        <f>'B3-Summary'!P16</f>
        <v>33.300000000000004</v>
      </c>
      <c r="P37" s="341"/>
      <c r="Q37" s="308"/>
      <c r="R37" s="299"/>
      <c r="S37" s="299"/>
    </row>
    <row r="38" spans="1:19">
      <c r="A38" s="299" t="s">
        <v>23</v>
      </c>
      <c r="B38" s="310">
        <v>2014</v>
      </c>
      <c r="C38" s="343" t="s">
        <v>124</v>
      </c>
      <c r="D38" s="310" t="s">
        <v>136</v>
      </c>
      <c r="E38" s="298">
        <f>'B3-Summary'!F17</f>
        <v>-7.9</v>
      </c>
      <c r="F38" s="298">
        <f>'B3-Summary'!G17</f>
        <v>0.5</v>
      </c>
      <c r="G38" s="298">
        <f>'B3-Summary'!H17</f>
        <v>5</v>
      </c>
      <c r="H38" s="298">
        <f>'B3-Summary'!I17</f>
        <v>8.5</v>
      </c>
      <c r="I38" s="298">
        <f>'B3-Summary'!J17</f>
        <v>11.799999999999999</v>
      </c>
      <c r="J38" s="298">
        <f>'B3-Summary'!K17</f>
        <v>14.599999999999998</v>
      </c>
      <c r="K38" s="298">
        <f>'B3-Summary'!L17</f>
        <v>20</v>
      </c>
      <c r="L38" s="302">
        <f>AVERAGE(K38,M38)</f>
        <v>25.75</v>
      </c>
      <c r="M38" s="408">
        <f>'B3-Summary'!M17</f>
        <v>31.5</v>
      </c>
      <c r="N38" s="298"/>
      <c r="O38" s="298"/>
      <c r="P38" s="341"/>
      <c r="Q38" s="299" t="s">
        <v>164</v>
      </c>
      <c r="R38" s="299"/>
      <c r="S38" s="299"/>
    </row>
    <row r="39" spans="1:19">
      <c r="A39" s="299" t="s">
        <v>123</v>
      </c>
      <c r="B39" s="310">
        <v>2014</v>
      </c>
      <c r="C39" s="310" t="s">
        <v>125</v>
      </c>
      <c r="D39" s="310" t="s">
        <v>136</v>
      </c>
      <c r="E39" s="298">
        <f>'B3-Summary'!F18</f>
        <v>-3.4999999999999996</v>
      </c>
      <c r="F39" s="298">
        <f>'B3-Summary'!G18</f>
        <v>0.29999999999999982</v>
      </c>
      <c r="G39" s="298">
        <f>'B3-Summary'!H18</f>
        <v>5.1999999999999993</v>
      </c>
      <c r="H39" s="298">
        <f>'B3-Summary'!I18</f>
        <v>8.1000000000000014</v>
      </c>
      <c r="I39" s="298">
        <f>'B3-Summary'!J18</f>
        <v>9.8000000000000007</v>
      </c>
      <c r="J39" s="298">
        <f>'B3-Summary'!K18</f>
        <v>12.3</v>
      </c>
      <c r="K39" s="298">
        <f>'B3-Summary'!L18</f>
        <v>17.8</v>
      </c>
      <c r="L39" s="302">
        <f>$K39+($N39-$K39)*1/3</f>
        <v>23.3</v>
      </c>
      <c r="M39" s="302">
        <f>$K39+($N39-$K39)*2/3</f>
        <v>28.800000000000004</v>
      </c>
      <c r="N39" s="409">
        <f>'B3-Summary'!O18</f>
        <v>34.300000000000004</v>
      </c>
      <c r="O39" s="19"/>
      <c r="P39" s="341"/>
      <c r="Q39" s="299" t="s">
        <v>166</v>
      </c>
      <c r="R39" s="18"/>
      <c r="S39" s="299"/>
    </row>
    <row r="40" spans="1:19">
      <c r="A40" s="23"/>
      <c r="B40" s="297"/>
      <c r="C40" s="297"/>
      <c r="D40" s="297"/>
      <c r="E40" s="337"/>
      <c r="F40" s="337"/>
      <c r="G40" s="337"/>
      <c r="H40" s="337"/>
      <c r="I40" s="337"/>
      <c r="J40" s="337"/>
      <c r="K40" s="337"/>
      <c r="L40" s="337"/>
      <c r="M40" s="337"/>
      <c r="N40" s="337"/>
      <c r="O40" s="337"/>
      <c r="Q40" s="301"/>
      <c r="R40" s="315"/>
      <c r="S40" s="299"/>
    </row>
    <row r="41" spans="1:19">
      <c r="A41" s="315"/>
      <c r="B41" s="336"/>
      <c r="C41" s="336"/>
      <c r="D41" s="336"/>
      <c r="E41" s="563" t="s">
        <v>118</v>
      </c>
      <c r="F41" s="563"/>
      <c r="G41" s="563"/>
      <c r="H41" s="563" t="s">
        <v>119</v>
      </c>
      <c r="I41" s="563"/>
      <c r="J41" s="327" t="s">
        <v>99</v>
      </c>
      <c r="K41" s="327" t="s">
        <v>100</v>
      </c>
      <c r="L41" s="331" t="s">
        <v>111</v>
      </c>
      <c r="M41" s="332" t="s">
        <v>112</v>
      </c>
      <c r="N41" s="333" t="s">
        <v>113</v>
      </c>
      <c r="O41" s="331" t="s">
        <v>115</v>
      </c>
      <c r="P41" s="341"/>
      <c r="Q41" s="326"/>
      <c r="R41" s="315"/>
      <c r="S41" s="299"/>
    </row>
    <row r="42" spans="1:19">
      <c r="A42" s="11" t="s">
        <v>114</v>
      </c>
      <c r="B42" s="334">
        <v>2014</v>
      </c>
      <c r="C42" s="334" t="s">
        <v>125</v>
      </c>
      <c r="D42" s="334" t="s">
        <v>136</v>
      </c>
      <c r="E42" s="350"/>
      <c r="F42" s="410">
        <v>1.8</v>
      </c>
      <c r="G42" s="411">
        <f>AVERAGE(F42,H42)</f>
        <v>4.8</v>
      </c>
      <c r="H42" s="410">
        <v>7.8</v>
      </c>
      <c r="I42" s="411">
        <f>AVERAGE(H42,J42)</f>
        <v>10</v>
      </c>
      <c r="J42" s="350">
        <v>12.2</v>
      </c>
      <c r="K42" s="350">
        <v>16.600000000000001</v>
      </c>
      <c r="L42" s="350">
        <v>22.6</v>
      </c>
      <c r="M42" s="350">
        <v>26.3</v>
      </c>
      <c r="N42" s="350">
        <v>33.200000000000003</v>
      </c>
      <c r="O42" s="350">
        <v>36.6</v>
      </c>
      <c r="P42" s="341"/>
      <c r="Q42" s="299" t="s">
        <v>148</v>
      </c>
      <c r="R42" s="315"/>
      <c r="S42" s="299"/>
    </row>
    <row r="46" spans="1:19">
      <c r="A46" s="25" t="s">
        <v>237</v>
      </c>
      <c r="B46" s="11"/>
      <c r="C46" s="11"/>
      <c r="D46" s="11"/>
      <c r="E46" s="11"/>
      <c r="F46" s="11"/>
      <c r="G46" s="11"/>
      <c r="H46" s="11"/>
      <c r="I46" s="11"/>
      <c r="J46" s="11"/>
      <c r="K46" s="11"/>
      <c r="L46" s="11"/>
      <c r="M46" s="11"/>
      <c r="N46" s="11"/>
      <c r="O46" s="320"/>
      <c r="P46" s="345"/>
      <c r="Q46" s="321"/>
      <c r="R46" s="299"/>
    </row>
    <row r="47" spans="1:19" ht="15" customHeight="1">
      <c r="A47" s="20"/>
      <c r="B47" s="20"/>
      <c r="C47" s="560" t="s">
        <v>133</v>
      </c>
      <c r="D47" s="560" t="s">
        <v>134</v>
      </c>
      <c r="E47" s="323"/>
      <c r="F47" s="323"/>
      <c r="G47" s="323"/>
      <c r="H47" s="323"/>
      <c r="I47" s="323"/>
      <c r="J47" s="323"/>
      <c r="K47" s="323"/>
      <c r="L47" s="562" t="s">
        <v>28</v>
      </c>
      <c r="M47" s="562"/>
      <c r="N47" s="562"/>
      <c r="O47" s="562"/>
      <c r="P47" s="322"/>
      <c r="Q47" s="322"/>
      <c r="R47" s="299"/>
    </row>
    <row r="48" spans="1:19">
      <c r="A48" s="12" t="s">
        <v>120</v>
      </c>
      <c r="B48" s="12" t="s">
        <v>3</v>
      </c>
      <c r="C48" s="561"/>
      <c r="D48" s="561"/>
      <c r="E48" s="12" t="s">
        <v>24</v>
      </c>
      <c r="F48" s="12" t="s">
        <v>25</v>
      </c>
      <c r="G48" s="12" t="s">
        <v>26</v>
      </c>
      <c r="H48" s="12" t="s">
        <v>27</v>
      </c>
      <c r="I48" s="12" t="s">
        <v>43</v>
      </c>
      <c r="J48" s="12" t="s">
        <v>99</v>
      </c>
      <c r="K48" s="12" t="s">
        <v>100</v>
      </c>
      <c r="L48" s="324" t="s">
        <v>111</v>
      </c>
      <c r="M48" s="328" t="s">
        <v>112</v>
      </c>
      <c r="N48" s="329" t="s">
        <v>113</v>
      </c>
      <c r="O48" s="324" t="s">
        <v>115</v>
      </c>
      <c r="P48" s="327"/>
      <c r="Q48" s="24" t="s">
        <v>128</v>
      </c>
      <c r="R48" s="20"/>
    </row>
    <row r="49" spans="1:19">
      <c r="A49" s="299" t="s">
        <v>122</v>
      </c>
      <c r="B49" s="310">
        <v>2004</v>
      </c>
      <c r="C49" s="310" t="s">
        <v>125</v>
      </c>
      <c r="D49" s="310" t="s">
        <v>125</v>
      </c>
      <c r="E49" s="298"/>
      <c r="F49" s="298">
        <f>'B3-Summary'!G26</f>
        <v>9.4</v>
      </c>
      <c r="G49" s="298">
        <f>'B3-Summary'!H26</f>
        <v>16.100000000000001</v>
      </c>
      <c r="H49" s="298">
        <f>'B3-Summary'!I26</f>
        <v>20.5</v>
      </c>
      <c r="I49" s="298">
        <f>'B3-Summary'!J26</f>
        <v>22.7</v>
      </c>
      <c r="J49" s="298">
        <f>'B3-Summary'!K26</f>
        <v>24.9</v>
      </c>
      <c r="K49" s="298">
        <f>'B3-Summary'!L26</f>
        <v>27.2</v>
      </c>
      <c r="L49" s="298">
        <f>'B3-Summary'!M26</f>
        <v>31.3</v>
      </c>
      <c r="M49" s="298">
        <f>'B3-Summary'!N26</f>
        <v>33</v>
      </c>
      <c r="N49" s="298">
        <f>'B3-Summary'!O26</f>
        <v>34.1</v>
      </c>
      <c r="O49" s="298">
        <f>'B3-Summary'!P26</f>
        <v>34.700000000000003</v>
      </c>
      <c r="P49" s="341"/>
      <c r="Q49" s="308"/>
      <c r="R49" s="299"/>
    </row>
    <row r="50" spans="1:19">
      <c r="A50" s="299" t="s">
        <v>23</v>
      </c>
      <c r="B50" s="310">
        <v>2014</v>
      </c>
      <c r="C50" s="343" t="s">
        <v>124</v>
      </c>
      <c r="D50" s="310" t="s">
        <v>136</v>
      </c>
      <c r="E50" s="298">
        <f>'B3-Summary'!F27</f>
        <v>1.9</v>
      </c>
      <c r="F50" s="298">
        <f>'B3-Summary'!G27</f>
        <v>9</v>
      </c>
      <c r="G50" s="298">
        <f>'B3-Summary'!H27</f>
        <v>14</v>
      </c>
      <c r="H50" s="298">
        <f>'B3-Summary'!I27</f>
        <v>17.8</v>
      </c>
      <c r="I50" s="298">
        <f>'B3-Summary'!J27</f>
        <v>21.2</v>
      </c>
      <c r="J50" s="298">
        <f>'B3-Summary'!K27</f>
        <v>23.4</v>
      </c>
      <c r="K50" s="298">
        <f>'B3-Summary'!L27</f>
        <v>26.7</v>
      </c>
      <c r="L50" s="302">
        <f>AVERAGE(K50,M50)</f>
        <v>30.15</v>
      </c>
      <c r="M50" s="408">
        <f>'B3-Summary'!M27</f>
        <v>33.6</v>
      </c>
      <c r="N50" s="298"/>
      <c r="O50" s="298"/>
      <c r="P50" s="341"/>
      <c r="Q50" s="299" t="s">
        <v>165</v>
      </c>
      <c r="R50" s="299"/>
    </row>
    <row r="51" spans="1:19">
      <c r="A51" s="299" t="s">
        <v>123</v>
      </c>
      <c r="B51" s="310">
        <v>2014</v>
      </c>
      <c r="C51" s="310" t="s">
        <v>125</v>
      </c>
      <c r="D51" s="310" t="s">
        <v>136</v>
      </c>
      <c r="E51" s="298">
        <f>'B3-Summary'!F28</f>
        <v>3.1</v>
      </c>
      <c r="F51" s="298">
        <f>'B3-Summary'!G28</f>
        <v>8</v>
      </c>
      <c r="G51" s="298">
        <f>'B3-Summary'!H28</f>
        <v>13.7</v>
      </c>
      <c r="H51" s="298">
        <f>'B3-Summary'!I28</f>
        <v>16.600000000000001</v>
      </c>
      <c r="I51" s="298">
        <f>'B3-Summary'!J28</f>
        <v>18.8</v>
      </c>
      <c r="J51" s="298">
        <f>'B3-Summary'!K28</f>
        <v>20.3</v>
      </c>
      <c r="K51" s="298">
        <f>'B3-Summary'!L28</f>
        <v>23.8</v>
      </c>
      <c r="L51" s="302">
        <f>$K51+($N51-$K51)*1/3</f>
        <v>27.766666666666669</v>
      </c>
      <c r="M51" s="302">
        <f>$K51+($N51-$K51)*2/3</f>
        <v>31.733333333333334</v>
      </c>
      <c r="N51" s="409">
        <f>'B3-Summary'!O28</f>
        <v>35.700000000000003</v>
      </c>
      <c r="O51" s="19"/>
      <c r="P51" s="341"/>
      <c r="Q51" s="299" t="s">
        <v>167</v>
      </c>
      <c r="R51" s="18"/>
    </row>
    <row r="52" spans="1:19">
      <c r="A52" s="23"/>
      <c r="B52" s="297"/>
      <c r="C52" s="297"/>
      <c r="D52" s="297"/>
      <c r="E52" s="337"/>
      <c r="F52" s="337"/>
      <c r="G52" s="337"/>
      <c r="H52" s="337"/>
      <c r="I52" s="337"/>
      <c r="J52" s="337"/>
      <c r="K52" s="337"/>
      <c r="L52" s="337"/>
      <c r="M52" s="337"/>
      <c r="N52" s="337"/>
      <c r="O52" s="337"/>
      <c r="P52" s="23"/>
      <c r="Q52" s="23"/>
      <c r="R52" s="551"/>
      <c r="S52" s="23"/>
    </row>
    <row r="53" spans="1:19">
      <c r="A53" s="315"/>
      <c r="B53" s="336"/>
      <c r="C53" s="336"/>
      <c r="D53" s="336"/>
      <c r="E53" s="563" t="s">
        <v>118</v>
      </c>
      <c r="F53" s="563"/>
      <c r="G53" s="563"/>
      <c r="H53" s="563" t="s">
        <v>119</v>
      </c>
      <c r="I53" s="563"/>
      <c r="J53" s="327" t="s">
        <v>99</v>
      </c>
      <c r="K53" s="327" t="s">
        <v>100</v>
      </c>
      <c r="L53" s="331" t="s">
        <v>111</v>
      </c>
      <c r="M53" s="332" t="s">
        <v>112</v>
      </c>
      <c r="N53" s="333" t="s">
        <v>113</v>
      </c>
      <c r="O53" s="331" t="s">
        <v>115</v>
      </c>
      <c r="P53" s="341"/>
      <c r="Q53" s="326"/>
      <c r="R53" s="315"/>
    </row>
    <row r="54" spans="1:19">
      <c r="A54" s="11" t="s">
        <v>114</v>
      </c>
      <c r="B54" s="334">
        <v>2014</v>
      </c>
      <c r="C54" s="334" t="s">
        <v>125</v>
      </c>
      <c r="D54" s="334" t="s">
        <v>136</v>
      </c>
      <c r="E54" s="350"/>
      <c r="F54" s="410">
        <f>'B3-Summary'!F35</f>
        <v>7.7</v>
      </c>
      <c r="G54" s="411">
        <f>AVERAGE(F54,H54)</f>
        <v>11.55</v>
      </c>
      <c r="H54" s="410">
        <f>'B3-Summary'!I35</f>
        <v>15.4</v>
      </c>
      <c r="I54" s="411">
        <f>AVERAGE(H54,J54)</f>
        <v>17.2</v>
      </c>
      <c r="J54" s="350">
        <f>'B3-Summary'!K35</f>
        <v>19</v>
      </c>
      <c r="K54" s="350">
        <f>'B3-Summary'!L35</f>
        <v>21.9</v>
      </c>
      <c r="L54" s="350">
        <f>'B3-Summary'!M35</f>
        <v>26</v>
      </c>
      <c r="M54" s="350">
        <f>'B3-Summary'!N35</f>
        <v>28.7</v>
      </c>
      <c r="N54" s="350">
        <f>'B3-Summary'!O35</f>
        <v>34.6</v>
      </c>
      <c r="O54" s="350">
        <f>'B3-Summary'!P35</f>
        <v>37.4</v>
      </c>
      <c r="P54" s="341"/>
      <c r="Q54" s="299" t="s">
        <v>148</v>
      </c>
      <c r="R54" s="315"/>
    </row>
  </sheetData>
  <mergeCells count="11">
    <mergeCell ref="A27:M27"/>
    <mergeCell ref="C47:C48"/>
    <mergeCell ref="D47:D48"/>
    <mergeCell ref="L47:O47"/>
    <mergeCell ref="E53:G53"/>
    <mergeCell ref="H53:I53"/>
    <mergeCell ref="C35:C36"/>
    <mergeCell ref="D35:D36"/>
    <mergeCell ref="L35:O35"/>
    <mergeCell ref="E41:G41"/>
    <mergeCell ref="H41:I4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70"/>
  <sheetViews>
    <sheetView workbookViewId="0">
      <selection activeCell="H55" sqref="H55"/>
    </sheetView>
  </sheetViews>
  <sheetFormatPr defaultRowHeight="14.4"/>
  <cols>
    <col min="1" max="1" width="22.5546875" customWidth="1"/>
    <col min="3" max="3" width="10.88671875" customWidth="1"/>
    <col min="4" max="4" width="13.33203125" customWidth="1"/>
  </cols>
  <sheetData>
    <row r="1" spans="1:4">
      <c r="A1" t="s">
        <v>40</v>
      </c>
    </row>
    <row r="2" spans="1:4">
      <c r="A2" s="18" t="s">
        <v>41</v>
      </c>
    </row>
    <row r="3" spans="1:4">
      <c r="A3" s="18" t="s">
        <v>42</v>
      </c>
    </row>
    <row r="5" spans="1:4">
      <c r="A5" s="10" t="s">
        <v>29</v>
      </c>
      <c r="B5" s="11"/>
      <c r="C5" s="9"/>
      <c r="D5" s="7"/>
    </row>
    <row r="6" spans="1:4">
      <c r="A6" s="11"/>
      <c r="B6" s="12">
        <v>1985</v>
      </c>
      <c r="C6" s="12">
        <v>2015</v>
      </c>
      <c r="D6" s="7"/>
    </row>
    <row r="7" spans="1:4">
      <c r="A7" t="s">
        <v>30</v>
      </c>
      <c r="B7" s="13">
        <v>1.4787984885512988E-2</v>
      </c>
      <c r="C7" s="13">
        <v>-0.12535803863176692</v>
      </c>
    </row>
    <row r="8" spans="1:4">
      <c r="A8" t="s">
        <v>31</v>
      </c>
      <c r="B8" s="13">
        <v>7.7098791656684151E-2</v>
      </c>
      <c r="C8" s="13">
        <v>-2.7753766663244875E-2</v>
      </c>
    </row>
    <row r="9" spans="1:4">
      <c r="A9" t="s">
        <v>32</v>
      </c>
      <c r="B9" s="13">
        <v>0.10024676372947561</v>
      </c>
      <c r="C9" s="13">
        <v>5.9434578806588902E-2</v>
      </c>
    </row>
    <row r="10" spans="1:4">
      <c r="A10" t="s">
        <v>33</v>
      </c>
      <c r="B10" s="13">
        <v>0.11575292255814877</v>
      </c>
      <c r="C10" s="13">
        <v>9.3179188187647935E-2</v>
      </c>
    </row>
    <row r="11" spans="1:4">
      <c r="A11" t="s">
        <v>34</v>
      </c>
      <c r="B11" s="13">
        <v>0.16776657393412939</v>
      </c>
      <c r="C11" s="13">
        <v>0.19791971773119585</v>
      </c>
    </row>
    <row r="12" spans="1:4">
      <c r="A12" s="11" t="s">
        <v>28</v>
      </c>
      <c r="B12" s="14">
        <v>0.23640164548111567</v>
      </c>
      <c r="C12" s="14">
        <v>0.27808938847594256</v>
      </c>
    </row>
    <row r="14" spans="1:4">
      <c r="A14" s="15" t="s">
        <v>35</v>
      </c>
    </row>
    <row r="15" spans="1:4">
      <c r="A15" s="16" t="s">
        <v>36</v>
      </c>
    </row>
    <row r="16" spans="1:4">
      <c r="A16" s="17" t="s">
        <v>37</v>
      </c>
    </row>
    <row r="17" spans="1:7">
      <c r="A17" s="16" t="s">
        <v>38</v>
      </c>
    </row>
    <row r="18" spans="1:7">
      <c r="A18" s="15" t="s">
        <v>39</v>
      </c>
    </row>
    <row r="21" spans="1:7">
      <c r="A21" s="20" t="s">
        <v>226</v>
      </c>
    </row>
    <row r="22" spans="1:7">
      <c r="A22" s="25" t="s">
        <v>227</v>
      </c>
      <c r="B22" s="11"/>
      <c r="C22" s="11"/>
      <c r="D22" s="11"/>
    </row>
    <row r="23" spans="1:7">
      <c r="A23" s="560" t="s">
        <v>3</v>
      </c>
      <c r="B23" s="568" t="s">
        <v>228</v>
      </c>
      <c r="C23" s="568"/>
      <c r="D23" s="568"/>
      <c r="E23" s="568" t="s">
        <v>222</v>
      </c>
      <c r="F23" s="568"/>
      <c r="G23" s="568"/>
    </row>
    <row r="24" spans="1:7">
      <c r="A24" s="589"/>
      <c r="B24" s="589"/>
      <c r="C24" s="590" t="s">
        <v>223</v>
      </c>
      <c r="D24" s="590"/>
      <c r="E24" s="589"/>
      <c r="F24" s="590" t="s">
        <v>223</v>
      </c>
      <c r="G24" s="590"/>
    </row>
    <row r="25" spans="1:7">
      <c r="A25" s="561"/>
      <c r="B25" s="561"/>
      <c r="C25" s="335" t="s">
        <v>224</v>
      </c>
      <c r="D25" s="335" t="s">
        <v>225</v>
      </c>
      <c r="E25" s="561"/>
      <c r="F25" s="335" t="s">
        <v>224</v>
      </c>
      <c r="G25" s="335" t="s">
        <v>225</v>
      </c>
    </row>
    <row r="26" spans="1:7">
      <c r="A26" s="343">
        <v>1985</v>
      </c>
      <c r="B26" s="309">
        <v>0.19900935739999998</v>
      </c>
      <c r="C26" s="450"/>
      <c r="D26" s="305"/>
      <c r="E26" s="450">
        <v>0.20193845160000001</v>
      </c>
      <c r="F26" s="450"/>
      <c r="G26" s="450"/>
    </row>
    <row r="27" spans="1:7">
      <c r="A27" s="343">
        <f t="shared" ref="A27:A68" si="0">A26+1</f>
        <v>1986</v>
      </c>
      <c r="B27" s="309">
        <v>0.19567273910000005</v>
      </c>
      <c r="C27" s="450"/>
      <c r="D27" s="305"/>
      <c r="E27" s="450">
        <v>0.19978355649999999</v>
      </c>
      <c r="F27" s="450"/>
      <c r="G27" s="450"/>
    </row>
    <row r="28" spans="1:7">
      <c r="A28" s="343">
        <f t="shared" si="0"/>
        <v>1987</v>
      </c>
      <c r="B28" s="309">
        <v>0.21441449330000001</v>
      </c>
      <c r="C28" s="450"/>
      <c r="D28" s="305"/>
      <c r="E28" s="450">
        <v>0.21432457329999999</v>
      </c>
      <c r="F28" s="450"/>
      <c r="G28" s="450"/>
    </row>
    <row r="29" spans="1:7">
      <c r="A29" s="343">
        <f t="shared" si="0"/>
        <v>1988</v>
      </c>
      <c r="B29" s="309">
        <v>0.21760149900000003</v>
      </c>
      <c r="C29" s="450"/>
      <c r="D29" s="305"/>
      <c r="E29" s="450">
        <v>0.2283393779</v>
      </c>
      <c r="F29" s="450"/>
      <c r="G29" s="450"/>
    </row>
    <row r="30" spans="1:7">
      <c r="A30" s="343">
        <f t="shared" si="0"/>
        <v>1989</v>
      </c>
      <c r="B30" s="309">
        <v>0.21406693050000003</v>
      </c>
      <c r="C30" s="450"/>
      <c r="D30" s="305"/>
      <c r="E30" s="450">
        <v>0.22783571420000001</v>
      </c>
      <c r="F30" s="450"/>
      <c r="G30" s="450"/>
    </row>
    <row r="31" spans="1:7">
      <c r="A31" s="343">
        <f t="shared" si="0"/>
        <v>1990</v>
      </c>
      <c r="B31" s="309">
        <v>0.21541551730000008</v>
      </c>
      <c r="C31" s="450"/>
      <c r="D31" s="305"/>
      <c r="E31" s="450">
        <v>0.23275754879999999</v>
      </c>
      <c r="F31" s="450"/>
      <c r="G31" s="450"/>
    </row>
    <row r="32" spans="1:7">
      <c r="A32" s="343">
        <f t="shared" si="0"/>
        <v>1991</v>
      </c>
      <c r="B32" s="309">
        <v>0.23153999719999996</v>
      </c>
      <c r="C32" s="450"/>
      <c r="D32" s="305"/>
      <c r="E32" s="450">
        <v>0.2441954452</v>
      </c>
      <c r="F32" s="450"/>
      <c r="G32" s="450"/>
    </row>
    <row r="33" spans="1:7">
      <c r="A33" s="343">
        <f t="shared" si="0"/>
        <v>1992</v>
      </c>
      <c r="B33" s="309">
        <v>0.24689156190000006</v>
      </c>
      <c r="C33" s="450"/>
      <c r="D33" s="305"/>
      <c r="E33" s="450">
        <v>0.2589267193</v>
      </c>
      <c r="F33" s="450"/>
      <c r="G33" s="450"/>
    </row>
    <row r="34" spans="1:7">
      <c r="A34" s="343">
        <f t="shared" si="0"/>
        <v>1993</v>
      </c>
      <c r="B34" s="309">
        <v>0.25895025820000006</v>
      </c>
      <c r="C34" s="450"/>
      <c r="D34" s="305"/>
      <c r="E34" s="450">
        <v>0.26445746640000001</v>
      </c>
      <c r="F34" s="450"/>
      <c r="G34" s="450"/>
    </row>
    <row r="35" spans="1:7">
      <c r="A35" s="343">
        <f t="shared" si="0"/>
        <v>1994</v>
      </c>
      <c r="B35" s="309">
        <v>0.27345065680000002</v>
      </c>
      <c r="C35" s="450"/>
      <c r="D35" s="305"/>
      <c r="E35" s="450">
        <v>0.26665823979999997</v>
      </c>
      <c r="F35" s="450"/>
      <c r="G35" s="450"/>
    </row>
    <row r="36" spans="1:7">
      <c r="A36" s="343">
        <f t="shared" si="0"/>
        <v>1995</v>
      </c>
      <c r="B36" s="309">
        <v>0.28257637140000003</v>
      </c>
      <c r="C36" s="450"/>
      <c r="D36" s="305"/>
      <c r="E36" s="450">
        <v>0.26620507059999998</v>
      </c>
      <c r="F36" s="450"/>
      <c r="G36" s="450"/>
    </row>
    <row r="37" spans="1:7">
      <c r="A37" s="343">
        <f t="shared" si="0"/>
        <v>1996</v>
      </c>
      <c r="B37" s="309">
        <v>0.28345145160000007</v>
      </c>
      <c r="C37" s="450"/>
      <c r="D37" s="305"/>
      <c r="E37" s="450">
        <v>0.26616529729999999</v>
      </c>
      <c r="F37" s="450"/>
      <c r="G37" s="450"/>
    </row>
    <row r="38" spans="1:7">
      <c r="A38" s="343">
        <f t="shared" si="0"/>
        <v>1997</v>
      </c>
      <c r="B38" s="309">
        <v>0.27679688990000006</v>
      </c>
      <c r="C38" s="450"/>
      <c r="D38" s="305"/>
      <c r="E38" s="450">
        <v>0.26224426369999998</v>
      </c>
      <c r="F38" s="450"/>
      <c r="G38" s="450"/>
    </row>
    <row r="39" spans="1:7">
      <c r="A39" s="343">
        <f t="shared" si="0"/>
        <v>1998</v>
      </c>
      <c r="B39" s="309">
        <v>0.28704056849999993</v>
      </c>
      <c r="C39" s="450"/>
      <c r="D39" s="305"/>
      <c r="E39" s="450">
        <v>0.27199509620000001</v>
      </c>
      <c r="F39" s="450"/>
      <c r="G39" s="450"/>
    </row>
    <row r="40" spans="1:7">
      <c r="A40" s="343">
        <f t="shared" si="0"/>
        <v>1999</v>
      </c>
      <c r="B40" s="309">
        <v>0.27927870359999996</v>
      </c>
      <c r="C40" s="450"/>
      <c r="D40" s="305"/>
      <c r="E40" s="450">
        <v>0.26469421729999998</v>
      </c>
      <c r="F40" s="450"/>
      <c r="G40" s="450"/>
    </row>
    <row r="41" spans="1:7">
      <c r="A41" s="343">
        <f t="shared" si="0"/>
        <v>2000</v>
      </c>
      <c r="B41" s="309">
        <v>0.26879516889999999</v>
      </c>
      <c r="C41" s="29"/>
      <c r="D41" s="305"/>
      <c r="E41" s="450">
        <v>0.26449220429999998</v>
      </c>
      <c r="F41" s="450"/>
      <c r="G41" s="450"/>
    </row>
    <row r="42" spans="1:7">
      <c r="A42" s="343">
        <f t="shared" si="0"/>
        <v>2001</v>
      </c>
      <c r="B42" s="309">
        <v>0.28971781890000003</v>
      </c>
      <c r="C42" s="450"/>
      <c r="D42" s="305"/>
      <c r="E42" s="450">
        <v>0.28426922189999998</v>
      </c>
      <c r="F42" s="450"/>
      <c r="G42" s="450"/>
    </row>
    <row r="43" spans="1:7">
      <c r="A43" s="343">
        <f t="shared" si="0"/>
        <v>2002</v>
      </c>
      <c r="B43" s="309">
        <v>0.3252503041</v>
      </c>
      <c r="C43" s="450"/>
      <c r="D43" s="305"/>
      <c r="E43" s="450">
        <v>0.31468638049999997</v>
      </c>
      <c r="F43" s="450"/>
      <c r="G43" s="450"/>
    </row>
    <row r="44" spans="1:7">
      <c r="A44" s="343">
        <f t="shared" si="0"/>
        <v>2003</v>
      </c>
      <c r="B44" s="309">
        <v>0.33092251160000008</v>
      </c>
      <c r="C44" s="450"/>
      <c r="D44" s="305"/>
      <c r="E44" s="450">
        <v>0.33658596740000002</v>
      </c>
      <c r="F44" s="450"/>
      <c r="G44" s="450"/>
    </row>
    <row r="45" spans="1:7">
      <c r="A45" s="343">
        <f t="shared" si="0"/>
        <v>2004</v>
      </c>
      <c r="B45" s="309">
        <v>0.33444286459999994</v>
      </c>
      <c r="C45" s="450"/>
      <c r="D45" s="305"/>
      <c r="E45" s="450">
        <v>0.34786716490000003</v>
      </c>
      <c r="F45" s="450"/>
      <c r="G45" s="450"/>
    </row>
    <row r="46" spans="1:7">
      <c r="A46" s="343">
        <f t="shared" si="0"/>
        <v>2005</v>
      </c>
      <c r="B46" s="309">
        <v>0.32547496650000007</v>
      </c>
      <c r="C46" s="450"/>
      <c r="D46" s="305"/>
      <c r="E46" s="450">
        <v>0.34945296840000001</v>
      </c>
      <c r="F46" s="450"/>
      <c r="G46" s="450"/>
    </row>
    <row r="47" spans="1:7">
      <c r="A47" s="343">
        <f t="shared" si="0"/>
        <v>2006</v>
      </c>
      <c r="B47" s="309">
        <v>0.31516897030000002</v>
      </c>
      <c r="C47" s="450"/>
      <c r="D47" s="305"/>
      <c r="E47" s="450">
        <v>0.3472661776</v>
      </c>
      <c r="F47" s="450"/>
      <c r="G47" s="450"/>
    </row>
    <row r="48" spans="1:7">
      <c r="A48" s="343">
        <f t="shared" si="0"/>
        <v>2007</v>
      </c>
      <c r="B48" s="309">
        <v>0.30883086940000004</v>
      </c>
      <c r="C48" s="450"/>
      <c r="D48" s="305"/>
      <c r="E48" s="450">
        <v>0.34091433519999997</v>
      </c>
      <c r="F48" s="450"/>
      <c r="G48" s="450"/>
    </row>
    <row r="49" spans="1:7">
      <c r="A49" s="343">
        <f t="shared" si="0"/>
        <v>2008</v>
      </c>
      <c r="B49" s="309">
        <v>0.32021267370000006</v>
      </c>
      <c r="C49" s="450"/>
      <c r="D49" s="305"/>
      <c r="E49" s="450">
        <v>0.35592495730000001</v>
      </c>
      <c r="F49" s="450"/>
      <c r="G49" s="450"/>
    </row>
    <row r="50" spans="1:7">
      <c r="A50" s="343">
        <f t="shared" si="0"/>
        <v>2009</v>
      </c>
      <c r="B50" s="309">
        <v>0.43057962750000001</v>
      </c>
      <c r="C50" s="450"/>
      <c r="D50" s="305"/>
      <c r="E50" s="450">
        <v>0.43035774630000001</v>
      </c>
      <c r="F50" s="450"/>
      <c r="G50" s="450"/>
    </row>
    <row r="51" spans="1:7">
      <c r="A51" s="343">
        <f t="shared" si="0"/>
        <v>2010</v>
      </c>
      <c r="B51" s="309">
        <v>0.41164935930000002</v>
      </c>
      <c r="C51" s="450"/>
      <c r="D51" s="305"/>
      <c r="E51" s="450">
        <v>0.42321198199999999</v>
      </c>
      <c r="F51" s="450"/>
      <c r="G51" s="450"/>
    </row>
    <row r="52" spans="1:7">
      <c r="A52" s="343">
        <f t="shared" si="0"/>
        <v>2011</v>
      </c>
      <c r="B52" s="309">
        <v>0.34936498859999998</v>
      </c>
      <c r="C52" s="450"/>
      <c r="D52" s="305"/>
      <c r="E52" s="450">
        <v>0.38271425980000001</v>
      </c>
      <c r="F52" s="450"/>
      <c r="G52" s="450"/>
    </row>
    <row r="53" spans="1:7">
      <c r="A53" s="343">
        <f t="shared" si="0"/>
        <v>2012</v>
      </c>
      <c r="B53" s="309">
        <v>0.32701906859999996</v>
      </c>
      <c r="C53" s="450"/>
      <c r="D53" s="305"/>
      <c r="E53" s="450">
        <v>0.38049148220000001</v>
      </c>
      <c r="F53" s="450"/>
      <c r="G53" s="450"/>
    </row>
    <row r="54" spans="1:7">
      <c r="A54" s="343">
        <f t="shared" si="0"/>
        <v>2013</v>
      </c>
      <c r="B54" s="309">
        <v>0.3358842474</v>
      </c>
      <c r="C54" s="312"/>
      <c r="D54" s="309"/>
      <c r="E54" s="450">
        <v>0.38080871690000001</v>
      </c>
      <c r="F54" s="451"/>
      <c r="G54" s="450"/>
    </row>
    <row r="55" spans="1:7">
      <c r="A55" s="452">
        <f t="shared" si="0"/>
        <v>2014</v>
      </c>
      <c r="B55" s="309">
        <v>0.31979945339999993</v>
      </c>
      <c r="C55" s="311"/>
      <c r="D55" s="309"/>
      <c r="E55" s="450">
        <v>0.37268698140000001</v>
      </c>
      <c r="F55" s="451"/>
      <c r="G55" s="450"/>
    </row>
    <row r="56" spans="1:7">
      <c r="A56" s="452">
        <f t="shared" si="0"/>
        <v>2015</v>
      </c>
      <c r="B56" s="309">
        <v>0.31377650329999995</v>
      </c>
      <c r="C56" s="313">
        <v>0.31053857970000009</v>
      </c>
      <c r="D56" s="312">
        <v>0.31053857970000009</v>
      </c>
      <c r="E56" s="450">
        <v>0.364711497</v>
      </c>
      <c r="F56" s="30">
        <v>0.37336300239999998</v>
      </c>
      <c r="G56" s="450">
        <v>0.37336300239999998</v>
      </c>
    </row>
    <row r="57" spans="1:7">
      <c r="A57" s="452">
        <f t="shared" si="0"/>
        <v>2016</v>
      </c>
      <c r="B57" s="450"/>
      <c r="C57" s="313">
        <v>0.31409338920000007</v>
      </c>
      <c r="D57" s="312">
        <v>0.31409338920000007</v>
      </c>
      <c r="E57" s="450"/>
      <c r="F57" s="451">
        <v>0.37111370539999999</v>
      </c>
      <c r="G57" s="450">
        <v>0.37111370539999999</v>
      </c>
    </row>
    <row r="58" spans="1:7">
      <c r="A58" s="452">
        <f t="shared" si="0"/>
        <v>2017</v>
      </c>
      <c r="B58" s="450"/>
      <c r="C58" s="313">
        <v>0.31056123609999997</v>
      </c>
      <c r="D58" s="312">
        <v>0.31056123609999997</v>
      </c>
      <c r="E58" s="314"/>
      <c r="F58" s="28">
        <v>0.36640330669999999</v>
      </c>
      <c r="G58" s="450">
        <v>0.36640330669999999</v>
      </c>
    </row>
    <row r="59" spans="1:7">
      <c r="A59" s="452">
        <f t="shared" si="0"/>
        <v>2018</v>
      </c>
      <c r="B59" s="29"/>
      <c r="C59" s="313">
        <v>0.31046309490000001</v>
      </c>
      <c r="D59" s="312">
        <v>0.34405233889999998</v>
      </c>
      <c r="E59" s="314"/>
      <c r="F59" s="453">
        <v>0.36329172840000001</v>
      </c>
      <c r="G59" s="453">
        <v>0.39356895250000001</v>
      </c>
    </row>
    <row r="60" spans="1:7">
      <c r="A60" s="452">
        <f t="shared" si="0"/>
        <v>2019</v>
      </c>
      <c r="B60" s="450"/>
      <c r="C60" s="313">
        <v>0.3102252217</v>
      </c>
      <c r="D60" s="312">
        <v>0.34116970170000005</v>
      </c>
      <c r="E60" s="314"/>
      <c r="F60" s="28">
        <v>0.36395377969999998</v>
      </c>
      <c r="G60" s="28">
        <v>0.39001213959999997</v>
      </c>
    </row>
    <row r="61" spans="1:7">
      <c r="A61" s="452">
        <f t="shared" si="0"/>
        <v>2020</v>
      </c>
      <c r="B61" s="450"/>
      <c r="C61" s="313">
        <v>0.310100814</v>
      </c>
      <c r="D61" s="312">
        <v>0.33700053279999997</v>
      </c>
      <c r="E61" s="314"/>
      <c r="F61" s="28">
        <v>0.36498347069999998</v>
      </c>
      <c r="G61" s="28">
        <v>0.38790365789999998</v>
      </c>
    </row>
    <row r="62" spans="1:7">
      <c r="A62" s="452">
        <f t="shared" si="0"/>
        <v>2021</v>
      </c>
      <c r="B62" s="450"/>
      <c r="C62" s="313">
        <v>0.30620792339999992</v>
      </c>
      <c r="D62" s="312">
        <v>0.32817770040000005</v>
      </c>
      <c r="E62" s="314"/>
      <c r="F62" s="28">
        <v>0.3643837016</v>
      </c>
      <c r="G62" s="28">
        <v>0.38364977519999999</v>
      </c>
    </row>
    <row r="63" spans="1:7">
      <c r="A63" s="452">
        <f t="shared" si="0"/>
        <v>2022</v>
      </c>
      <c r="B63" s="450"/>
      <c r="C63" s="313">
        <v>0.30454324980000003</v>
      </c>
      <c r="D63" s="312">
        <v>0.32490598510000002</v>
      </c>
      <c r="E63" s="314"/>
      <c r="F63" s="28">
        <v>0.36388275079999999</v>
      </c>
      <c r="G63" s="28">
        <v>0.38186050859999998</v>
      </c>
    </row>
    <row r="64" spans="1:7">
      <c r="A64" s="452">
        <f t="shared" si="0"/>
        <v>2023</v>
      </c>
      <c r="B64" s="450"/>
      <c r="C64" s="313">
        <v>0.30185510269999993</v>
      </c>
      <c r="D64" s="312">
        <v>0.320551425</v>
      </c>
      <c r="E64" s="314"/>
      <c r="F64" s="28">
        <v>0.36201505</v>
      </c>
      <c r="G64" s="28">
        <v>0.37874999710000001</v>
      </c>
    </row>
    <row r="65" spans="1:7">
      <c r="A65" s="452">
        <f t="shared" si="0"/>
        <v>2024</v>
      </c>
      <c r="B65" s="450"/>
      <c r="C65" s="313">
        <v>0.29927434090000005</v>
      </c>
      <c r="D65" s="312">
        <v>0.31669065380000005</v>
      </c>
      <c r="E65" s="314"/>
      <c r="F65" s="28">
        <v>0.36111971710000002</v>
      </c>
      <c r="G65" s="28">
        <v>0.37621730419999999</v>
      </c>
    </row>
    <row r="66" spans="1:7">
      <c r="A66" s="452">
        <f t="shared" si="0"/>
        <v>2025</v>
      </c>
      <c r="B66" s="450"/>
      <c r="C66" s="313">
        <v>0.29562655189999998</v>
      </c>
      <c r="D66" s="312">
        <v>0.31142088729999995</v>
      </c>
      <c r="E66" s="314"/>
      <c r="F66" s="28">
        <v>0.35963943409999999</v>
      </c>
      <c r="G66" s="28">
        <v>0.37397608989999997</v>
      </c>
    </row>
    <row r="67" spans="1:7">
      <c r="A67" s="452">
        <f t="shared" si="0"/>
        <v>2026</v>
      </c>
      <c r="B67" s="450"/>
      <c r="C67" s="313">
        <v>0.29225347200000007</v>
      </c>
      <c r="D67" s="312">
        <v>0.28016586799999998</v>
      </c>
      <c r="E67" s="314"/>
      <c r="F67" s="28">
        <v>0.35787474499999999</v>
      </c>
      <c r="G67" s="28">
        <v>0.3467077643</v>
      </c>
    </row>
    <row r="68" spans="1:7">
      <c r="A68" s="356">
        <f t="shared" si="0"/>
        <v>2027</v>
      </c>
      <c r="B68" s="456"/>
      <c r="C68" s="457">
        <v>0.28882339109999999</v>
      </c>
      <c r="D68" s="457">
        <v>0.27528410300000006</v>
      </c>
      <c r="E68" s="454"/>
      <c r="F68" s="455">
        <v>0.35640368420000001</v>
      </c>
      <c r="G68" s="455">
        <v>0.3444594554</v>
      </c>
    </row>
    <row r="70" spans="1:7">
      <c r="A70" t="s">
        <v>229</v>
      </c>
      <c r="B70" s="304">
        <f>(B56-B26)/B26</f>
        <v>0.57669220884585393</v>
      </c>
    </row>
  </sheetData>
  <mergeCells count="7">
    <mergeCell ref="E23:G23"/>
    <mergeCell ref="E24:E25"/>
    <mergeCell ref="F24:G24"/>
    <mergeCell ref="A23:A25"/>
    <mergeCell ref="B23:D23"/>
    <mergeCell ref="B24:B25"/>
    <mergeCell ref="C24:D24"/>
  </mergeCells>
  <hyperlinks>
    <hyperlink ref="A2" r:id="rId1"/>
    <hyperlink ref="A3" r:id="rId2"/>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0"/>
  <sheetViews>
    <sheetView workbookViewId="0">
      <selection activeCell="P24" sqref="P24"/>
    </sheetView>
  </sheetViews>
  <sheetFormatPr defaultRowHeight="14.4"/>
  <cols>
    <col min="2" max="2" width="11.5546875" customWidth="1"/>
    <col min="5" max="5" width="13" customWidth="1"/>
    <col min="6" max="7" width="11" customWidth="1"/>
  </cols>
  <sheetData>
    <row r="1" spans="1:16">
      <c r="A1" s="18" t="s">
        <v>331</v>
      </c>
    </row>
    <row r="2" spans="1:16">
      <c r="A2" t="s">
        <v>332</v>
      </c>
    </row>
    <row r="3" spans="1:16" ht="15.6">
      <c r="A3" s="533"/>
      <c r="B3" s="592"/>
      <c r="C3" s="592"/>
      <c r="D3" s="592"/>
      <c r="E3" s="592"/>
      <c r="F3" s="592"/>
      <c r="G3" s="592"/>
      <c r="H3" s="592"/>
      <c r="I3" s="592"/>
      <c r="J3" s="592"/>
      <c r="K3" s="592"/>
      <c r="L3" s="530"/>
    </row>
    <row r="4" spans="1:16" ht="15.6">
      <c r="A4" s="531"/>
      <c r="B4" s="592" t="s">
        <v>297</v>
      </c>
      <c r="C4" s="592"/>
      <c r="D4" s="592"/>
      <c r="E4" s="592"/>
      <c r="F4" s="592"/>
      <c r="G4" s="592"/>
      <c r="H4" s="592"/>
      <c r="I4" s="592"/>
      <c r="J4" s="592"/>
      <c r="K4" s="592"/>
      <c r="L4" s="530"/>
    </row>
    <row r="5" spans="1:16" ht="15.6">
      <c r="A5" s="531"/>
      <c r="B5" s="592" t="s">
        <v>298</v>
      </c>
      <c r="C5" s="592"/>
      <c r="D5" s="592"/>
      <c r="E5" s="592"/>
      <c r="F5" s="592"/>
      <c r="G5" s="592"/>
      <c r="H5" s="592"/>
      <c r="I5" s="592"/>
      <c r="J5" s="592"/>
      <c r="K5" s="592"/>
      <c r="L5" s="530"/>
    </row>
    <row r="6" spans="1:16">
      <c r="A6" s="531"/>
      <c r="B6" s="600" t="s">
        <v>299</v>
      </c>
      <c r="C6" s="600"/>
      <c r="D6" s="600"/>
      <c r="E6" s="600"/>
      <c r="F6" s="600"/>
      <c r="G6" s="600"/>
      <c r="H6" s="600"/>
      <c r="I6" s="600"/>
      <c r="J6" s="600"/>
      <c r="K6" s="600"/>
      <c r="L6" s="535"/>
    </row>
    <row r="7" spans="1:16">
      <c r="A7" s="531"/>
      <c r="B7" s="527"/>
      <c r="C7" s="531"/>
      <c r="D7" s="531"/>
      <c r="E7" s="531"/>
      <c r="F7" s="531"/>
      <c r="G7" s="531"/>
      <c r="H7" s="531"/>
      <c r="I7" s="531"/>
      <c r="J7" s="531"/>
      <c r="K7" s="531"/>
      <c r="L7" s="531"/>
    </row>
    <row r="8" spans="1:16">
      <c r="A8" s="531"/>
      <c r="B8" s="601" t="s">
        <v>300</v>
      </c>
      <c r="C8" s="604" t="s">
        <v>301</v>
      </c>
      <c r="D8" s="610" t="s">
        <v>302</v>
      </c>
      <c r="E8" s="593" t="s">
        <v>303</v>
      </c>
      <c r="F8" s="593" t="s">
        <v>304</v>
      </c>
      <c r="G8" s="593" t="s">
        <v>305</v>
      </c>
      <c r="H8" s="593" t="s">
        <v>306</v>
      </c>
      <c r="I8" s="593" t="s">
        <v>17</v>
      </c>
      <c r="J8" s="593" t="s">
        <v>307</v>
      </c>
      <c r="K8" s="593" t="s">
        <v>107</v>
      </c>
      <c r="L8" s="525"/>
    </row>
    <row r="9" spans="1:16">
      <c r="A9" s="531"/>
      <c r="B9" s="602"/>
      <c r="C9" s="605"/>
      <c r="D9" s="611"/>
      <c r="E9" s="594"/>
      <c r="F9" s="594"/>
      <c r="G9" s="594"/>
      <c r="H9" s="594"/>
      <c r="I9" s="594"/>
      <c r="J9" s="594"/>
      <c r="K9" s="594"/>
      <c r="L9" s="525"/>
    </row>
    <row r="10" spans="1:16">
      <c r="A10" s="531"/>
      <c r="B10" s="602"/>
      <c r="C10" s="605"/>
      <c r="D10" s="611"/>
      <c r="E10" s="594"/>
      <c r="F10" s="594"/>
      <c r="G10" s="594"/>
      <c r="H10" s="594"/>
      <c r="I10" s="594"/>
      <c r="J10" s="594"/>
      <c r="K10" s="594"/>
      <c r="L10" s="525"/>
    </row>
    <row r="11" spans="1:16">
      <c r="A11" s="531"/>
      <c r="B11" s="602"/>
      <c r="C11" s="605"/>
      <c r="D11" s="611"/>
      <c r="E11" s="594"/>
      <c r="F11" s="594"/>
      <c r="G11" s="594"/>
      <c r="H11" s="594"/>
      <c r="I11" s="594"/>
      <c r="J11" s="594"/>
      <c r="K11" s="594"/>
      <c r="L11" s="525"/>
    </row>
    <row r="12" spans="1:16">
      <c r="A12" s="531"/>
      <c r="B12" s="603"/>
      <c r="C12" s="606"/>
      <c r="D12" s="612"/>
      <c r="E12" s="595"/>
      <c r="F12" s="595"/>
      <c r="G12" s="595"/>
      <c r="H12" s="595"/>
      <c r="I12" s="595"/>
      <c r="J12" s="595"/>
      <c r="K12" s="595"/>
      <c r="L12" s="525"/>
      <c r="N12" s="11" t="s">
        <v>337</v>
      </c>
      <c r="O12" s="11"/>
      <c r="P12" s="11"/>
    </row>
    <row r="13" spans="1:16">
      <c r="A13" s="531"/>
      <c r="B13" s="527"/>
      <c r="C13" s="531"/>
      <c r="D13" s="531"/>
      <c r="E13" s="531"/>
      <c r="F13" s="531"/>
      <c r="G13" s="531"/>
      <c r="H13" s="531"/>
      <c r="I13" s="531"/>
      <c r="J13" s="531"/>
      <c r="K13" s="531"/>
      <c r="L13" s="531"/>
      <c r="N13" s="301"/>
      <c r="O13" s="591" t="s">
        <v>335</v>
      </c>
      <c r="P13" s="591"/>
    </row>
    <row r="14" spans="1:16">
      <c r="A14" s="531"/>
      <c r="B14" s="527"/>
      <c r="C14" s="596" t="s">
        <v>308</v>
      </c>
      <c r="D14" s="596"/>
      <c r="E14" s="597"/>
      <c r="F14" s="597"/>
      <c r="G14" s="597"/>
      <c r="H14" s="597"/>
      <c r="I14" s="597"/>
      <c r="J14" s="597"/>
      <c r="K14" s="597"/>
      <c r="L14" s="531"/>
      <c r="N14" s="11"/>
      <c r="O14" s="356" t="s">
        <v>333</v>
      </c>
      <c r="P14" s="356" t="s">
        <v>334</v>
      </c>
    </row>
    <row r="15" spans="1:16" ht="16.2">
      <c r="A15" s="531"/>
      <c r="B15" s="537" t="s">
        <v>309</v>
      </c>
      <c r="C15" s="540">
        <v>15.9</v>
      </c>
      <c r="D15" s="540">
        <v>25.2</v>
      </c>
      <c r="E15" s="540">
        <v>145.9</v>
      </c>
      <c r="F15" s="540">
        <v>-12.4</v>
      </c>
      <c r="G15" s="540">
        <v>-23.6</v>
      </c>
      <c r="H15" s="540">
        <v>1.1000000000000001</v>
      </c>
      <c r="I15" s="540">
        <v>8.3000000000000007</v>
      </c>
      <c r="J15" s="540">
        <v>1.9</v>
      </c>
      <c r="K15" s="540">
        <v>0</v>
      </c>
      <c r="L15" s="529"/>
      <c r="N15" s="27" t="s">
        <v>24</v>
      </c>
      <c r="O15" s="347">
        <f>(F15+F16-I15-I16)/($E15+$E16)*100</f>
        <v>-11.928031985784097</v>
      </c>
      <c r="P15" s="347">
        <f>(F15+F16)/($E15+$E16)*100</f>
        <v>-5.4198134162594389</v>
      </c>
    </row>
    <row r="16" spans="1:16" ht="15.6">
      <c r="A16" s="531"/>
      <c r="B16" s="536" t="s">
        <v>310</v>
      </c>
      <c r="C16" s="540">
        <v>16.7</v>
      </c>
      <c r="D16" s="540">
        <v>32.200000000000003</v>
      </c>
      <c r="E16" s="540">
        <v>304.3</v>
      </c>
      <c r="F16" s="540">
        <v>-12</v>
      </c>
      <c r="G16" s="540">
        <v>-38.200000000000003</v>
      </c>
      <c r="H16" s="540">
        <v>2.1</v>
      </c>
      <c r="I16" s="540">
        <v>21</v>
      </c>
      <c r="J16" s="540">
        <v>3</v>
      </c>
      <c r="K16" s="540">
        <v>0</v>
      </c>
      <c r="L16" s="529"/>
      <c r="N16" s="27" t="s">
        <v>25</v>
      </c>
      <c r="O16" s="347">
        <f>(F17+F18-I17-I18)/($E17+$E18)*100</f>
        <v>-3.7678739171276483</v>
      </c>
      <c r="P16" s="347">
        <f>(F17+F18)/($E17+$E18)*100</f>
        <v>3.788748564867968</v>
      </c>
    </row>
    <row r="17" spans="1:37" ht="15.6">
      <c r="A17" s="531"/>
      <c r="B17" s="536" t="s">
        <v>311</v>
      </c>
      <c r="C17" s="540">
        <v>16.7</v>
      </c>
      <c r="D17" s="540">
        <v>31.5</v>
      </c>
      <c r="E17" s="540">
        <v>414</v>
      </c>
      <c r="F17" s="540">
        <v>5.4</v>
      </c>
      <c r="G17" s="540">
        <v>-32.5</v>
      </c>
      <c r="H17" s="540">
        <v>3.1</v>
      </c>
      <c r="I17" s="540">
        <v>30.9</v>
      </c>
      <c r="J17" s="540">
        <v>3.9</v>
      </c>
      <c r="K17" s="540">
        <v>0</v>
      </c>
      <c r="L17" s="529"/>
      <c r="N17" s="27" t="s">
        <v>26</v>
      </c>
      <c r="O17" s="347">
        <f>(F19+F20-I19-I20)/($E19+$E20)*100</f>
        <v>3.3469780881290627</v>
      </c>
      <c r="P17" s="347">
        <f>(F19+F20)/($E19+$E20)*100</f>
        <v>11.383337346496509</v>
      </c>
    </row>
    <row r="18" spans="1:37" ht="15.6">
      <c r="A18" s="531"/>
      <c r="B18" s="536" t="s">
        <v>312</v>
      </c>
      <c r="C18" s="540">
        <v>16.8</v>
      </c>
      <c r="D18" s="540">
        <v>31.6</v>
      </c>
      <c r="E18" s="540">
        <v>544.1</v>
      </c>
      <c r="F18" s="540">
        <v>30.9</v>
      </c>
      <c r="G18" s="540">
        <v>-20.7</v>
      </c>
      <c r="H18" s="540">
        <v>4.9000000000000004</v>
      </c>
      <c r="I18" s="540">
        <v>41.5</v>
      </c>
      <c r="J18" s="540">
        <v>5.0999999999999996</v>
      </c>
      <c r="K18" s="540">
        <v>0.1</v>
      </c>
      <c r="L18" s="529"/>
      <c r="N18" s="27" t="s">
        <v>27</v>
      </c>
      <c r="O18" s="347">
        <f>(F21+F22-I21-I22)/($E21+$E22)*100</f>
        <v>8.0830993015050012</v>
      </c>
      <c r="P18" s="347">
        <f>(F21+F22)/($E21+$E22)*100</f>
        <v>16.551450997335635</v>
      </c>
    </row>
    <row r="19" spans="1:37" ht="15.6">
      <c r="A19" s="531"/>
      <c r="B19" s="536" t="s">
        <v>313</v>
      </c>
      <c r="C19" s="540">
        <v>16.7</v>
      </c>
      <c r="D19" s="540">
        <v>32.4</v>
      </c>
      <c r="E19" s="540">
        <v>721.1</v>
      </c>
      <c r="F19" s="540">
        <v>70.099999999999994</v>
      </c>
      <c r="G19" s="540">
        <v>-1.6</v>
      </c>
      <c r="H19" s="540">
        <v>7.8</v>
      </c>
      <c r="I19" s="540">
        <v>56.9</v>
      </c>
      <c r="J19" s="540">
        <v>6.9</v>
      </c>
      <c r="K19" s="540">
        <v>0.1</v>
      </c>
      <c r="L19" s="529"/>
      <c r="M19" s="523"/>
      <c r="N19" s="27" t="s">
        <v>43</v>
      </c>
      <c r="O19" s="347">
        <f>($F23-I23)/($E23)*100</f>
        <v>11.991315996119914</v>
      </c>
      <c r="P19" s="347">
        <f>($F23)/($E23)*100</f>
        <v>20.841609312208416</v>
      </c>
      <c r="Q19" s="523"/>
      <c r="R19" s="523"/>
      <c r="S19" s="523"/>
      <c r="T19" s="523"/>
      <c r="U19" s="523"/>
      <c r="V19" s="523"/>
      <c r="W19" s="523"/>
      <c r="X19" s="523"/>
      <c r="Y19" s="523"/>
      <c r="Z19" s="523"/>
      <c r="AA19" s="523"/>
      <c r="AB19" s="523"/>
      <c r="AC19" s="523"/>
      <c r="AD19" s="523"/>
      <c r="AE19" s="523"/>
      <c r="AF19" s="523"/>
      <c r="AG19" s="523"/>
      <c r="AH19" s="523"/>
      <c r="AI19" s="523"/>
      <c r="AJ19" s="523"/>
      <c r="AK19" s="523"/>
    </row>
    <row r="20" spans="1:37" ht="15.6">
      <c r="A20" s="531"/>
      <c r="B20" s="536" t="s">
        <v>314</v>
      </c>
      <c r="C20" s="540">
        <v>16.8</v>
      </c>
      <c r="D20" s="540">
        <v>32.9</v>
      </c>
      <c r="E20" s="540">
        <v>940.1</v>
      </c>
      <c r="F20" s="540">
        <v>119</v>
      </c>
      <c r="G20" s="540">
        <v>20.9</v>
      </c>
      <c r="H20" s="540">
        <v>12.3</v>
      </c>
      <c r="I20" s="540">
        <v>76.599999999999994</v>
      </c>
      <c r="J20" s="540">
        <v>9.1999999999999993</v>
      </c>
      <c r="K20" s="540">
        <v>0.1</v>
      </c>
      <c r="L20" s="529"/>
      <c r="M20" s="523"/>
      <c r="N20" s="27" t="s">
        <v>99</v>
      </c>
      <c r="O20" s="347">
        <f>(F28-I28)/E28*100</f>
        <v>14.838082901554406</v>
      </c>
      <c r="P20" s="347">
        <f>F28/E28*100</f>
        <v>23.225388601036272</v>
      </c>
      <c r="Q20" s="523"/>
      <c r="R20" s="523"/>
      <c r="S20" s="523"/>
      <c r="T20" s="523"/>
      <c r="U20" s="523"/>
      <c r="V20" s="523"/>
      <c r="W20" s="523"/>
      <c r="X20" s="523"/>
      <c r="Y20" s="523"/>
      <c r="Z20" s="523"/>
      <c r="AA20" s="523"/>
      <c r="AB20" s="523"/>
      <c r="AC20" s="523"/>
      <c r="AD20" s="523"/>
      <c r="AE20" s="523"/>
      <c r="AF20" s="523"/>
      <c r="AG20" s="523"/>
      <c r="AH20" s="523"/>
      <c r="AI20" s="523"/>
      <c r="AJ20" s="523"/>
      <c r="AK20" s="523"/>
    </row>
    <row r="21" spans="1:37" ht="15.6">
      <c r="A21" s="531"/>
      <c r="B21" s="536" t="s">
        <v>315</v>
      </c>
      <c r="C21" s="540">
        <v>16.7</v>
      </c>
      <c r="D21" s="540">
        <v>33.5</v>
      </c>
      <c r="E21" s="540">
        <v>1203.7</v>
      </c>
      <c r="F21" s="540">
        <v>181.5</v>
      </c>
      <c r="G21" s="540">
        <v>51.7</v>
      </c>
      <c r="H21" s="540">
        <v>18</v>
      </c>
      <c r="I21" s="540">
        <v>99.9</v>
      </c>
      <c r="J21" s="540">
        <v>11.8</v>
      </c>
      <c r="K21" s="540">
        <v>0.1</v>
      </c>
      <c r="L21" s="529"/>
      <c r="M21" s="523"/>
      <c r="N21" s="27" t="s">
        <v>100</v>
      </c>
      <c r="O21" s="347">
        <f t="shared" ref="O21" si="0">(F29-I29)/E29*100</f>
        <v>19.086348804363702</v>
      </c>
      <c r="P21" s="347">
        <f t="shared" ref="P21" si="1">F29/E29*100</f>
        <v>25.325086446208537</v>
      </c>
      <c r="Q21" s="523"/>
      <c r="R21" s="523"/>
      <c r="S21" s="523"/>
      <c r="T21" s="523"/>
      <c r="U21" s="523"/>
      <c r="V21" s="523"/>
      <c r="W21" s="523"/>
      <c r="X21" s="523"/>
      <c r="Y21" s="523"/>
      <c r="Z21" s="523"/>
      <c r="AA21" s="523"/>
      <c r="AB21" s="523"/>
      <c r="AC21" s="523"/>
      <c r="AD21" s="523"/>
      <c r="AE21" s="523"/>
      <c r="AF21" s="523"/>
      <c r="AG21" s="523"/>
      <c r="AH21" s="523"/>
      <c r="AI21" s="523"/>
      <c r="AJ21" s="523"/>
      <c r="AK21" s="523"/>
    </row>
    <row r="22" spans="1:37" ht="15.6">
      <c r="A22" s="531"/>
      <c r="B22" s="536" t="s">
        <v>316</v>
      </c>
      <c r="C22" s="540">
        <v>16.7</v>
      </c>
      <c r="D22" s="540">
        <v>35</v>
      </c>
      <c r="E22" s="540">
        <v>1573.7</v>
      </c>
      <c r="F22" s="540">
        <v>278.2</v>
      </c>
      <c r="G22" s="540">
        <v>100.1</v>
      </c>
      <c r="H22" s="540">
        <v>27.1</v>
      </c>
      <c r="I22" s="540">
        <v>135.30000000000001</v>
      </c>
      <c r="J22" s="540">
        <v>15.6</v>
      </c>
      <c r="K22" s="540">
        <v>0.1</v>
      </c>
      <c r="L22" s="529"/>
      <c r="M22" s="523"/>
      <c r="N22" s="338" t="s">
        <v>336</v>
      </c>
      <c r="O22" s="347">
        <f t="shared" ref="O22:O23" si="2">(F30-I30)/E30*100</f>
        <v>29.133290611983337</v>
      </c>
      <c r="P22" s="347">
        <f t="shared" ref="P22" si="3">F30/E30*100</f>
        <v>32.633771227170776</v>
      </c>
      <c r="Q22" s="523"/>
      <c r="R22" s="523"/>
      <c r="S22" s="523"/>
      <c r="T22" s="523"/>
      <c r="U22" s="523"/>
      <c r="V22" s="523"/>
      <c r="W22" s="523"/>
      <c r="X22" s="523"/>
      <c r="Y22" s="523"/>
      <c r="Z22" s="523"/>
      <c r="AA22" s="523"/>
      <c r="AB22" s="523"/>
      <c r="AC22" s="523"/>
      <c r="AD22" s="523"/>
      <c r="AE22" s="523"/>
      <c r="AF22" s="523"/>
      <c r="AG22" s="523"/>
      <c r="AH22" s="523"/>
      <c r="AI22" s="523"/>
      <c r="AJ22" s="523"/>
      <c r="AK22" s="523"/>
    </row>
    <row r="23" spans="1:37" ht="15.6">
      <c r="A23" s="531"/>
      <c r="B23" s="536" t="s">
        <v>317</v>
      </c>
      <c r="C23" s="540">
        <v>16.8</v>
      </c>
      <c r="D23" s="540">
        <v>35.799999999999997</v>
      </c>
      <c r="E23" s="540">
        <v>2164.9</v>
      </c>
      <c r="F23" s="540">
        <v>451.2</v>
      </c>
      <c r="G23" s="540">
        <v>195</v>
      </c>
      <c r="H23" s="540">
        <v>42.7</v>
      </c>
      <c r="I23" s="540">
        <v>191.6</v>
      </c>
      <c r="J23" s="540">
        <v>21.6</v>
      </c>
      <c r="K23" s="540">
        <v>0.3</v>
      </c>
      <c r="L23" s="529"/>
      <c r="M23" s="523"/>
      <c r="N23" s="550" t="s">
        <v>71</v>
      </c>
      <c r="O23" s="349">
        <f t="shared" si="2"/>
        <v>37.924233708603829</v>
      </c>
      <c r="P23" s="349">
        <f>F31/E31*100</f>
        <v>38.992521982085627</v>
      </c>
      <c r="Q23" s="523"/>
      <c r="R23" s="523"/>
      <c r="S23" s="523"/>
      <c r="T23" s="523"/>
      <c r="U23" s="523"/>
      <c r="V23" s="523"/>
      <c r="W23" s="523"/>
      <c r="X23" s="523"/>
      <c r="Y23" s="523"/>
      <c r="Z23" s="523"/>
      <c r="AA23" s="523"/>
      <c r="AB23" s="523"/>
      <c r="AC23" s="523"/>
      <c r="AD23" s="523"/>
      <c r="AE23" s="523"/>
      <c r="AF23" s="523"/>
      <c r="AG23" s="523"/>
      <c r="AH23" s="523"/>
      <c r="AI23" s="523"/>
      <c r="AJ23" s="523"/>
      <c r="AK23" s="523"/>
    </row>
    <row r="24" spans="1:37" ht="15.6">
      <c r="A24" s="531"/>
      <c r="B24" s="536" t="s">
        <v>318</v>
      </c>
      <c r="C24" s="540">
        <v>16.7</v>
      </c>
      <c r="D24" s="540">
        <v>36.799999999999997</v>
      </c>
      <c r="E24" s="540">
        <v>6062.7</v>
      </c>
      <c r="F24" s="540">
        <v>1760.5</v>
      </c>
      <c r="G24" s="540">
        <v>1072.2</v>
      </c>
      <c r="H24" s="540">
        <v>296.8</v>
      </c>
      <c r="I24" s="540">
        <v>314.3</v>
      </c>
      <c r="J24" s="540">
        <v>58.9</v>
      </c>
      <c r="K24" s="540">
        <v>18.399999999999999</v>
      </c>
      <c r="L24" s="529"/>
      <c r="M24" s="523"/>
      <c r="Q24" s="523"/>
      <c r="R24" s="523"/>
      <c r="S24" s="523"/>
      <c r="T24" s="523"/>
      <c r="U24" s="523"/>
      <c r="V24" s="523"/>
      <c r="W24" s="523"/>
      <c r="X24" s="523"/>
      <c r="Y24" s="523"/>
      <c r="Z24" s="523"/>
      <c r="AA24" s="523"/>
      <c r="AB24" s="523"/>
      <c r="AC24" s="523"/>
      <c r="AD24" s="523"/>
      <c r="AE24" s="523"/>
      <c r="AF24" s="523"/>
      <c r="AG24" s="523"/>
      <c r="AH24" s="523"/>
      <c r="AI24" s="523"/>
      <c r="AJ24" s="523"/>
      <c r="AK24" s="523"/>
    </row>
    <row r="25" spans="1:37" ht="15.6">
      <c r="A25" s="531"/>
      <c r="B25" s="536"/>
      <c r="C25" s="540"/>
      <c r="D25" s="540"/>
      <c r="E25" s="540"/>
      <c r="F25" s="540"/>
      <c r="G25" s="540"/>
      <c r="H25" s="540"/>
      <c r="I25" s="540"/>
      <c r="J25" s="540"/>
      <c r="K25" s="540"/>
      <c r="L25" s="529"/>
      <c r="M25" s="523"/>
      <c r="Q25" s="523"/>
      <c r="R25" s="523"/>
      <c r="S25" s="523"/>
      <c r="T25" s="523"/>
      <c r="U25" s="523"/>
      <c r="V25" s="523"/>
      <c r="W25" s="523"/>
      <c r="X25" s="523"/>
      <c r="Y25" s="523"/>
      <c r="Z25" s="523"/>
      <c r="AA25" s="523"/>
      <c r="AB25" s="523"/>
      <c r="AC25" s="523"/>
      <c r="AD25" s="523"/>
      <c r="AE25" s="523"/>
      <c r="AF25" s="523"/>
      <c r="AG25" s="523"/>
      <c r="AH25" s="523"/>
      <c r="AI25" s="523"/>
      <c r="AJ25" s="523"/>
      <c r="AK25" s="523"/>
    </row>
    <row r="26" spans="1:37" ht="16.2">
      <c r="A26" s="531"/>
      <c r="B26" s="537" t="s">
        <v>319</v>
      </c>
      <c r="C26" s="540">
        <v>167.5</v>
      </c>
      <c r="D26" s="540">
        <v>328.5</v>
      </c>
      <c r="E26" s="540">
        <v>13913.7</v>
      </c>
      <c r="F26" s="540">
        <v>2878.6</v>
      </c>
      <c r="G26" s="540">
        <v>1322.8</v>
      </c>
      <c r="H26" s="540">
        <v>419.1</v>
      </c>
      <c r="I26" s="540">
        <v>978.6</v>
      </c>
      <c r="J26" s="540">
        <v>138.5</v>
      </c>
      <c r="K26" s="540">
        <v>19.7</v>
      </c>
      <c r="L26" s="529"/>
      <c r="M26" s="523"/>
      <c r="Q26" s="523"/>
      <c r="R26" s="523"/>
      <c r="S26" s="523"/>
      <c r="T26" s="523"/>
      <c r="U26" s="523"/>
      <c r="V26" s="523"/>
      <c r="W26" s="523"/>
      <c r="X26" s="523"/>
      <c r="Y26" s="523"/>
      <c r="Z26" s="523"/>
      <c r="AA26" s="523"/>
      <c r="AB26" s="523"/>
      <c r="AC26" s="523"/>
      <c r="AD26" s="523"/>
      <c r="AE26" s="523"/>
      <c r="AF26" s="523"/>
      <c r="AG26" s="523"/>
      <c r="AH26" s="523"/>
      <c r="AI26" s="523"/>
      <c r="AJ26" s="523"/>
      <c r="AK26" s="523"/>
    </row>
    <row r="27" spans="1:37" ht="15.6">
      <c r="A27" s="531"/>
      <c r="B27" s="536"/>
      <c r="C27" s="540"/>
      <c r="D27" s="540"/>
      <c r="E27" s="540"/>
      <c r="F27" s="540"/>
      <c r="G27" s="540"/>
      <c r="H27" s="540"/>
      <c r="I27" s="540"/>
      <c r="J27" s="540"/>
      <c r="K27" s="540"/>
      <c r="L27" s="529"/>
      <c r="M27" s="523"/>
      <c r="Q27" s="523"/>
      <c r="R27" s="523"/>
      <c r="S27" s="523"/>
      <c r="T27" s="523"/>
      <c r="U27" s="523"/>
      <c r="V27" s="523"/>
      <c r="W27" s="523"/>
      <c r="X27" s="523"/>
      <c r="Y27" s="523"/>
      <c r="Z27" s="523"/>
      <c r="AA27" s="523"/>
      <c r="AB27" s="523"/>
      <c r="AC27" s="523"/>
      <c r="AD27" s="523"/>
      <c r="AE27" s="523"/>
      <c r="AF27" s="523"/>
      <c r="AG27" s="523"/>
      <c r="AH27" s="523"/>
      <c r="AI27" s="523"/>
      <c r="AJ27" s="523"/>
      <c r="AK27" s="523"/>
    </row>
    <row r="28" spans="1:37" ht="15.6">
      <c r="A28" s="531"/>
      <c r="B28" s="536" t="s">
        <v>320</v>
      </c>
      <c r="C28" s="540">
        <v>8.4</v>
      </c>
      <c r="D28" s="540">
        <v>18.2</v>
      </c>
      <c r="E28" s="540">
        <v>1544</v>
      </c>
      <c r="F28" s="540">
        <v>358.6</v>
      </c>
      <c r="G28" s="540">
        <v>176.3</v>
      </c>
      <c r="H28" s="540">
        <v>36.9</v>
      </c>
      <c r="I28" s="540">
        <v>129.5</v>
      </c>
      <c r="J28" s="540">
        <v>15.6</v>
      </c>
      <c r="K28" s="540">
        <v>0.3</v>
      </c>
      <c r="L28" s="529"/>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row>
    <row r="29" spans="1:37" ht="15.6">
      <c r="A29" s="531"/>
      <c r="B29" s="536" t="s">
        <v>321</v>
      </c>
      <c r="C29" s="540">
        <v>6.7</v>
      </c>
      <c r="D29" s="540">
        <v>14.8</v>
      </c>
      <c r="E29" s="540">
        <v>2053.3000000000002</v>
      </c>
      <c r="F29" s="540">
        <v>520</v>
      </c>
      <c r="G29" s="540">
        <v>302.7</v>
      </c>
      <c r="H29" s="540">
        <v>66.8</v>
      </c>
      <c r="I29" s="540">
        <v>128.1</v>
      </c>
      <c r="J29" s="540">
        <v>21</v>
      </c>
      <c r="K29" s="540">
        <v>1.5</v>
      </c>
      <c r="L29" s="529"/>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row>
    <row r="30" spans="1:37" ht="15.6">
      <c r="A30" s="539"/>
      <c r="B30" s="536" t="s">
        <v>322</v>
      </c>
      <c r="C30" s="540">
        <v>1.5</v>
      </c>
      <c r="D30" s="540">
        <v>3.5</v>
      </c>
      <c r="E30" s="540">
        <v>1248.4000000000001</v>
      </c>
      <c r="F30" s="540">
        <v>407.4</v>
      </c>
      <c r="G30" s="540">
        <v>280.2</v>
      </c>
      <c r="H30" s="540">
        <v>65</v>
      </c>
      <c r="I30" s="540">
        <v>43.7</v>
      </c>
      <c r="J30" s="540">
        <v>12</v>
      </c>
      <c r="K30" s="540">
        <v>6.6</v>
      </c>
      <c r="L30" s="529"/>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row>
    <row r="31" spans="1:37" ht="15.6">
      <c r="A31" s="539"/>
      <c r="B31" s="537" t="s">
        <v>323</v>
      </c>
      <c r="C31" s="540">
        <v>0.2</v>
      </c>
      <c r="D31" s="540">
        <v>0.4</v>
      </c>
      <c r="E31" s="540">
        <v>1216.9000000000001</v>
      </c>
      <c r="F31" s="540">
        <v>474.5</v>
      </c>
      <c r="G31" s="540">
        <v>313</v>
      </c>
      <c r="H31" s="540">
        <v>128.19999999999999</v>
      </c>
      <c r="I31" s="540">
        <v>13</v>
      </c>
      <c r="J31" s="540">
        <v>10.3</v>
      </c>
      <c r="K31" s="540">
        <v>10</v>
      </c>
      <c r="L31" s="529"/>
      <c r="M31" s="523"/>
      <c r="N31" s="523"/>
      <c r="O31" s="523"/>
      <c r="P31" s="523"/>
      <c r="Q31" s="523"/>
      <c r="R31" s="523"/>
      <c r="S31" s="523"/>
      <c r="T31" s="523"/>
      <c r="U31" s="523"/>
      <c r="V31" s="523"/>
      <c r="W31" s="523"/>
      <c r="X31" s="523"/>
      <c r="Y31" s="523"/>
      <c r="Z31" s="523"/>
      <c r="AA31" s="523"/>
      <c r="AB31" s="523"/>
      <c r="AC31" s="523"/>
      <c r="AD31" s="523"/>
      <c r="AE31" s="523"/>
      <c r="AF31" s="523"/>
      <c r="AG31" s="523"/>
      <c r="AH31" s="523"/>
      <c r="AI31" s="523"/>
      <c r="AJ31" s="523"/>
      <c r="AK31" s="523"/>
    </row>
    <row r="32" spans="1:37">
      <c r="A32" s="531"/>
      <c r="B32" s="538"/>
      <c r="C32" s="607" t="s">
        <v>324</v>
      </c>
      <c r="D32" s="607"/>
      <c r="E32" s="608"/>
      <c r="F32" s="608"/>
      <c r="G32" s="608"/>
      <c r="H32" s="608"/>
      <c r="I32" s="608"/>
      <c r="J32" s="608"/>
      <c r="K32" s="608"/>
      <c r="L32" s="531"/>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row>
    <row r="33" spans="1:37" ht="16.2">
      <c r="A33" s="531"/>
      <c r="B33" s="537" t="s">
        <v>309</v>
      </c>
      <c r="C33" s="541">
        <v>9.5</v>
      </c>
      <c r="D33" s="541">
        <v>7.7</v>
      </c>
      <c r="E33" s="541">
        <v>1</v>
      </c>
      <c r="F33" s="541">
        <v>-0.4</v>
      </c>
      <c r="G33" s="541">
        <v>-1.8</v>
      </c>
      <c r="H33" s="541">
        <v>0.3</v>
      </c>
      <c r="I33" s="541">
        <v>0.8</v>
      </c>
      <c r="J33" s="541">
        <v>1.4</v>
      </c>
      <c r="K33" s="541">
        <v>0.1</v>
      </c>
      <c r="L33" s="526"/>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row>
    <row r="34" spans="1:37" ht="15.6">
      <c r="A34" s="531"/>
      <c r="B34" s="536" t="s">
        <v>310</v>
      </c>
      <c r="C34" s="541">
        <v>10</v>
      </c>
      <c r="D34" s="541">
        <v>9.8000000000000007</v>
      </c>
      <c r="E34" s="541">
        <v>2.2000000000000002</v>
      </c>
      <c r="F34" s="541">
        <v>-0.4</v>
      </c>
      <c r="G34" s="541">
        <v>-2.9</v>
      </c>
      <c r="H34" s="541">
        <v>0.5</v>
      </c>
      <c r="I34" s="541">
        <v>2.2000000000000002</v>
      </c>
      <c r="J34" s="541">
        <v>2.2000000000000002</v>
      </c>
      <c r="K34" s="541">
        <v>0.2</v>
      </c>
      <c r="L34" s="526"/>
      <c r="M34" s="523"/>
      <c r="N34" s="523"/>
      <c r="O34" s="523"/>
      <c r="P34" s="523"/>
      <c r="Q34" s="523"/>
      <c r="R34" s="523"/>
      <c r="S34" s="523"/>
      <c r="T34" s="523"/>
      <c r="U34" s="523"/>
      <c r="V34" s="523"/>
      <c r="W34" s="523"/>
      <c r="X34" s="523"/>
      <c r="Y34" s="523"/>
      <c r="Z34" s="523"/>
      <c r="AA34" s="523"/>
      <c r="AB34" s="523"/>
      <c r="AC34" s="523"/>
      <c r="AD34" s="523"/>
      <c r="AE34" s="523"/>
      <c r="AF34" s="523"/>
      <c r="AG34" s="523"/>
      <c r="AH34" s="523"/>
      <c r="AI34" s="523"/>
      <c r="AJ34" s="523"/>
      <c r="AK34" s="523"/>
    </row>
    <row r="35" spans="1:37" ht="15.6">
      <c r="A35" s="531"/>
      <c r="B35" s="536" t="s">
        <v>311</v>
      </c>
      <c r="C35" s="541">
        <v>10</v>
      </c>
      <c r="D35" s="541">
        <v>9.6</v>
      </c>
      <c r="E35" s="541">
        <v>3</v>
      </c>
      <c r="F35" s="541">
        <v>0.2</v>
      </c>
      <c r="G35" s="541">
        <v>-2.5</v>
      </c>
      <c r="H35" s="541">
        <v>0.7</v>
      </c>
      <c r="I35" s="541">
        <v>3.2</v>
      </c>
      <c r="J35" s="541">
        <v>2.8</v>
      </c>
      <c r="K35" s="541">
        <v>0.1</v>
      </c>
      <c r="L35" s="526"/>
    </row>
    <row r="36" spans="1:37" ht="15.6">
      <c r="A36" s="531"/>
      <c r="B36" s="536" t="s">
        <v>312</v>
      </c>
      <c r="C36" s="541">
        <v>10</v>
      </c>
      <c r="D36" s="541">
        <v>9.6</v>
      </c>
      <c r="E36" s="541">
        <v>3.9</v>
      </c>
      <c r="F36" s="541">
        <v>1.1000000000000001</v>
      </c>
      <c r="G36" s="541">
        <v>-1.6</v>
      </c>
      <c r="H36" s="541">
        <v>1.2</v>
      </c>
      <c r="I36" s="541">
        <v>4.2</v>
      </c>
      <c r="J36" s="541">
        <v>3.7</v>
      </c>
      <c r="K36" s="541">
        <v>0.3</v>
      </c>
      <c r="L36" s="526"/>
    </row>
    <row r="37" spans="1:37" ht="15.6">
      <c r="A37" s="531"/>
      <c r="B37" s="536" t="s">
        <v>313</v>
      </c>
      <c r="C37" s="541">
        <v>10</v>
      </c>
      <c r="D37" s="541">
        <v>9.9</v>
      </c>
      <c r="E37" s="541">
        <v>5.2</v>
      </c>
      <c r="F37" s="541">
        <v>2.4</v>
      </c>
      <c r="G37" s="541">
        <v>-0.1</v>
      </c>
      <c r="H37" s="541">
        <v>1.9</v>
      </c>
      <c r="I37" s="541">
        <v>5.8</v>
      </c>
      <c r="J37" s="541">
        <v>5</v>
      </c>
      <c r="K37" s="541">
        <v>0.4</v>
      </c>
      <c r="L37" s="526"/>
    </row>
    <row r="38" spans="1:37" ht="15.6">
      <c r="A38" s="531"/>
      <c r="B38" s="536" t="s">
        <v>314</v>
      </c>
      <c r="C38" s="541">
        <v>10</v>
      </c>
      <c r="D38" s="541">
        <v>10</v>
      </c>
      <c r="E38" s="541">
        <v>6.8</v>
      </c>
      <c r="F38" s="541">
        <v>4.0999999999999996</v>
      </c>
      <c r="G38" s="541">
        <v>1.6</v>
      </c>
      <c r="H38" s="541">
        <v>2.9</v>
      </c>
      <c r="I38" s="541">
        <v>7.8</v>
      </c>
      <c r="J38" s="541">
        <v>6.7</v>
      </c>
      <c r="K38" s="541">
        <v>0.5</v>
      </c>
      <c r="L38" s="526"/>
    </row>
    <row r="39" spans="1:37" ht="15.6">
      <c r="A39" s="531"/>
      <c r="B39" s="536" t="s">
        <v>315</v>
      </c>
      <c r="C39" s="541">
        <v>10</v>
      </c>
      <c r="D39" s="541">
        <v>10.199999999999999</v>
      </c>
      <c r="E39" s="541">
        <v>8.6999999999999993</v>
      </c>
      <c r="F39" s="541">
        <v>6.3</v>
      </c>
      <c r="G39" s="541">
        <v>3.9</v>
      </c>
      <c r="H39" s="541">
        <v>4.3</v>
      </c>
      <c r="I39" s="541">
        <v>10.199999999999999</v>
      </c>
      <c r="J39" s="541">
        <v>8.5</v>
      </c>
      <c r="K39" s="541">
        <v>0.5</v>
      </c>
      <c r="L39" s="526"/>
    </row>
    <row r="40" spans="1:37" ht="15.6">
      <c r="A40" s="531"/>
      <c r="B40" s="536" t="s">
        <v>316</v>
      </c>
      <c r="C40" s="541">
        <v>10</v>
      </c>
      <c r="D40" s="541">
        <v>10.7</v>
      </c>
      <c r="E40" s="541">
        <v>11.3</v>
      </c>
      <c r="F40" s="541">
        <v>9.6999999999999993</v>
      </c>
      <c r="G40" s="541">
        <v>7.6</v>
      </c>
      <c r="H40" s="541">
        <v>6.5</v>
      </c>
      <c r="I40" s="541">
        <v>13.8</v>
      </c>
      <c r="J40" s="541">
        <v>11.3</v>
      </c>
      <c r="K40" s="541">
        <v>0.4</v>
      </c>
      <c r="L40" s="526"/>
    </row>
    <row r="41" spans="1:37" ht="15.6">
      <c r="A41" s="531"/>
      <c r="B41" s="536" t="s">
        <v>317</v>
      </c>
      <c r="C41" s="541">
        <v>10</v>
      </c>
      <c r="D41" s="541">
        <v>10.9</v>
      </c>
      <c r="E41" s="541">
        <v>15.6</v>
      </c>
      <c r="F41" s="541">
        <v>15.7</v>
      </c>
      <c r="G41" s="541">
        <v>14.7</v>
      </c>
      <c r="H41" s="541">
        <v>10.199999999999999</v>
      </c>
      <c r="I41" s="541">
        <v>19.600000000000001</v>
      </c>
      <c r="J41" s="541">
        <v>15.6</v>
      </c>
      <c r="K41" s="541">
        <v>1.3</v>
      </c>
      <c r="L41" s="526"/>
    </row>
    <row r="42" spans="1:37" ht="15.6">
      <c r="A42" s="531"/>
      <c r="B42" s="536" t="s">
        <v>318</v>
      </c>
      <c r="C42" s="541">
        <v>10</v>
      </c>
      <c r="D42" s="541">
        <v>11.2</v>
      </c>
      <c r="E42" s="541">
        <v>43.6</v>
      </c>
      <c r="F42" s="541">
        <v>61.2</v>
      </c>
      <c r="G42" s="541">
        <v>81</v>
      </c>
      <c r="H42" s="541">
        <v>70.8</v>
      </c>
      <c r="I42" s="541">
        <v>32.1</v>
      </c>
      <c r="J42" s="541">
        <v>42.6</v>
      </c>
      <c r="K42" s="541">
        <v>93.5</v>
      </c>
      <c r="L42" s="526"/>
    </row>
    <row r="43" spans="1:37" ht="15.6">
      <c r="A43" s="531"/>
      <c r="B43" s="536"/>
      <c r="C43" s="541"/>
      <c r="D43" s="541"/>
      <c r="E43" s="541"/>
      <c r="F43" s="541"/>
      <c r="G43" s="541"/>
      <c r="H43" s="541"/>
      <c r="I43" s="541"/>
      <c r="J43" s="541"/>
      <c r="K43" s="541"/>
      <c r="L43" s="526"/>
    </row>
    <row r="44" spans="1:37" ht="16.2">
      <c r="A44" s="531"/>
      <c r="B44" s="537" t="s">
        <v>319</v>
      </c>
      <c r="C44" s="541">
        <v>100</v>
      </c>
      <c r="D44" s="541">
        <v>100</v>
      </c>
      <c r="E44" s="541">
        <v>100</v>
      </c>
      <c r="F44" s="541">
        <v>100</v>
      </c>
      <c r="G44" s="541">
        <v>100</v>
      </c>
      <c r="H44" s="541">
        <v>100</v>
      </c>
      <c r="I44" s="541">
        <v>100</v>
      </c>
      <c r="J44" s="541">
        <v>100</v>
      </c>
      <c r="K44" s="541">
        <v>100</v>
      </c>
      <c r="L44" s="526"/>
    </row>
    <row r="45" spans="1:37" ht="15.6">
      <c r="A45" s="531"/>
      <c r="B45" s="536"/>
      <c r="C45" s="541"/>
      <c r="D45" s="541"/>
      <c r="E45" s="541"/>
      <c r="F45" s="541"/>
      <c r="G45" s="541"/>
      <c r="H45" s="541"/>
      <c r="I45" s="541"/>
      <c r="J45" s="541"/>
      <c r="K45" s="541"/>
      <c r="L45" s="526"/>
    </row>
    <row r="46" spans="1:37" ht="15.6">
      <c r="A46" s="531"/>
      <c r="B46" s="536" t="s">
        <v>320</v>
      </c>
      <c r="C46" s="541">
        <v>5</v>
      </c>
      <c r="D46" s="541">
        <v>5.5</v>
      </c>
      <c r="E46" s="541">
        <v>11.1</v>
      </c>
      <c r="F46" s="541">
        <v>12.5</v>
      </c>
      <c r="G46" s="541">
        <v>13.3</v>
      </c>
      <c r="H46" s="541">
        <v>8.8000000000000007</v>
      </c>
      <c r="I46" s="541">
        <v>13.2</v>
      </c>
      <c r="J46" s="541">
        <v>11.2</v>
      </c>
      <c r="K46" s="541">
        <v>1.7</v>
      </c>
      <c r="L46" s="526"/>
    </row>
    <row r="47" spans="1:37" ht="15.6">
      <c r="A47" s="531"/>
      <c r="B47" s="536" t="s">
        <v>321</v>
      </c>
      <c r="C47" s="541">
        <v>4</v>
      </c>
      <c r="D47" s="541">
        <v>4.5</v>
      </c>
      <c r="E47" s="541">
        <v>14.8</v>
      </c>
      <c r="F47" s="541">
        <v>18.100000000000001</v>
      </c>
      <c r="G47" s="541">
        <v>22.9</v>
      </c>
      <c r="H47" s="541">
        <v>15.9</v>
      </c>
      <c r="I47" s="541">
        <v>13.1</v>
      </c>
      <c r="J47" s="541">
        <v>15.2</v>
      </c>
      <c r="K47" s="541">
        <v>7.5</v>
      </c>
      <c r="L47" s="526"/>
    </row>
    <row r="48" spans="1:37" ht="15.6">
      <c r="A48" s="531"/>
      <c r="B48" s="536" t="s">
        <v>322</v>
      </c>
      <c r="C48" s="541">
        <v>0.9</v>
      </c>
      <c r="D48" s="541">
        <v>1.1000000000000001</v>
      </c>
      <c r="E48" s="541">
        <v>9</v>
      </c>
      <c r="F48" s="541">
        <v>14.2</v>
      </c>
      <c r="G48" s="541">
        <v>21.2</v>
      </c>
      <c r="H48" s="541">
        <v>15.5</v>
      </c>
      <c r="I48" s="541">
        <v>4.5</v>
      </c>
      <c r="J48" s="541">
        <v>8.6999999999999993</v>
      </c>
      <c r="K48" s="541">
        <v>33.5</v>
      </c>
      <c r="L48" s="526"/>
    </row>
    <row r="49" spans="1:37" ht="15.6">
      <c r="A49" s="531"/>
      <c r="B49" s="537" t="s">
        <v>323</v>
      </c>
      <c r="C49" s="541">
        <v>0.1</v>
      </c>
      <c r="D49" s="541">
        <v>0.1</v>
      </c>
      <c r="E49" s="541">
        <v>8.6999999999999993</v>
      </c>
      <c r="F49" s="541">
        <v>16.5</v>
      </c>
      <c r="G49" s="541">
        <v>23.7</v>
      </c>
      <c r="H49" s="541">
        <v>30.6</v>
      </c>
      <c r="I49" s="541">
        <v>1.3</v>
      </c>
      <c r="J49" s="541">
        <v>7.5</v>
      </c>
      <c r="K49" s="541">
        <v>50.8</v>
      </c>
      <c r="L49" s="526"/>
    </row>
    <row r="50" spans="1:37" ht="15.6">
      <c r="A50" s="531"/>
      <c r="B50" s="538"/>
      <c r="C50" s="542"/>
      <c r="D50" s="543"/>
      <c r="E50" s="544"/>
      <c r="F50" s="609" t="s">
        <v>325</v>
      </c>
      <c r="G50" s="609"/>
      <c r="H50" s="609"/>
      <c r="I50" s="609"/>
      <c r="J50" s="609"/>
      <c r="K50" s="609"/>
      <c r="L50" s="534"/>
    </row>
    <row r="51" spans="1:37" ht="16.2">
      <c r="A51" s="531"/>
      <c r="B51" s="537" t="s">
        <v>309</v>
      </c>
      <c r="C51" s="545"/>
      <c r="D51" s="545"/>
      <c r="E51" s="545"/>
      <c r="F51" s="541">
        <v>-8.5</v>
      </c>
      <c r="G51" s="541">
        <v>-16.2</v>
      </c>
      <c r="H51" s="541">
        <v>0.8</v>
      </c>
      <c r="I51" s="541">
        <v>5.7</v>
      </c>
      <c r="J51" s="541">
        <v>1.3</v>
      </c>
      <c r="K51" s="541">
        <v>0</v>
      </c>
      <c r="L51" s="526"/>
      <c r="M51" s="523"/>
      <c r="N51" s="523"/>
      <c r="O51" s="523"/>
      <c r="P51" s="523"/>
      <c r="Q51" s="523"/>
      <c r="R51" s="523"/>
      <c r="S51" s="523"/>
      <c r="T51" s="523"/>
      <c r="U51" s="523"/>
      <c r="V51" s="523"/>
      <c r="W51" s="523"/>
      <c r="X51" s="523"/>
      <c r="Y51" s="523"/>
      <c r="Z51" s="523"/>
      <c r="AA51" s="523"/>
      <c r="AB51" s="523"/>
      <c r="AC51" s="523"/>
      <c r="AD51" s="523"/>
      <c r="AE51" s="523"/>
      <c r="AF51" s="523"/>
      <c r="AG51" s="523"/>
      <c r="AH51" s="523"/>
      <c r="AI51" s="523"/>
      <c r="AJ51" s="523"/>
      <c r="AK51" s="523"/>
    </row>
    <row r="52" spans="1:37" ht="15.6">
      <c r="A52" s="531"/>
      <c r="B52" s="536" t="s">
        <v>310</v>
      </c>
      <c r="C52" s="545"/>
      <c r="D52" s="545"/>
      <c r="E52" s="545"/>
      <c r="F52" s="541">
        <v>-3.9</v>
      </c>
      <c r="G52" s="541">
        <v>-12.5</v>
      </c>
      <c r="H52" s="541">
        <v>0.7</v>
      </c>
      <c r="I52" s="541">
        <v>6.9</v>
      </c>
      <c r="J52" s="541">
        <v>1</v>
      </c>
      <c r="K52" s="541">
        <v>0</v>
      </c>
      <c r="L52" s="526"/>
      <c r="M52" s="523"/>
      <c r="N52" s="523"/>
      <c r="O52" s="523"/>
      <c r="P52" s="523"/>
      <c r="Q52" s="523"/>
      <c r="R52" s="523"/>
      <c r="S52" s="523"/>
      <c r="T52" s="523"/>
      <c r="U52" s="523"/>
      <c r="V52" s="523"/>
      <c r="W52" s="523"/>
      <c r="X52" s="523"/>
      <c r="Y52" s="523"/>
      <c r="Z52" s="523"/>
      <c r="AA52" s="523"/>
      <c r="AB52" s="523"/>
      <c r="AC52" s="523"/>
      <c r="AD52" s="523"/>
      <c r="AE52" s="523"/>
      <c r="AF52" s="523"/>
      <c r="AG52" s="523"/>
      <c r="AH52" s="523"/>
      <c r="AI52" s="523"/>
      <c r="AJ52" s="523"/>
      <c r="AK52" s="523"/>
    </row>
    <row r="53" spans="1:37" ht="15.6">
      <c r="A53" s="531"/>
      <c r="B53" s="536" t="s">
        <v>311</v>
      </c>
      <c r="C53" s="545"/>
      <c r="D53" s="545"/>
      <c r="E53" s="545"/>
      <c r="F53" s="541">
        <v>1.3</v>
      </c>
      <c r="G53" s="541">
        <v>-7.8</v>
      </c>
      <c r="H53" s="541">
        <v>0.7</v>
      </c>
      <c r="I53" s="541">
        <v>7.5</v>
      </c>
      <c r="J53" s="541">
        <v>0.9</v>
      </c>
      <c r="K53" s="541">
        <v>0</v>
      </c>
      <c r="L53" s="526"/>
      <c r="M53" s="523"/>
      <c r="N53" s="523"/>
      <c r="O53" s="523"/>
      <c r="P53" s="523"/>
      <c r="Q53" s="523"/>
      <c r="R53" s="523"/>
      <c r="S53" s="523"/>
      <c r="T53" s="523"/>
      <c r="U53" s="523"/>
      <c r="V53" s="523"/>
      <c r="W53" s="523"/>
      <c r="X53" s="523"/>
      <c r="Y53" s="523"/>
      <c r="Z53" s="523"/>
      <c r="AA53" s="523"/>
      <c r="AB53" s="523"/>
      <c r="AC53" s="523"/>
      <c r="AD53" s="523"/>
      <c r="AE53" s="523"/>
      <c r="AF53" s="523"/>
      <c r="AG53" s="523"/>
      <c r="AH53" s="523"/>
      <c r="AI53" s="523"/>
      <c r="AJ53" s="523"/>
      <c r="AK53" s="523"/>
    </row>
    <row r="54" spans="1:37" ht="15.6">
      <c r="A54" s="531"/>
      <c r="B54" s="536" t="s">
        <v>312</v>
      </c>
      <c r="C54" s="545"/>
      <c r="D54" s="545"/>
      <c r="E54" s="545"/>
      <c r="F54" s="541">
        <v>5.7</v>
      </c>
      <c r="G54" s="541">
        <v>-3.8</v>
      </c>
      <c r="H54" s="541">
        <v>0.9</v>
      </c>
      <c r="I54" s="541">
        <v>7.6</v>
      </c>
      <c r="J54" s="541">
        <v>0.9</v>
      </c>
      <c r="K54" s="541">
        <v>0</v>
      </c>
      <c r="L54" s="526"/>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523"/>
      <c r="AK54" s="523"/>
    </row>
    <row r="55" spans="1:37" ht="15.6">
      <c r="A55" s="531"/>
      <c r="B55" s="536" t="s">
        <v>313</v>
      </c>
      <c r="C55" s="545"/>
      <c r="D55" s="545"/>
      <c r="E55" s="545"/>
      <c r="F55" s="541">
        <v>9.6999999999999993</v>
      </c>
      <c r="G55" s="541">
        <v>-0.2</v>
      </c>
      <c r="H55" s="541">
        <v>1.1000000000000001</v>
      </c>
      <c r="I55" s="541">
        <v>7.9</v>
      </c>
      <c r="J55" s="541">
        <v>1</v>
      </c>
      <c r="K55" s="541">
        <v>0</v>
      </c>
      <c r="L55" s="526"/>
      <c r="M55" s="523"/>
      <c r="N55" s="523"/>
      <c r="O55" s="523"/>
      <c r="P55" s="523"/>
      <c r="Q55" s="523"/>
      <c r="R55" s="523"/>
      <c r="S55" s="523"/>
      <c r="T55" s="523"/>
      <c r="U55" s="523"/>
      <c r="V55" s="523"/>
      <c r="W55" s="523"/>
      <c r="X55" s="523"/>
      <c r="Y55" s="523"/>
      <c r="Z55" s="523"/>
      <c r="AA55" s="523"/>
      <c r="AB55" s="523"/>
      <c r="AC55" s="523"/>
      <c r="AD55" s="523"/>
      <c r="AE55" s="523"/>
      <c r="AF55" s="523"/>
      <c r="AG55" s="523"/>
      <c r="AH55" s="523"/>
      <c r="AI55" s="523"/>
      <c r="AJ55" s="523"/>
      <c r="AK55" s="523"/>
    </row>
    <row r="56" spans="1:37" ht="15.6">
      <c r="A56" s="531"/>
      <c r="B56" s="536" t="s">
        <v>314</v>
      </c>
      <c r="C56" s="545"/>
      <c r="D56" s="545"/>
      <c r="E56" s="545"/>
      <c r="F56" s="541">
        <v>12.7</v>
      </c>
      <c r="G56" s="541">
        <v>2.2000000000000002</v>
      </c>
      <c r="H56" s="541">
        <v>1.3</v>
      </c>
      <c r="I56" s="541">
        <v>8.1</v>
      </c>
      <c r="J56" s="541">
        <v>1</v>
      </c>
      <c r="K56" s="541">
        <v>0</v>
      </c>
      <c r="L56" s="526"/>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row>
    <row r="57" spans="1:37" ht="15.6">
      <c r="A57" s="531"/>
      <c r="B57" s="536" t="s">
        <v>315</v>
      </c>
      <c r="C57" s="545"/>
      <c r="D57" s="545"/>
      <c r="E57" s="545"/>
      <c r="F57" s="541">
        <v>15.1</v>
      </c>
      <c r="G57" s="541">
        <v>4.3</v>
      </c>
      <c r="H57" s="541">
        <v>1.5</v>
      </c>
      <c r="I57" s="541">
        <v>8.3000000000000007</v>
      </c>
      <c r="J57" s="541">
        <v>1</v>
      </c>
      <c r="K57" s="541">
        <v>0</v>
      </c>
      <c r="L57" s="526"/>
      <c r="M57" s="523"/>
      <c r="N57" s="523"/>
      <c r="O57" s="523"/>
      <c r="P57" s="523"/>
      <c r="Q57" s="523"/>
      <c r="R57" s="523"/>
      <c r="S57" s="523"/>
      <c r="T57" s="523"/>
      <c r="U57" s="523"/>
      <c r="V57" s="523"/>
      <c r="W57" s="523"/>
      <c r="X57" s="523"/>
      <c r="Y57" s="523"/>
      <c r="Z57" s="523"/>
      <c r="AA57" s="523"/>
      <c r="AB57" s="523"/>
      <c r="AC57" s="523"/>
      <c r="AD57" s="523"/>
      <c r="AE57" s="523"/>
      <c r="AF57" s="523"/>
      <c r="AG57" s="523"/>
      <c r="AH57" s="523"/>
      <c r="AI57" s="523"/>
      <c r="AJ57" s="523"/>
      <c r="AK57" s="523"/>
    </row>
    <row r="58" spans="1:37" ht="15.6">
      <c r="A58" s="531"/>
      <c r="B58" s="536" t="s">
        <v>316</v>
      </c>
      <c r="C58" s="545"/>
      <c r="D58" s="545"/>
      <c r="E58" s="545"/>
      <c r="F58" s="541">
        <v>17.7</v>
      </c>
      <c r="G58" s="541">
        <v>6.4</v>
      </c>
      <c r="H58" s="541">
        <v>1.7</v>
      </c>
      <c r="I58" s="541">
        <v>8.6</v>
      </c>
      <c r="J58" s="541">
        <v>1</v>
      </c>
      <c r="K58" s="541">
        <v>0</v>
      </c>
      <c r="L58" s="526"/>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row>
    <row r="59" spans="1:37" ht="15.6">
      <c r="A59" s="531"/>
      <c r="B59" s="536" t="s">
        <v>317</v>
      </c>
      <c r="C59" s="545"/>
      <c r="D59" s="545"/>
      <c r="E59" s="545"/>
      <c r="F59" s="541">
        <v>20.8</v>
      </c>
      <c r="G59" s="541">
        <v>9</v>
      </c>
      <c r="H59" s="541">
        <v>2</v>
      </c>
      <c r="I59" s="541">
        <v>8.8000000000000007</v>
      </c>
      <c r="J59" s="541">
        <v>1</v>
      </c>
      <c r="K59" s="541">
        <v>0</v>
      </c>
      <c r="L59" s="526"/>
      <c r="M59" s="523"/>
      <c r="N59" s="523"/>
      <c r="O59" s="523"/>
      <c r="P59" s="523"/>
      <c r="Q59" s="523"/>
      <c r="R59" s="523"/>
      <c r="S59" s="523"/>
      <c r="T59" s="523"/>
      <c r="U59" s="523"/>
      <c r="V59" s="523"/>
      <c r="W59" s="523"/>
      <c r="X59" s="523"/>
      <c r="Y59" s="523"/>
      <c r="Z59" s="523"/>
      <c r="AA59" s="523"/>
      <c r="AB59" s="523"/>
      <c r="AC59" s="523"/>
      <c r="AD59" s="523"/>
      <c r="AE59" s="523"/>
      <c r="AF59" s="523"/>
      <c r="AG59" s="523"/>
      <c r="AH59" s="523"/>
      <c r="AI59" s="523"/>
      <c r="AJ59" s="523"/>
      <c r="AK59" s="523"/>
    </row>
    <row r="60" spans="1:37" ht="15.6">
      <c r="A60" s="531"/>
      <c r="B60" s="536" t="s">
        <v>318</v>
      </c>
      <c r="C60" s="545"/>
      <c r="D60" s="545"/>
      <c r="E60" s="545"/>
      <c r="F60" s="541">
        <v>29</v>
      </c>
      <c r="G60" s="541">
        <v>17.7</v>
      </c>
      <c r="H60" s="541">
        <v>4.9000000000000004</v>
      </c>
      <c r="I60" s="541">
        <v>5.2</v>
      </c>
      <c r="J60" s="541">
        <v>1</v>
      </c>
      <c r="K60" s="541">
        <v>0.3</v>
      </c>
      <c r="L60" s="526"/>
      <c r="M60" s="523"/>
      <c r="N60" s="523"/>
      <c r="O60" s="523"/>
      <c r="P60" s="523"/>
      <c r="Q60" s="523"/>
      <c r="R60" s="523"/>
      <c r="S60" s="523"/>
      <c r="T60" s="523"/>
      <c r="U60" s="523"/>
      <c r="V60" s="523"/>
      <c r="W60" s="523"/>
      <c r="X60" s="523"/>
      <c r="Y60" s="523"/>
      <c r="Z60" s="523"/>
      <c r="AA60" s="523"/>
      <c r="AB60" s="523"/>
      <c r="AC60" s="523"/>
      <c r="AD60" s="523"/>
      <c r="AE60" s="523"/>
      <c r="AF60" s="523"/>
      <c r="AG60" s="523"/>
      <c r="AH60" s="523"/>
      <c r="AI60" s="523"/>
      <c r="AJ60" s="523"/>
      <c r="AK60" s="523"/>
    </row>
    <row r="61" spans="1:37" ht="15.6">
      <c r="A61" s="531"/>
      <c r="B61" s="536"/>
      <c r="C61" s="545"/>
      <c r="D61" s="545"/>
      <c r="E61" s="545"/>
      <c r="F61" s="541"/>
      <c r="G61" s="541"/>
      <c r="H61" s="541"/>
      <c r="I61" s="541"/>
      <c r="J61" s="541"/>
      <c r="K61" s="541"/>
      <c r="L61" s="526"/>
      <c r="M61" s="523"/>
      <c r="N61" s="523"/>
      <c r="O61" s="523"/>
      <c r="P61" s="523"/>
      <c r="Q61" s="523"/>
      <c r="R61" s="523"/>
      <c r="S61" s="523"/>
      <c r="T61" s="523"/>
      <c r="U61" s="523"/>
      <c r="V61" s="523"/>
      <c r="W61" s="523"/>
      <c r="X61" s="523"/>
      <c r="Y61" s="523"/>
      <c r="Z61" s="523"/>
      <c r="AA61" s="523"/>
      <c r="AB61" s="523"/>
      <c r="AC61" s="523"/>
      <c r="AD61" s="523"/>
      <c r="AE61" s="523"/>
      <c r="AF61" s="523"/>
      <c r="AG61" s="523"/>
      <c r="AH61" s="523"/>
      <c r="AI61" s="523"/>
      <c r="AJ61" s="523"/>
      <c r="AK61" s="523"/>
    </row>
    <row r="62" spans="1:37" ht="16.2">
      <c r="A62" s="531"/>
      <c r="B62" s="537" t="s">
        <v>319</v>
      </c>
      <c r="C62" s="545"/>
      <c r="D62" s="545"/>
      <c r="E62" s="545"/>
      <c r="F62" s="541">
        <v>20.7</v>
      </c>
      <c r="G62" s="541">
        <v>9.5</v>
      </c>
      <c r="H62" s="541">
        <v>3</v>
      </c>
      <c r="I62" s="541">
        <v>7</v>
      </c>
      <c r="J62" s="541">
        <v>1</v>
      </c>
      <c r="K62" s="541">
        <v>0.1</v>
      </c>
      <c r="L62" s="526"/>
      <c r="M62" s="523"/>
      <c r="N62" s="523"/>
      <c r="O62" s="523"/>
      <c r="P62" s="523"/>
      <c r="Q62" s="523"/>
      <c r="R62" s="523"/>
      <c r="S62" s="523"/>
      <c r="T62" s="523"/>
      <c r="U62" s="523"/>
      <c r="V62" s="523"/>
      <c r="W62" s="523"/>
      <c r="X62" s="523"/>
      <c r="Y62" s="523"/>
      <c r="Z62" s="523"/>
      <c r="AA62" s="523"/>
      <c r="AB62" s="523"/>
      <c r="AC62" s="523"/>
      <c r="AD62" s="523"/>
      <c r="AE62" s="523"/>
      <c r="AF62" s="523"/>
      <c r="AG62" s="523"/>
      <c r="AH62" s="523"/>
      <c r="AI62" s="523"/>
      <c r="AJ62" s="523"/>
      <c r="AK62" s="523"/>
    </row>
    <row r="63" spans="1:37" ht="15.6">
      <c r="A63" s="531"/>
      <c r="B63" s="536"/>
      <c r="C63" s="545"/>
      <c r="D63" s="545"/>
      <c r="E63" s="545"/>
      <c r="F63" s="541"/>
      <c r="G63" s="541"/>
      <c r="H63" s="541"/>
      <c r="I63" s="541"/>
      <c r="J63" s="541"/>
      <c r="K63" s="541"/>
      <c r="L63" s="526"/>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row>
    <row r="64" spans="1:37" ht="15.6">
      <c r="A64" s="531"/>
      <c r="B64" s="536" t="s">
        <v>320</v>
      </c>
      <c r="C64" s="545"/>
      <c r="D64" s="545"/>
      <c r="E64" s="545"/>
      <c r="F64" s="541">
        <v>23.2</v>
      </c>
      <c r="G64" s="541">
        <v>11.4</v>
      </c>
      <c r="H64" s="541">
        <v>2.4</v>
      </c>
      <c r="I64" s="541">
        <v>8.4</v>
      </c>
      <c r="J64" s="541">
        <v>1</v>
      </c>
      <c r="K64" s="541">
        <v>0</v>
      </c>
      <c r="L64" s="526"/>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row>
    <row r="65" spans="1:37" ht="15.6">
      <c r="A65" s="531"/>
      <c r="B65" s="536" t="s">
        <v>321</v>
      </c>
      <c r="C65" s="545"/>
      <c r="D65" s="545"/>
      <c r="E65" s="545"/>
      <c r="F65" s="541">
        <v>25.3</v>
      </c>
      <c r="G65" s="541">
        <v>14.7</v>
      </c>
      <c r="H65" s="541">
        <v>3.3</v>
      </c>
      <c r="I65" s="541">
        <v>6.2</v>
      </c>
      <c r="J65" s="541">
        <v>1</v>
      </c>
      <c r="K65" s="541">
        <v>0.1</v>
      </c>
      <c r="L65" s="526"/>
      <c r="M65" s="523"/>
      <c r="N65" s="523"/>
      <c r="O65" s="523"/>
      <c r="P65" s="523"/>
      <c r="Q65" s="523"/>
      <c r="R65" s="523"/>
      <c r="S65" s="523"/>
      <c r="T65" s="523"/>
      <c r="U65" s="523"/>
      <c r="V65" s="523"/>
      <c r="W65" s="523"/>
      <c r="X65" s="523"/>
      <c r="Y65" s="523"/>
      <c r="Z65" s="523"/>
      <c r="AA65" s="523"/>
      <c r="AB65" s="523"/>
      <c r="AC65" s="523"/>
      <c r="AD65" s="523"/>
      <c r="AE65" s="523"/>
      <c r="AF65" s="523"/>
      <c r="AG65" s="523"/>
      <c r="AH65" s="523"/>
      <c r="AI65" s="523"/>
      <c r="AJ65" s="523"/>
      <c r="AK65" s="523"/>
    </row>
    <row r="66" spans="1:37" ht="15.6">
      <c r="A66" s="531"/>
      <c r="B66" s="536" t="s">
        <v>322</v>
      </c>
      <c r="C66" s="545"/>
      <c r="D66" s="545"/>
      <c r="E66" s="545"/>
      <c r="F66" s="541">
        <v>32.6</v>
      </c>
      <c r="G66" s="541">
        <v>22.4</v>
      </c>
      <c r="H66" s="541">
        <v>5.2</v>
      </c>
      <c r="I66" s="541">
        <v>3.5</v>
      </c>
      <c r="J66" s="541">
        <v>1</v>
      </c>
      <c r="K66" s="541">
        <v>0.5</v>
      </c>
      <c r="L66" s="526"/>
      <c r="M66" s="523"/>
      <c r="N66" s="523"/>
      <c r="O66" s="523"/>
      <c r="P66" s="523"/>
      <c r="Q66" s="523"/>
      <c r="R66" s="523"/>
      <c r="S66" s="523"/>
      <c r="T66" s="523"/>
      <c r="U66" s="523"/>
      <c r="V66" s="523"/>
      <c r="W66" s="523"/>
      <c r="X66" s="523"/>
      <c r="Y66" s="523"/>
      <c r="Z66" s="523"/>
      <c r="AA66" s="523"/>
      <c r="AB66" s="523"/>
      <c r="AC66" s="523"/>
      <c r="AD66" s="523"/>
      <c r="AE66" s="523"/>
      <c r="AF66" s="523"/>
      <c r="AG66" s="523"/>
      <c r="AH66" s="523"/>
      <c r="AI66" s="523"/>
      <c r="AJ66" s="523"/>
      <c r="AK66" s="523"/>
    </row>
    <row r="67" spans="1:37" ht="15.6">
      <c r="A67" s="531"/>
      <c r="B67" s="537" t="s">
        <v>323</v>
      </c>
      <c r="C67" s="545"/>
      <c r="D67" s="545"/>
      <c r="E67" s="545"/>
      <c r="F67" s="541">
        <v>39</v>
      </c>
      <c r="G67" s="541">
        <v>25.7</v>
      </c>
      <c r="H67" s="541">
        <v>10.5</v>
      </c>
      <c r="I67" s="541">
        <v>1.1000000000000001</v>
      </c>
      <c r="J67" s="541">
        <v>0.8</v>
      </c>
      <c r="K67" s="541">
        <v>0.8</v>
      </c>
      <c r="L67" s="526"/>
    </row>
    <row r="68" spans="1:37">
      <c r="A68" s="531"/>
      <c r="B68" s="527"/>
      <c r="C68" s="528"/>
      <c r="D68" s="528"/>
      <c r="E68" s="528"/>
      <c r="F68" s="528"/>
      <c r="G68" s="528"/>
      <c r="H68" s="528"/>
      <c r="I68" s="528"/>
      <c r="J68" s="528"/>
      <c r="K68" s="528"/>
      <c r="L68" s="528"/>
    </row>
    <row r="69" spans="1:37">
      <c r="A69" s="531"/>
      <c r="B69" s="547" t="s">
        <v>326</v>
      </c>
      <c r="C69" s="546"/>
      <c r="D69" s="546"/>
      <c r="E69" s="546"/>
      <c r="F69" s="546"/>
      <c r="G69" s="546"/>
      <c r="H69" s="546"/>
      <c r="I69" s="546"/>
      <c r="J69" s="598" t="s">
        <v>327</v>
      </c>
      <c r="K69" s="598"/>
      <c r="L69" s="548"/>
    </row>
    <row r="70" spans="1:37">
      <c r="A70" s="531"/>
      <c r="B70" s="549" t="s">
        <v>328</v>
      </c>
      <c r="C70" s="528"/>
      <c r="D70" s="528"/>
      <c r="E70" s="528"/>
      <c r="F70" s="528"/>
      <c r="G70" s="528"/>
      <c r="H70" s="528"/>
      <c r="I70" s="528"/>
      <c r="J70" s="528"/>
      <c r="K70" s="528"/>
      <c r="L70" s="528"/>
    </row>
    <row r="71" spans="1:37">
      <c r="A71" s="531"/>
      <c r="B71" s="549"/>
      <c r="C71" s="528"/>
      <c r="D71" s="528"/>
      <c r="E71" s="528"/>
      <c r="F71" s="528"/>
      <c r="G71" s="528"/>
      <c r="H71" s="528"/>
      <c r="I71" s="528"/>
      <c r="J71" s="528"/>
      <c r="K71" s="528"/>
      <c r="L71" s="528"/>
    </row>
    <row r="72" spans="1:37">
      <c r="A72" s="531"/>
      <c r="B72" s="613" t="s">
        <v>329</v>
      </c>
      <c r="C72" s="614"/>
      <c r="D72" s="614"/>
      <c r="E72" s="614"/>
      <c r="F72" s="614"/>
      <c r="G72" s="614"/>
      <c r="H72" s="614"/>
      <c r="I72" s="614"/>
      <c r="J72" s="614"/>
      <c r="K72" s="614"/>
      <c r="L72" s="528"/>
    </row>
    <row r="73" spans="1:37" ht="310.5" customHeight="1">
      <c r="A73" s="531"/>
      <c r="B73" s="614"/>
      <c r="C73" s="614"/>
      <c r="D73" s="614"/>
      <c r="E73" s="614"/>
      <c r="F73" s="614"/>
      <c r="G73" s="614"/>
      <c r="H73" s="614"/>
      <c r="I73" s="614"/>
      <c r="J73" s="614"/>
      <c r="K73" s="614"/>
      <c r="L73" s="528"/>
    </row>
    <row r="74" spans="1:37">
      <c r="A74" s="531"/>
      <c r="B74" s="599" t="s">
        <v>330</v>
      </c>
      <c r="C74" s="599"/>
      <c r="D74" s="599"/>
      <c r="E74" s="599"/>
      <c r="F74" s="599"/>
      <c r="G74" s="599"/>
      <c r="H74" s="599"/>
      <c r="I74" s="599"/>
      <c r="J74" s="599"/>
      <c r="K74" s="599"/>
      <c r="L74" s="528"/>
    </row>
    <row r="75" spans="1:37" ht="44.25" customHeight="1">
      <c r="A75" s="531"/>
      <c r="B75" s="599"/>
      <c r="C75" s="599"/>
      <c r="D75" s="599"/>
      <c r="E75" s="599"/>
      <c r="F75" s="599"/>
      <c r="G75" s="599"/>
      <c r="H75" s="599"/>
      <c r="I75" s="599"/>
      <c r="J75" s="599"/>
      <c r="K75" s="599"/>
      <c r="L75" s="532"/>
    </row>
    <row r="76" spans="1:37">
      <c r="A76" s="531"/>
      <c r="B76" s="527"/>
      <c r="C76" s="528"/>
      <c r="D76" s="528"/>
      <c r="E76" s="528"/>
      <c r="F76" s="528"/>
      <c r="G76" s="528"/>
      <c r="H76" s="528"/>
      <c r="I76" s="528"/>
      <c r="J76" s="528"/>
      <c r="K76" s="528"/>
      <c r="L76" s="532"/>
    </row>
    <row r="77" spans="1:37">
      <c r="A77" s="523"/>
      <c r="B77" s="523"/>
      <c r="C77" s="523"/>
      <c r="D77" s="523"/>
      <c r="E77" s="523"/>
      <c r="F77" s="523"/>
      <c r="G77" s="523"/>
      <c r="H77" s="523"/>
      <c r="I77" s="523"/>
      <c r="J77" s="523"/>
      <c r="K77" s="523"/>
      <c r="L77" s="523"/>
    </row>
    <row r="78" spans="1:37">
      <c r="A78" s="523"/>
      <c r="B78" s="523"/>
      <c r="C78" s="523"/>
      <c r="D78" s="523"/>
      <c r="E78" s="523"/>
      <c r="F78" s="523"/>
      <c r="G78" s="523"/>
      <c r="H78" s="523"/>
      <c r="I78" s="523"/>
      <c r="J78" s="523"/>
      <c r="K78" s="523"/>
      <c r="L78" s="523"/>
    </row>
    <row r="79" spans="1:37">
      <c r="A79" s="523"/>
      <c r="B79" s="523"/>
      <c r="C79" s="523"/>
      <c r="D79" s="523"/>
      <c r="E79" s="523"/>
      <c r="F79" s="523"/>
      <c r="G79" s="523"/>
      <c r="H79" s="523"/>
      <c r="I79" s="523"/>
      <c r="J79" s="523"/>
      <c r="K79" s="523"/>
      <c r="L79" s="523"/>
    </row>
    <row r="80" spans="1:37">
      <c r="A80" s="523"/>
      <c r="B80" s="523"/>
      <c r="C80" s="523"/>
      <c r="D80" s="523"/>
      <c r="E80" s="523"/>
      <c r="F80" s="523"/>
      <c r="G80" s="523"/>
      <c r="H80" s="523"/>
      <c r="I80" s="523"/>
      <c r="J80" s="523"/>
      <c r="K80" s="523"/>
      <c r="L80" s="523"/>
    </row>
    <row r="81" spans="1:12">
      <c r="A81" s="523"/>
      <c r="B81" s="523"/>
      <c r="C81" s="523"/>
      <c r="D81" s="523"/>
      <c r="E81" s="523"/>
      <c r="F81" s="523"/>
      <c r="G81" s="523"/>
      <c r="H81" s="523"/>
      <c r="I81" s="523"/>
      <c r="J81" s="523"/>
      <c r="K81" s="523"/>
      <c r="L81" s="523"/>
    </row>
    <row r="82" spans="1:12">
      <c r="A82" s="523"/>
      <c r="B82" s="523"/>
      <c r="C82" s="523"/>
      <c r="D82" s="523"/>
      <c r="E82" s="523"/>
      <c r="F82" s="523"/>
      <c r="G82" s="523"/>
      <c r="H82" s="523"/>
      <c r="I82" s="523"/>
      <c r="J82" s="523"/>
      <c r="K82" s="523"/>
      <c r="L82" s="523"/>
    </row>
    <row r="83" spans="1:12">
      <c r="A83" s="523"/>
      <c r="B83" s="523"/>
      <c r="C83" s="523"/>
      <c r="D83" s="523"/>
      <c r="E83" s="523"/>
      <c r="F83" s="523"/>
      <c r="G83" s="523"/>
      <c r="H83" s="523"/>
      <c r="I83" s="523"/>
      <c r="J83" s="523"/>
      <c r="K83" s="523"/>
      <c r="L83" s="523"/>
    </row>
    <row r="84" spans="1:12">
      <c r="A84" s="523"/>
      <c r="B84" s="523"/>
      <c r="C84" s="523"/>
      <c r="D84" s="523"/>
      <c r="E84" s="523"/>
      <c r="F84" s="523"/>
      <c r="G84" s="523"/>
      <c r="H84" s="523"/>
      <c r="I84" s="523"/>
      <c r="J84" s="523"/>
      <c r="K84" s="523"/>
      <c r="L84" s="523"/>
    </row>
    <row r="85" spans="1:12">
      <c r="A85" s="523"/>
      <c r="B85" s="523"/>
      <c r="C85" s="523"/>
      <c r="D85" s="523"/>
      <c r="E85" s="523"/>
      <c r="F85" s="523"/>
      <c r="G85" s="523"/>
      <c r="H85" s="523"/>
      <c r="I85" s="523"/>
      <c r="J85" s="523"/>
      <c r="K85" s="523"/>
      <c r="L85" s="523"/>
    </row>
    <row r="86" spans="1:12">
      <c r="A86" s="523"/>
      <c r="B86" s="523"/>
      <c r="C86" s="523"/>
      <c r="D86" s="523"/>
      <c r="E86" s="523"/>
      <c r="F86" s="523"/>
      <c r="G86" s="523"/>
      <c r="H86" s="523"/>
      <c r="I86" s="523"/>
      <c r="J86" s="523"/>
      <c r="K86" s="523"/>
      <c r="L86" s="523"/>
    </row>
    <row r="87" spans="1:12">
      <c r="A87" s="523"/>
      <c r="B87" s="523"/>
      <c r="C87" s="523"/>
      <c r="D87" s="523"/>
      <c r="E87" s="523"/>
      <c r="F87" s="523"/>
      <c r="G87" s="523"/>
      <c r="H87" s="523"/>
      <c r="I87" s="523"/>
      <c r="J87" s="523"/>
      <c r="K87" s="523"/>
      <c r="L87" s="523"/>
    </row>
    <row r="88" spans="1:12">
      <c r="A88" s="523"/>
      <c r="B88" s="523"/>
      <c r="C88" s="523"/>
      <c r="D88" s="523"/>
      <c r="E88" s="523"/>
      <c r="F88" s="523"/>
      <c r="G88" s="523"/>
      <c r="H88" s="523"/>
      <c r="I88" s="523"/>
      <c r="J88" s="523"/>
      <c r="K88" s="523"/>
      <c r="L88" s="523"/>
    </row>
    <row r="89" spans="1:12">
      <c r="A89" s="523"/>
      <c r="B89" s="523"/>
      <c r="C89" s="523"/>
      <c r="D89" s="523"/>
      <c r="E89" s="523"/>
      <c r="F89" s="523"/>
      <c r="G89" s="523"/>
      <c r="H89" s="523"/>
      <c r="I89" s="523"/>
      <c r="J89" s="523"/>
      <c r="K89" s="523"/>
      <c r="L89" s="523"/>
    </row>
    <row r="90" spans="1:12">
      <c r="A90" s="523"/>
      <c r="B90" s="523"/>
      <c r="C90" s="523"/>
      <c r="D90" s="523"/>
      <c r="E90" s="523"/>
      <c r="F90" s="523"/>
      <c r="G90" s="523"/>
      <c r="H90" s="523"/>
      <c r="I90" s="523"/>
      <c r="J90" s="523"/>
      <c r="K90" s="523"/>
      <c r="L90" s="523"/>
    </row>
    <row r="91" spans="1:12">
      <c r="A91" s="523"/>
      <c r="B91" s="523"/>
      <c r="C91" s="523"/>
      <c r="D91" s="523"/>
      <c r="E91" s="523"/>
      <c r="F91" s="523"/>
      <c r="G91" s="523"/>
      <c r="H91" s="523"/>
      <c r="I91" s="523"/>
      <c r="J91" s="523"/>
      <c r="K91" s="523"/>
      <c r="L91" s="523"/>
    </row>
    <row r="92" spans="1:12">
      <c r="A92" s="523"/>
      <c r="B92" s="523"/>
      <c r="C92" s="523"/>
      <c r="D92" s="523"/>
      <c r="E92" s="523"/>
      <c r="F92" s="523"/>
      <c r="G92" s="523"/>
      <c r="H92" s="523"/>
      <c r="I92" s="523"/>
      <c r="J92" s="523"/>
      <c r="K92" s="523"/>
      <c r="L92" s="523"/>
    </row>
    <row r="93" spans="1:12">
      <c r="A93" s="523"/>
      <c r="B93" s="523"/>
      <c r="C93" s="523"/>
      <c r="D93" s="523"/>
      <c r="E93" s="523"/>
      <c r="F93" s="523"/>
      <c r="G93" s="523"/>
      <c r="H93" s="523"/>
      <c r="I93" s="523"/>
      <c r="J93" s="523"/>
      <c r="K93" s="523"/>
      <c r="L93" s="523"/>
    </row>
    <row r="94" spans="1:12">
      <c r="A94" s="523"/>
      <c r="B94" s="523"/>
      <c r="C94" s="523"/>
      <c r="D94" s="523"/>
      <c r="E94" s="523"/>
      <c r="F94" s="523"/>
      <c r="G94" s="523"/>
      <c r="H94" s="523"/>
      <c r="I94" s="523"/>
      <c r="J94" s="523"/>
      <c r="K94" s="523"/>
      <c r="L94" s="523"/>
    </row>
    <row r="95" spans="1:12">
      <c r="A95" s="523"/>
      <c r="B95" s="523"/>
      <c r="C95" s="523"/>
      <c r="D95" s="523"/>
      <c r="E95" s="523"/>
      <c r="F95" s="523"/>
      <c r="G95" s="523"/>
      <c r="H95" s="523"/>
      <c r="I95" s="523"/>
      <c r="J95" s="523"/>
      <c r="K95" s="523"/>
      <c r="L95" s="523"/>
    </row>
    <row r="96" spans="1:12">
      <c r="A96" s="523"/>
      <c r="B96" s="523"/>
      <c r="C96" s="523"/>
      <c r="D96" s="523"/>
      <c r="E96" s="523"/>
      <c r="F96" s="523"/>
      <c r="G96" s="523"/>
      <c r="H96" s="523"/>
      <c r="I96" s="523"/>
      <c r="J96" s="523"/>
      <c r="K96" s="523"/>
      <c r="L96" s="523"/>
    </row>
    <row r="97" spans="1:12">
      <c r="A97" s="523"/>
      <c r="B97" s="523"/>
      <c r="C97" s="523"/>
      <c r="D97" s="523"/>
      <c r="E97" s="523"/>
      <c r="F97" s="523"/>
      <c r="G97" s="523"/>
      <c r="H97" s="523"/>
      <c r="I97" s="523"/>
      <c r="J97" s="523"/>
      <c r="K97" s="523"/>
      <c r="L97" s="523"/>
    </row>
    <row r="98" spans="1:12">
      <c r="A98" s="523"/>
      <c r="B98" s="523"/>
      <c r="C98" s="523"/>
      <c r="D98" s="523"/>
      <c r="E98" s="523"/>
      <c r="F98" s="523"/>
      <c r="G98" s="523"/>
      <c r="H98" s="523"/>
      <c r="I98" s="523"/>
      <c r="J98" s="523"/>
      <c r="K98" s="523"/>
      <c r="L98" s="523"/>
    </row>
    <row r="99" spans="1:12">
      <c r="A99" s="523"/>
      <c r="B99" s="523"/>
      <c r="C99" s="523"/>
      <c r="D99" s="523"/>
      <c r="E99" s="523"/>
      <c r="F99" s="523"/>
      <c r="G99" s="523"/>
      <c r="H99" s="523"/>
      <c r="I99" s="523"/>
      <c r="J99" s="523"/>
      <c r="K99" s="523"/>
      <c r="L99" s="523"/>
    </row>
    <row r="100" spans="1:12">
      <c r="A100" s="523"/>
      <c r="B100" s="523"/>
      <c r="C100" s="523"/>
      <c r="D100" s="523"/>
      <c r="E100" s="523"/>
      <c r="F100" s="523"/>
      <c r="G100" s="523"/>
      <c r="H100" s="523"/>
      <c r="I100" s="523"/>
      <c r="J100" s="523"/>
      <c r="K100" s="523"/>
      <c r="L100" s="523"/>
    </row>
    <row r="101" spans="1:12">
      <c r="A101" s="523"/>
      <c r="B101" s="523"/>
      <c r="C101" s="523"/>
      <c r="D101" s="523"/>
      <c r="E101" s="523"/>
      <c r="F101" s="523"/>
      <c r="G101" s="523"/>
      <c r="H101" s="523"/>
      <c r="I101" s="523"/>
      <c r="J101" s="523"/>
      <c r="K101" s="523"/>
      <c r="L101" s="523"/>
    </row>
    <row r="102" spans="1:12">
      <c r="A102" s="523"/>
      <c r="B102" s="523"/>
      <c r="C102" s="523"/>
      <c r="D102" s="523"/>
      <c r="E102" s="523"/>
      <c r="F102" s="523"/>
      <c r="G102" s="523"/>
      <c r="H102" s="523"/>
      <c r="I102" s="523"/>
      <c r="J102" s="523"/>
      <c r="K102" s="523"/>
      <c r="L102" s="523"/>
    </row>
    <row r="103" spans="1:12">
      <c r="A103" s="523"/>
      <c r="B103" s="523"/>
      <c r="C103" s="523"/>
      <c r="D103" s="523"/>
      <c r="E103" s="523"/>
      <c r="F103" s="523"/>
      <c r="G103" s="523"/>
      <c r="H103" s="523"/>
      <c r="I103" s="523"/>
      <c r="J103" s="523"/>
      <c r="K103" s="523"/>
      <c r="L103" s="523"/>
    </row>
    <row r="104" spans="1:12">
      <c r="A104" s="523"/>
      <c r="B104" s="523"/>
      <c r="C104" s="523"/>
      <c r="D104" s="523"/>
      <c r="E104" s="523"/>
      <c r="F104" s="523"/>
      <c r="G104" s="523"/>
      <c r="H104" s="523"/>
      <c r="I104" s="523"/>
      <c r="J104" s="523"/>
      <c r="K104" s="523"/>
      <c r="L104" s="523"/>
    </row>
    <row r="105" spans="1:12">
      <c r="A105" s="523"/>
      <c r="B105" s="523"/>
      <c r="C105" s="523"/>
      <c r="D105" s="523"/>
      <c r="E105" s="523"/>
      <c r="F105" s="523"/>
      <c r="G105" s="523"/>
      <c r="H105" s="523"/>
      <c r="I105" s="523"/>
      <c r="J105" s="523"/>
      <c r="K105" s="523"/>
      <c r="L105" s="523"/>
    </row>
    <row r="106" spans="1:12">
      <c r="A106" s="523"/>
      <c r="B106" s="523"/>
      <c r="C106" s="523"/>
      <c r="D106" s="523"/>
      <c r="E106" s="523"/>
      <c r="F106" s="523"/>
      <c r="G106" s="523"/>
      <c r="H106" s="523"/>
      <c r="I106" s="523"/>
      <c r="J106" s="523"/>
      <c r="K106" s="523"/>
      <c r="L106" s="523"/>
    </row>
    <row r="107" spans="1:12">
      <c r="A107" s="523"/>
      <c r="B107" s="523"/>
      <c r="C107" s="523"/>
      <c r="D107" s="523"/>
      <c r="E107" s="523"/>
      <c r="F107" s="523"/>
      <c r="G107" s="523"/>
      <c r="H107" s="523"/>
      <c r="I107" s="523"/>
      <c r="J107" s="523"/>
      <c r="K107" s="523"/>
      <c r="L107" s="523"/>
    </row>
    <row r="108" spans="1:12">
      <c r="A108" s="523"/>
      <c r="B108" s="523"/>
      <c r="C108" s="523"/>
      <c r="D108" s="523"/>
      <c r="E108" s="523"/>
      <c r="F108" s="523"/>
      <c r="G108" s="523"/>
      <c r="H108" s="523"/>
      <c r="I108" s="523"/>
      <c r="J108" s="523"/>
      <c r="K108" s="523"/>
      <c r="L108" s="523"/>
    </row>
    <row r="109" spans="1:12">
      <c r="A109" s="523"/>
      <c r="B109" s="523"/>
      <c r="C109" s="523"/>
      <c r="D109" s="523"/>
      <c r="E109" s="523"/>
      <c r="F109" s="523"/>
      <c r="G109" s="523"/>
      <c r="H109" s="523"/>
      <c r="I109" s="523"/>
      <c r="J109" s="523"/>
      <c r="K109" s="523"/>
      <c r="L109" s="523"/>
    </row>
    <row r="110" spans="1:12">
      <c r="A110" s="523"/>
      <c r="B110" s="523"/>
      <c r="C110" s="523"/>
      <c r="D110" s="523"/>
      <c r="E110" s="523"/>
      <c r="F110" s="523"/>
      <c r="G110" s="523"/>
      <c r="H110" s="523"/>
      <c r="I110" s="523"/>
      <c r="J110" s="523"/>
      <c r="K110" s="523"/>
      <c r="L110" s="523"/>
    </row>
    <row r="111" spans="1:12">
      <c r="A111" s="523"/>
      <c r="B111" s="523"/>
      <c r="C111" s="523"/>
      <c r="D111" s="523"/>
      <c r="E111" s="523"/>
      <c r="F111" s="523"/>
      <c r="G111" s="523"/>
      <c r="H111" s="523"/>
      <c r="I111" s="523"/>
      <c r="J111" s="523"/>
      <c r="K111" s="523"/>
      <c r="L111" s="523"/>
    </row>
    <row r="112" spans="1:12">
      <c r="A112" s="523"/>
      <c r="B112" s="523"/>
      <c r="C112" s="523"/>
      <c r="D112" s="523"/>
      <c r="E112" s="523"/>
      <c r="F112" s="523"/>
      <c r="G112" s="523"/>
      <c r="H112" s="523"/>
      <c r="I112" s="523"/>
      <c r="J112" s="523"/>
      <c r="K112" s="523"/>
      <c r="L112" s="523"/>
    </row>
    <row r="113" spans="1:12">
      <c r="A113" s="523"/>
      <c r="B113" s="523"/>
      <c r="C113" s="523"/>
      <c r="D113" s="523"/>
      <c r="E113" s="523"/>
      <c r="F113" s="523"/>
      <c r="G113" s="523"/>
      <c r="H113" s="523"/>
      <c r="I113" s="523"/>
      <c r="J113" s="523"/>
      <c r="K113" s="523"/>
      <c r="L113" s="523"/>
    </row>
    <row r="114" spans="1:12">
      <c r="A114" s="523"/>
      <c r="B114" s="523"/>
      <c r="C114" s="523"/>
      <c r="D114" s="523"/>
      <c r="E114" s="523"/>
      <c r="F114" s="523"/>
      <c r="G114" s="523"/>
      <c r="H114" s="523"/>
      <c r="I114" s="523"/>
      <c r="J114" s="523"/>
      <c r="K114" s="523"/>
      <c r="L114" s="523"/>
    </row>
    <row r="115" spans="1:12">
      <c r="A115" s="523"/>
      <c r="B115" s="523"/>
      <c r="C115" s="523"/>
      <c r="D115" s="523"/>
      <c r="E115" s="523"/>
      <c r="F115" s="523"/>
      <c r="G115" s="523"/>
      <c r="H115" s="523"/>
      <c r="I115" s="523"/>
      <c r="J115" s="523"/>
      <c r="K115" s="523"/>
      <c r="L115" s="523"/>
    </row>
    <row r="116" spans="1:12">
      <c r="A116" s="523"/>
      <c r="B116" s="523"/>
      <c r="C116" s="523"/>
      <c r="D116" s="523"/>
      <c r="E116" s="523"/>
      <c r="F116" s="523"/>
      <c r="G116" s="523"/>
      <c r="H116" s="523"/>
      <c r="I116" s="523"/>
      <c r="J116" s="523"/>
      <c r="K116" s="523"/>
      <c r="L116" s="523"/>
    </row>
    <row r="117" spans="1:12">
      <c r="A117" s="523"/>
      <c r="B117" s="523"/>
      <c r="C117" s="523"/>
      <c r="D117" s="523"/>
      <c r="E117" s="523"/>
      <c r="F117" s="523"/>
      <c r="G117" s="523"/>
      <c r="H117" s="523"/>
      <c r="I117" s="523"/>
      <c r="J117" s="523"/>
      <c r="K117" s="523"/>
      <c r="L117" s="523"/>
    </row>
    <row r="118" spans="1:12">
      <c r="A118" s="523"/>
      <c r="B118" s="523"/>
      <c r="C118" s="523"/>
      <c r="D118" s="523"/>
      <c r="E118" s="523"/>
      <c r="F118" s="523"/>
      <c r="G118" s="523"/>
      <c r="H118" s="523"/>
      <c r="I118" s="523"/>
      <c r="J118" s="523"/>
      <c r="K118" s="523"/>
      <c r="L118" s="523"/>
    </row>
    <row r="119" spans="1:12">
      <c r="A119" s="523"/>
      <c r="B119" s="523"/>
      <c r="C119" s="523"/>
      <c r="D119" s="523"/>
      <c r="E119" s="523"/>
      <c r="F119" s="523"/>
      <c r="G119" s="523"/>
      <c r="H119" s="523"/>
      <c r="I119" s="523"/>
      <c r="J119" s="523"/>
      <c r="K119" s="523"/>
      <c r="L119" s="523"/>
    </row>
    <row r="120" spans="1:12">
      <c r="A120" s="523"/>
      <c r="B120" s="523"/>
      <c r="C120" s="523"/>
      <c r="D120" s="523"/>
      <c r="E120" s="523"/>
      <c r="F120" s="523"/>
      <c r="G120" s="523"/>
      <c r="H120" s="523"/>
      <c r="I120" s="523"/>
      <c r="J120" s="523"/>
      <c r="K120" s="523"/>
      <c r="L120" s="523"/>
    </row>
    <row r="121" spans="1:12">
      <c r="A121" s="523"/>
      <c r="B121" s="523"/>
      <c r="C121" s="523"/>
      <c r="D121" s="523"/>
      <c r="E121" s="523"/>
      <c r="F121" s="523"/>
      <c r="G121" s="523"/>
      <c r="H121" s="523"/>
      <c r="I121" s="523"/>
      <c r="J121" s="523"/>
      <c r="K121" s="523"/>
      <c r="L121" s="523"/>
    </row>
    <row r="122" spans="1:12">
      <c r="A122" s="523"/>
      <c r="B122" s="523"/>
      <c r="C122" s="523"/>
      <c r="D122" s="523"/>
      <c r="E122" s="523"/>
      <c r="F122" s="523"/>
      <c r="G122" s="523"/>
      <c r="H122" s="523"/>
      <c r="I122" s="523"/>
      <c r="J122" s="523"/>
      <c r="K122" s="523"/>
      <c r="L122" s="523"/>
    </row>
    <row r="123" spans="1:12">
      <c r="A123" s="523"/>
      <c r="B123" s="523"/>
      <c r="C123" s="523"/>
      <c r="D123" s="523"/>
      <c r="E123" s="523"/>
      <c r="F123" s="523"/>
      <c r="G123" s="523"/>
      <c r="H123" s="523"/>
      <c r="I123" s="523"/>
      <c r="J123" s="523"/>
      <c r="K123" s="523"/>
      <c r="L123" s="523"/>
    </row>
    <row r="124" spans="1:12">
      <c r="A124" s="523"/>
      <c r="B124" s="523"/>
      <c r="C124" s="523"/>
      <c r="D124" s="523"/>
      <c r="E124" s="523"/>
      <c r="F124" s="523"/>
      <c r="G124" s="523"/>
      <c r="H124" s="523"/>
      <c r="I124" s="523"/>
      <c r="J124" s="523"/>
      <c r="K124" s="523"/>
      <c r="L124" s="523"/>
    </row>
    <row r="125" spans="1:12">
      <c r="A125" s="523"/>
      <c r="B125" s="523"/>
      <c r="C125" s="523"/>
      <c r="D125" s="523"/>
      <c r="E125" s="523"/>
      <c r="F125" s="523"/>
      <c r="G125" s="523"/>
      <c r="H125" s="523"/>
      <c r="I125" s="523"/>
      <c r="J125" s="523"/>
      <c r="K125" s="523"/>
      <c r="L125" s="523"/>
    </row>
    <row r="126" spans="1:12">
      <c r="A126" s="523"/>
      <c r="B126" s="523"/>
      <c r="C126" s="523"/>
      <c r="D126" s="523"/>
      <c r="E126" s="523"/>
      <c r="F126" s="523"/>
      <c r="G126" s="523"/>
      <c r="H126" s="523"/>
      <c r="I126" s="523"/>
      <c r="J126" s="523"/>
      <c r="K126" s="523"/>
      <c r="L126" s="523"/>
    </row>
    <row r="127" spans="1:12">
      <c r="A127" s="523"/>
      <c r="B127" s="523"/>
      <c r="C127" s="523"/>
      <c r="D127" s="523"/>
      <c r="E127" s="523"/>
      <c r="F127" s="523"/>
      <c r="G127" s="523"/>
      <c r="H127" s="523"/>
      <c r="I127" s="523"/>
      <c r="J127" s="523"/>
      <c r="K127" s="523"/>
      <c r="L127" s="523"/>
    </row>
    <row r="128" spans="1:12">
      <c r="A128" s="523"/>
      <c r="B128" s="523"/>
      <c r="C128" s="523"/>
      <c r="D128" s="523"/>
      <c r="E128" s="523"/>
      <c r="F128" s="523"/>
      <c r="G128" s="523"/>
      <c r="H128" s="523"/>
      <c r="I128" s="523"/>
      <c r="J128" s="523"/>
      <c r="K128" s="523"/>
      <c r="L128" s="523"/>
    </row>
    <row r="129" spans="1:12">
      <c r="A129" s="523"/>
      <c r="B129" s="523"/>
      <c r="C129" s="523"/>
      <c r="D129" s="523"/>
      <c r="E129" s="523"/>
      <c r="F129" s="523"/>
      <c r="G129" s="523"/>
      <c r="H129" s="523"/>
      <c r="I129" s="523"/>
      <c r="J129" s="523"/>
      <c r="K129" s="523"/>
      <c r="L129" s="523"/>
    </row>
    <row r="130" spans="1:12">
      <c r="A130" s="523"/>
      <c r="B130" s="523"/>
      <c r="C130" s="523"/>
      <c r="D130" s="523"/>
      <c r="E130" s="523"/>
      <c r="F130" s="523"/>
      <c r="G130" s="523"/>
      <c r="H130" s="523"/>
      <c r="I130" s="523"/>
      <c r="J130" s="523"/>
      <c r="K130" s="523"/>
      <c r="L130" s="523"/>
    </row>
    <row r="131" spans="1:12">
      <c r="A131" s="523"/>
      <c r="B131" s="523"/>
      <c r="C131" s="523"/>
      <c r="D131" s="523"/>
      <c r="E131" s="523"/>
      <c r="F131" s="523"/>
      <c r="G131" s="523"/>
      <c r="H131" s="523"/>
      <c r="I131" s="523"/>
      <c r="J131" s="523"/>
      <c r="K131" s="523"/>
      <c r="L131" s="523"/>
    </row>
    <row r="132" spans="1:12">
      <c r="A132" s="523"/>
      <c r="B132" s="523"/>
      <c r="C132" s="523"/>
      <c r="D132" s="523"/>
      <c r="E132" s="523"/>
      <c r="F132" s="523"/>
      <c r="G132" s="523"/>
      <c r="H132" s="523"/>
      <c r="I132" s="523"/>
      <c r="J132" s="523"/>
      <c r="K132" s="523"/>
      <c r="L132" s="523"/>
    </row>
    <row r="133" spans="1:12">
      <c r="A133" s="523"/>
      <c r="B133" s="523"/>
      <c r="C133" s="523"/>
      <c r="D133" s="523"/>
      <c r="E133" s="523"/>
      <c r="F133" s="523"/>
      <c r="G133" s="523"/>
      <c r="H133" s="523"/>
      <c r="I133" s="523"/>
      <c r="J133" s="523"/>
      <c r="K133" s="523"/>
      <c r="L133" s="523"/>
    </row>
    <row r="134" spans="1:12">
      <c r="A134" s="523"/>
      <c r="B134" s="523"/>
      <c r="C134" s="523"/>
      <c r="D134" s="523"/>
      <c r="E134" s="523"/>
      <c r="F134" s="523"/>
      <c r="G134" s="523"/>
      <c r="H134" s="523"/>
      <c r="I134" s="523"/>
      <c r="J134" s="523"/>
      <c r="K134" s="523"/>
      <c r="L134" s="523"/>
    </row>
    <row r="135" spans="1:12">
      <c r="A135" s="523"/>
      <c r="B135" s="523"/>
      <c r="C135" s="523"/>
      <c r="D135" s="523"/>
      <c r="E135" s="523"/>
      <c r="F135" s="523"/>
      <c r="G135" s="523"/>
      <c r="H135" s="523"/>
      <c r="I135" s="523"/>
      <c r="J135" s="523"/>
      <c r="K135" s="523"/>
      <c r="L135" s="523"/>
    </row>
    <row r="136" spans="1:12">
      <c r="A136" s="523"/>
      <c r="B136" s="523"/>
      <c r="C136" s="523"/>
      <c r="D136" s="523"/>
      <c r="E136" s="523"/>
      <c r="F136" s="523"/>
      <c r="G136" s="523"/>
      <c r="H136" s="523"/>
      <c r="I136" s="523"/>
      <c r="J136" s="523"/>
      <c r="K136" s="523"/>
      <c r="L136" s="523"/>
    </row>
    <row r="137" spans="1:12">
      <c r="A137" s="523"/>
      <c r="B137" s="523"/>
      <c r="C137" s="523"/>
      <c r="D137" s="523"/>
      <c r="E137" s="523"/>
      <c r="F137" s="523"/>
      <c r="G137" s="523"/>
      <c r="H137" s="523"/>
      <c r="I137" s="523"/>
      <c r="J137" s="523"/>
      <c r="K137" s="523"/>
      <c r="L137" s="523"/>
    </row>
    <row r="138" spans="1:12">
      <c r="A138" s="523"/>
      <c r="B138" s="523"/>
      <c r="C138" s="523"/>
      <c r="D138" s="523"/>
      <c r="E138" s="523"/>
      <c r="F138" s="523"/>
      <c r="G138" s="523"/>
      <c r="H138" s="523"/>
      <c r="I138" s="523"/>
      <c r="J138" s="523"/>
      <c r="K138" s="523"/>
      <c r="L138" s="523"/>
    </row>
    <row r="139" spans="1:12">
      <c r="A139" s="523"/>
      <c r="B139" s="523"/>
      <c r="C139" s="523"/>
      <c r="D139" s="523"/>
      <c r="E139" s="523"/>
      <c r="F139" s="523"/>
      <c r="G139" s="523"/>
      <c r="H139" s="523"/>
      <c r="I139" s="523"/>
      <c r="J139" s="523"/>
      <c r="K139" s="523"/>
      <c r="L139" s="523"/>
    </row>
    <row r="140" spans="1:12">
      <c r="A140" s="523"/>
      <c r="B140" s="523"/>
      <c r="C140" s="523"/>
      <c r="D140" s="523"/>
      <c r="E140" s="523"/>
      <c r="F140" s="523"/>
      <c r="G140" s="523"/>
      <c r="H140" s="523"/>
      <c r="I140" s="523"/>
      <c r="J140" s="523"/>
      <c r="K140" s="523"/>
      <c r="L140" s="523"/>
    </row>
    <row r="141" spans="1:12">
      <c r="A141" s="523"/>
      <c r="B141" s="523"/>
      <c r="C141" s="523"/>
      <c r="D141" s="523"/>
      <c r="E141" s="523"/>
      <c r="F141" s="523"/>
      <c r="G141" s="523"/>
      <c r="H141" s="523"/>
      <c r="I141" s="523"/>
      <c r="J141" s="523"/>
      <c r="K141" s="523"/>
      <c r="L141" s="523"/>
    </row>
    <row r="142" spans="1:12">
      <c r="A142" s="523"/>
      <c r="B142" s="523"/>
      <c r="C142" s="523"/>
      <c r="D142" s="523"/>
      <c r="E142" s="523"/>
      <c r="F142" s="523"/>
      <c r="G142" s="523"/>
      <c r="H142" s="523"/>
      <c r="I142" s="523"/>
      <c r="J142" s="523"/>
      <c r="K142" s="523"/>
      <c r="L142" s="523"/>
    </row>
    <row r="143" spans="1:12">
      <c r="A143" s="523"/>
      <c r="B143" s="523"/>
      <c r="C143" s="523"/>
      <c r="D143" s="523"/>
      <c r="E143" s="523"/>
      <c r="F143" s="523"/>
      <c r="G143" s="523"/>
      <c r="H143" s="523"/>
      <c r="I143" s="523"/>
      <c r="J143" s="523"/>
      <c r="K143" s="523"/>
      <c r="L143" s="523"/>
    </row>
    <row r="144" spans="1:12">
      <c r="A144" s="523"/>
      <c r="B144" s="523"/>
      <c r="C144" s="523"/>
      <c r="D144" s="523"/>
      <c r="E144" s="523"/>
      <c r="F144" s="523"/>
      <c r="G144" s="523"/>
      <c r="H144" s="523"/>
      <c r="I144" s="523"/>
      <c r="J144" s="523"/>
      <c r="K144" s="523"/>
      <c r="L144" s="523"/>
    </row>
    <row r="145" spans="1:12">
      <c r="A145" s="523"/>
      <c r="B145" s="523"/>
      <c r="C145" s="523"/>
      <c r="D145" s="523"/>
      <c r="E145" s="523"/>
      <c r="F145" s="523"/>
      <c r="G145" s="523"/>
      <c r="H145" s="523"/>
      <c r="I145" s="523"/>
      <c r="J145" s="523"/>
      <c r="K145" s="523"/>
      <c r="L145" s="523"/>
    </row>
    <row r="146" spans="1:12">
      <c r="A146" s="523"/>
      <c r="B146" s="523"/>
      <c r="C146" s="523"/>
      <c r="D146" s="523"/>
      <c r="E146" s="523"/>
      <c r="F146" s="523"/>
      <c r="G146" s="523"/>
      <c r="H146" s="523"/>
      <c r="I146" s="523"/>
      <c r="J146" s="523"/>
      <c r="K146" s="523"/>
      <c r="L146" s="523"/>
    </row>
    <row r="147" spans="1:12">
      <c r="A147" s="523"/>
      <c r="B147" s="523"/>
      <c r="C147" s="523"/>
      <c r="D147" s="523"/>
      <c r="E147" s="523"/>
      <c r="F147" s="523"/>
      <c r="G147" s="523"/>
      <c r="H147" s="523"/>
      <c r="I147" s="523"/>
      <c r="J147" s="523"/>
      <c r="K147" s="523"/>
      <c r="L147" s="523"/>
    </row>
    <row r="148" spans="1:12">
      <c r="A148" s="523"/>
      <c r="B148" s="523"/>
      <c r="C148" s="523"/>
      <c r="D148" s="523"/>
      <c r="E148" s="523"/>
      <c r="F148" s="523"/>
      <c r="G148" s="523"/>
      <c r="H148" s="523"/>
      <c r="I148" s="523"/>
      <c r="J148" s="523"/>
      <c r="K148" s="523"/>
      <c r="L148" s="523"/>
    </row>
    <row r="149" spans="1:12">
      <c r="A149" s="523"/>
      <c r="B149" s="523"/>
      <c r="C149" s="523"/>
      <c r="D149" s="523"/>
      <c r="E149" s="523"/>
      <c r="F149" s="523"/>
      <c r="G149" s="523"/>
      <c r="H149" s="523"/>
      <c r="I149" s="523"/>
      <c r="J149" s="523"/>
      <c r="K149" s="523"/>
      <c r="L149" s="523"/>
    </row>
    <row r="150" spans="1:12">
      <c r="A150" s="523"/>
      <c r="B150" s="523"/>
      <c r="C150" s="523"/>
      <c r="D150" s="523"/>
      <c r="E150" s="523"/>
      <c r="F150" s="523"/>
      <c r="G150" s="523"/>
      <c r="H150" s="523"/>
      <c r="I150" s="523"/>
      <c r="J150" s="523"/>
      <c r="K150" s="523"/>
      <c r="L150" s="523"/>
    </row>
    <row r="151" spans="1:12">
      <c r="A151" s="523"/>
      <c r="B151" s="523"/>
      <c r="C151" s="523"/>
      <c r="D151" s="523"/>
      <c r="E151" s="523"/>
      <c r="F151" s="523"/>
      <c r="G151" s="523"/>
      <c r="H151" s="523"/>
      <c r="I151" s="523"/>
      <c r="J151" s="523"/>
      <c r="K151" s="523"/>
      <c r="L151" s="523"/>
    </row>
    <row r="152" spans="1:12">
      <c r="A152" s="523"/>
      <c r="B152" s="523"/>
      <c r="C152" s="523"/>
      <c r="D152" s="523"/>
      <c r="E152" s="523"/>
      <c r="F152" s="523"/>
      <c r="G152" s="523"/>
      <c r="H152" s="523"/>
      <c r="I152" s="523"/>
      <c r="J152" s="523"/>
      <c r="K152" s="523"/>
      <c r="L152" s="523"/>
    </row>
    <row r="153" spans="1:12">
      <c r="A153" s="523"/>
      <c r="B153" s="523"/>
      <c r="C153" s="523"/>
      <c r="D153" s="523"/>
      <c r="E153" s="523"/>
      <c r="F153" s="523"/>
      <c r="G153" s="523"/>
      <c r="H153" s="523"/>
      <c r="I153" s="523"/>
      <c r="J153" s="523"/>
      <c r="K153" s="523"/>
      <c r="L153" s="523"/>
    </row>
    <row r="154" spans="1:12">
      <c r="A154" s="523"/>
      <c r="B154" s="523"/>
      <c r="C154" s="523"/>
      <c r="D154" s="523"/>
      <c r="E154" s="523"/>
      <c r="F154" s="523"/>
      <c r="G154" s="523"/>
      <c r="H154" s="523"/>
      <c r="I154" s="523"/>
      <c r="J154" s="523"/>
      <c r="K154" s="523"/>
      <c r="L154" s="523"/>
    </row>
    <row r="155" spans="1:12">
      <c r="A155" s="523"/>
      <c r="B155" s="523"/>
      <c r="C155" s="523"/>
      <c r="D155" s="523"/>
      <c r="E155" s="523"/>
      <c r="F155" s="523"/>
      <c r="G155" s="523"/>
      <c r="H155" s="523"/>
      <c r="I155" s="523"/>
      <c r="J155" s="523"/>
      <c r="K155" s="523"/>
      <c r="L155" s="523"/>
    </row>
    <row r="156" spans="1:12">
      <c r="A156" s="523"/>
      <c r="B156" s="523"/>
      <c r="C156" s="523"/>
      <c r="D156" s="523"/>
      <c r="E156" s="523"/>
      <c r="F156" s="523"/>
      <c r="G156" s="523"/>
      <c r="H156" s="523"/>
      <c r="I156" s="523"/>
      <c r="J156" s="523"/>
      <c r="K156" s="523"/>
      <c r="L156" s="523"/>
    </row>
    <row r="157" spans="1:12">
      <c r="A157" s="523"/>
      <c r="B157" s="523"/>
      <c r="C157" s="524"/>
      <c r="D157" s="524"/>
      <c r="E157" s="524"/>
      <c r="F157" s="524"/>
      <c r="G157" s="524"/>
      <c r="H157" s="524"/>
      <c r="I157" s="524"/>
      <c r="J157" s="524"/>
      <c r="K157" s="524"/>
      <c r="L157" s="524"/>
    </row>
    <row r="158" spans="1:12">
      <c r="A158" s="523"/>
      <c r="B158" s="523"/>
      <c r="C158" s="524"/>
      <c r="D158" s="524"/>
      <c r="E158" s="524"/>
      <c r="F158" s="524"/>
      <c r="G158" s="524"/>
      <c r="H158" s="524"/>
      <c r="I158" s="524"/>
      <c r="J158" s="524"/>
      <c r="K158" s="524"/>
      <c r="L158" s="524"/>
    </row>
    <row r="159" spans="1:12">
      <c r="A159" s="523"/>
      <c r="B159" s="523"/>
      <c r="C159" s="524"/>
      <c r="D159" s="524"/>
      <c r="E159" s="524"/>
      <c r="F159" s="524"/>
      <c r="G159" s="524"/>
      <c r="H159" s="524"/>
      <c r="I159" s="524"/>
      <c r="J159" s="524"/>
      <c r="K159" s="524"/>
      <c r="L159" s="524"/>
    </row>
    <row r="160" spans="1:12">
      <c r="A160" s="523"/>
      <c r="B160" s="523"/>
      <c r="C160" s="523"/>
      <c r="D160" s="523"/>
      <c r="E160" s="523"/>
      <c r="F160" s="523"/>
      <c r="G160" s="523"/>
      <c r="H160" s="523"/>
      <c r="I160" s="523"/>
      <c r="J160" s="523"/>
      <c r="K160" s="523"/>
      <c r="L160" s="524"/>
    </row>
  </sheetData>
  <mergeCells count="21">
    <mergeCell ref="B3:K3"/>
    <mergeCell ref="B74:K75"/>
    <mergeCell ref="B5:K5"/>
    <mergeCell ref="B6:K6"/>
    <mergeCell ref="F8:F12"/>
    <mergeCell ref="G8:G12"/>
    <mergeCell ref="H8:H12"/>
    <mergeCell ref="B8:B12"/>
    <mergeCell ref="C8:C12"/>
    <mergeCell ref="E8:E12"/>
    <mergeCell ref="J8:J12"/>
    <mergeCell ref="C32:K32"/>
    <mergeCell ref="F50:K50"/>
    <mergeCell ref="D8:D12"/>
    <mergeCell ref="I8:I12"/>
    <mergeCell ref="B72:K73"/>
    <mergeCell ref="O13:P13"/>
    <mergeCell ref="B4:K4"/>
    <mergeCell ref="K8:K12"/>
    <mergeCell ref="C14:K14"/>
    <mergeCell ref="J69:K69"/>
  </mergeCells>
  <hyperlinks>
    <hyperlink ref="A1"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workbookViewId="0">
      <selection activeCell="I5" sqref="I5"/>
    </sheetView>
  </sheetViews>
  <sheetFormatPr defaultRowHeight="14.4"/>
  <cols>
    <col min="3" max="3" width="10.5546875" customWidth="1"/>
    <col min="4" max="4" width="11.88671875" customWidth="1"/>
    <col min="5" max="5" width="11.33203125" customWidth="1"/>
  </cols>
  <sheetData>
    <row r="1" spans="1:17">
      <c r="A1" t="s">
        <v>295</v>
      </c>
    </row>
    <row r="2" spans="1:17">
      <c r="A2" s="18" t="s">
        <v>264</v>
      </c>
    </row>
    <row r="3" spans="1:17" s="301" customFormat="1">
      <c r="A3" s="18"/>
    </row>
    <row r="4" spans="1:17">
      <c r="A4" s="25" t="s">
        <v>296</v>
      </c>
      <c r="B4" s="11"/>
      <c r="C4" s="11"/>
      <c r="D4" s="11"/>
      <c r="E4" s="11"/>
      <c r="F4" s="11"/>
      <c r="G4" s="11"/>
      <c r="H4" s="8"/>
      <c r="I4" s="11" t="s">
        <v>338</v>
      </c>
      <c r="J4" s="11"/>
      <c r="K4" s="11"/>
      <c r="Q4" s="310"/>
    </row>
    <row r="5" spans="1:17">
      <c r="B5" s="299"/>
      <c r="C5" s="615" t="s">
        <v>278</v>
      </c>
      <c r="D5" s="615"/>
      <c r="E5" s="323" t="s">
        <v>279</v>
      </c>
      <c r="F5" s="591" t="s">
        <v>282</v>
      </c>
      <c r="G5" s="591"/>
      <c r="H5" s="24"/>
      <c r="J5" s="591" t="s">
        <v>283</v>
      </c>
      <c r="K5" s="591"/>
      <c r="Q5" s="310"/>
    </row>
    <row r="6" spans="1:17">
      <c r="A6" s="11"/>
      <c r="B6" s="11"/>
      <c r="C6" s="334" t="s">
        <v>276</v>
      </c>
      <c r="D6" s="334" t="s">
        <v>277</v>
      </c>
      <c r="E6" s="12" t="s">
        <v>280</v>
      </c>
      <c r="F6" s="12" t="s">
        <v>285</v>
      </c>
      <c r="G6" s="12" t="s">
        <v>286</v>
      </c>
      <c r="H6" s="301"/>
      <c r="I6" s="11"/>
      <c r="J6" s="522" t="s">
        <v>276</v>
      </c>
      <c r="K6" s="522" t="s">
        <v>277</v>
      </c>
      <c r="L6" s="301"/>
      <c r="M6" s="301"/>
      <c r="Q6" s="310"/>
    </row>
    <row r="7" spans="1:17">
      <c r="A7" s="301" t="s">
        <v>265</v>
      </c>
      <c r="B7" s="299"/>
      <c r="C7" s="479">
        <v>9.0999999999999998E-2</v>
      </c>
      <c r="D7" s="479">
        <v>8.5999999999999993E-2</v>
      </c>
      <c r="E7" s="7">
        <v>851</v>
      </c>
      <c r="F7" s="303">
        <f>$E7/$E$18*100</f>
        <v>0.6958868263962712</v>
      </c>
      <c r="G7" s="303">
        <f>$E7/$E$18*100</f>
        <v>0.6958868263962712</v>
      </c>
      <c r="I7" s="27" t="s">
        <v>24</v>
      </c>
      <c r="J7" s="347">
        <f>(C7*$G7+C8*$G8+C9*$G9+C10*2)*100/20</f>
        <v>2.593107367732439</v>
      </c>
      <c r="K7" s="347">
        <f>(D7*$G7+D8*$G8+D9*$G9+D10*2)*100/20</f>
        <v>2.0859841360699978</v>
      </c>
      <c r="Q7" s="310"/>
    </row>
    <row r="8" spans="1:17">
      <c r="A8" s="301" t="s">
        <v>266</v>
      </c>
      <c r="B8" s="299"/>
      <c r="C8" s="479">
        <v>-7.0000000000000001E-3</v>
      </c>
      <c r="D8" s="479">
        <v>-1.2E-2</v>
      </c>
      <c r="E8" s="7">
        <v>8674</v>
      </c>
      <c r="F8" s="303">
        <f t="shared" ref="F8:F17" si="0">F7+E8/E$18*100</f>
        <v>7.7888625398642573</v>
      </c>
      <c r="G8" s="303">
        <f t="shared" ref="G8:G17" si="1">$E8/$E$18*100</f>
        <v>7.0929757134679861</v>
      </c>
      <c r="H8" s="301"/>
      <c r="I8" s="27" t="s">
        <v>25</v>
      </c>
      <c r="J8" s="347">
        <f>(C10*($G10-2)+C11*$G11+C12*4)*100/20</f>
        <v>10.097283506419169</v>
      </c>
      <c r="K8" s="347">
        <f>(D10*($G10-2)+D11*$G11+D12*4)*100/20</f>
        <v>9.1253700220786662</v>
      </c>
      <c r="Q8" s="310"/>
    </row>
    <row r="9" spans="1:17">
      <c r="A9" s="301" t="s">
        <v>267</v>
      </c>
      <c r="B9" s="299"/>
      <c r="C9" s="479">
        <v>3.9E-2</v>
      </c>
      <c r="D9" s="479">
        <v>3.4000000000000002E-2</v>
      </c>
      <c r="E9" s="7">
        <v>10879</v>
      </c>
      <c r="F9" s="303">
        <f t="shared" si="0"/>
        <v>16.684929266497669</v>
      </c>
      <c r="G9" s="303">
        <f t="shared" si="1"/>
        <v>8.8960667266334124</v>
      </c>
      <c r="H9" s="301"/>
      <c r="I9" s="27" t="s">
        <v>26</v>
      </c>
      <c r="J9" s="347">
        <f>(C12*($G12-4)+C13*5)*100/20</f>
        <v>14.842244664322513</v>
      </c>
      <c r="K9" s="347">
        <f>(D12*($G12-4)+D13*5)*100/20</f>
        <v>13.56184479515905</v>
      </c>
      <c r="L9" s="515"/>
      <c r="Q9" s="310"/>
    </row>
    <row r="10" spans="1:17">
      <c r="A10" s="301" t="s">
        <v>268</v>
      </c>
      <c r="B10" s="299"/>
      <c r="C10" s="479">
        <v>7.9000000000000001E-2</v>
      </c>
      <c r="D10" s="479">
        <v>7.0000000000000007E-2</v>
      </c>
      <c r="E10" s="7">
        <v>10418</v>
      </c>
      <c r="F10" s="303">
        <f t="shared" si="0"/>
        <v>25.204023223485159</v>
      </c>
      <c r="G10" s="303">
        <f t="shared" si="1"/>
        <v>8.5190939569874899</v>
      </c>
      <c r="H10" s="301"/>
      <c r="I10" s="27" t="s">
        <v>27</v>
      </c>
      <c r="J10" s="347">
        <f>(C13*($G13-5)+C14*14)*100/20</f>
        <v>21.465657044729742</v>
      </c>
      <c r="K10" s="347">
        <f>(D13*($G13-5)+D14*14)*100/20</f>
        <v>19.852720582222588</v>
      </c>
      <c r="L10" s="515"/>
      <c r="Q10" s="310"/>
    </row>
    <row r="11" spans="1:17">
      <c r="A11" s="301" t="s">
        <v>269</v>
      </c>
      <c r="B11" s="299"/>
      <c r="C11" s="479">
        <v>0.109</v>
      </c>
      <c r="D11" s="479">
        <v>9.9000000000000005E-2</v>
      </c>
      <c r="E11" s="7">
        <v>10237</v>
      </c>
      <c r="F11" s="303">
        <f t="shared" si="0"/>
        <v>33.575108349006463</v>
      </c>
      <c r="G11" s="303">
        <f t="shared" si="1"/>
        <v>8.3710851255213026</v>
      </c>
      <c r="H11" s="301"/>
      <c r="I11" s="27" t="s">
        <v>43</v>
      </c>
      <c r="J11" s="347">
        <f>(C14*($G14-14))*100/10</f>
        <v>23.122451549595223</v>
      </c>
      <c r="K11" s="347">
        <f>(D14*($G14-14))*100/10</f>
        <v>21.462945457519016</v>
      </c>
      <c r="L11" s="515"/>
      <c r="Q11" s="310"/>
    </row>
    <row r="12" spans="1:17">
      <c r="A12" s="301" t="s">
        <v>270</v>
      </c>
      <c r="B12" s="299"/>
      <c r="C12" s="479">
        <v>0.14799999999999999</v>
      </c>
      <c r="D12" s="479">
        <v>0.13500000000000001</v>
      </c>
      <c r="E12" s="7">
        <v>22396</v>
      </c>
      <c r="F12" s="303">
        <f t="shared" si="0"/>
        <v>51.888952489982827</v>
      </c>
      <c r="G12" s="303">
        <f t="shared" si="1"/>
        <v>18.313844140976368</v>
      </c>
      <c r="H12" s="301"/>
      <c r="I12" s="27" t="s">
        <v>99</v>
      </c>
      <c r="J12" s="347">
        <f>(C15*4.7)*100/5</f>
        <v>24.816000000000003</v>
      </c>
      <c r="K12" s="347">
        <f>(D15*4.7)*100/5</f>
        <v>22.466000000000001</v>
      </c>
      <c r="L12" s="515"/>
      <c r="Q12" s="310"/>
    </row>
    <row r="13" spans="1:17">
      <c r="A13" s="301" t="s">
        <v>271</v>
      </c>
      <c r="B13" s="299"/>
      <c r="C13" s="479">
        <v>0.17</v>
      </c>
      <c r="D13" s="479">
        <v>0.156</v>
      </c>
      <c r="E13" s="7">
        <v>15949</v>
      </c>
      <c r="F13" s="303">
        <f t="shared" si="0"/>
        <v>64.930901954370754</v>
      </c>
      <c r="G13" s="303">
        <f t="shared" si="1"/>
        <v>13.041949464387931</v>
      </c>
      <c r="H13" s="301"/>
      <c r="I13" s="27" t="s">
        <v>100</v>
      </c>
      <c r="J13" s="347">
        <f>(C15*($G15-4.7)+C16*0.5)*100/4</f>
        <v>27.99991270749857</v>
      </c>
      <c r="K13" s="347">
        <f>(D15*($G15-4.7)+D16*0.5)*100/4</f>
        <v>25.326672867773325</v>
      </c>
      <c r="L13" s="515"/>
      <c r="Q13" s="310"/>
    </row>
    <row r="14" spans="1:17">
      <c r="A14" s="301" t="s">
        <v>272</v>
      </c>
      <c r="B14" s="299"/>
      <c r="C14" s="479">
        <v>0.20899999999999999</v>
      </c>
      <c r="D14" s="479">
        <v>0.19400000000000001</v>
      </c>
      <c r="E14" s="7">
        <v>30650</v>
      </c>
      <c r="F14" s="308">
        <f t="shared" si="0"/>
        <v>89.994275901545507</v>
      </c>
      <c r="G14" s="303">
        <f t="shared" si="1"/>
        <v>25.06337394717475</v>
      </c>
      <c r="H14" s="301"/>
      <c r="I14" s="338" t="s">
        <v>111</v>
      </c>
      <c r="J14" s="347">
        <f>(C16*0.5)*100/0.5</f>
        <v>30.9</v>
      </c>
      <c r="K14" s="347">
        <f>(D16*0.5)*100/0.5</f>
        <v>27.800000000000004</v>
      </c>
      <c r="L14" s="515"/>
      <c r="Q14" s="310"/>
    </row>
    <row r="15" spans="1:17">
      <c r="A15" s="301" t="s">
        <v>273</v>
      </c>
      <c r="B15" s="299"/>
      <c r="C15" s="479">
        <v>0.26400000000000001</v>
      </c>
      <c r="D15" s="479">
        <v>0.23899999999999999</v>
      </c>
      <c r="E15" s="7">
        <v>10220</v>
      </c>
      <c r="F15" s="308">
        <f t="shared" si="0"/>
        <v>98.351459645105891</v>
      </c>
      <c r="G15" s="303">
        <f t="shared" si="1"/>
        <v>8.3571837435603893</v>
      </c>
      <c r="H15" s="301"/>
      <c r="I15" s="550" t="s">
        <v>70</v>
      </c>
      <c r="J15" s="349">
        <f>C17*100</f>
        <v>32.5</v>
      </c>
      <c r="K15" s="349">
        <f>D17*100</f>
        <v>30.2</v>
      </c>
      <c r="L15" s="515"/>
      <c r="Q15" s="310"/>
    </row>
    <row r="16" spans="1:17">
      <c r="A16" s="301" t="s">
        <v>274</v>
      </c>
      <c r="B16" s="299"/>
      <c r="C16" s="479">
        <v>0.309</v>
      </c>
      <c r="D16" s="479">
        <v>0.27800000000000002</v>
      </c>
      <c r="E16" s="7">
        <v>1334</v>
      </c>
      <c r="F16" s="308">
        <f t="shared" si="0"/>
        <v>99.442309264862203</v>
      </c>
      <c r="G16" s="303">
        <f t="shared" si="1"/>
        <v>1.0908496197563169</v>
      </c>
      <c r="H16" s="301"/>
      <c r="I16" s="301"/>
      <c r="K16" s="338"/>
      <c r="L16" s="515"/>
      <c r="N16" s="340"/>
      <c r="Q16" s="310"/>
    </row>
    <row r="17" spans="1:17">
      <c r="A17" s="301" t="s">
        <v>275</v>
      </c>
      <c r="B17" s="299"/>
      <c r="C17" s="479">
        <v>0.32500000000000001</v>
      </c>
      <c r="D17" s="479">
        <v>0.30199999999999999</v>
      </c>
      <c r="E17" s="7">
        <v>682</v>
      </c>
      <c r="F17" s="308">
        <f t="shared" si="0"/>
        <v>99.999999999999986</v>
      </c>
      <c r="G17" s="303">
        <f t="shared" si="1"/>
        <v>0.55769073513778722</v>
      </c>
      <c r="H17" s="301"/>
      <c r="I17" s="301"/>
      <c r="K17" s="339"/>
      <c r="L17" s="515"/>
      <c r="N17" s="338"/>
      <c r="Q17" s="310"/>
    </row>
    <row r="18" spans="1:17">
      <c r="A18" s="25" t="s">
        <v>281</v>
      </c>
      <c r="B18" s="11"/>
      <c r="C18" s="11"/>
      <c r="D18" s="11"/>
      <c r="E18" s="9">
        <f>SUM(E7:E17)</f>
        <v>122290</v>
      </c>
      <c r="F18" s="11"/>
      <c r="G18" s="11"/>
      <c r="K18" s="340"/>
      <c r="L18" s="515"/>
      <c r="Q18" s="310"/>
    </row>
    <row r="19" spans="1:17">
      <c r="A19" s="301"/>
      <c r="B19" s="301"/>
      <c r="C19" s="301"/>
      <c r="D19" s="301"/>
      <c r="E19" s="301"/>
      <c r="F19" s="301"/>
      <c r="G19" s="301"/>
      <c r="H19" s="301"/>
      <c r="I19" s="301"/>
      <c r="J19" s="301"/>
      <c r="K19" s="338"/>
      <c r="L19" s="515"/>
      <c r="M19" s="301"/>
      <c r="N19" s="301"/>
      <c r="O19" s="301"/>
      <c r="P19" s="301"/>
      <c r="Q19" s="310"/>
    </row>
    <row r="20" spans="1:17">
      <c r="A20" s="22" t="s">
        <v>287</v>
      </c>
      <c r="B20" s="299"/>
      <c r="C20" s="299"/>
      <c r="D20" s="299"/>
      <c r="E20" s="299"/>
      <c r="Q20" s="310"/>
    </row>
  </sheetData>
  <mergeCells count="3">
    <mergeCell ref="F5:G5"/>
    <mergeCell ref="J5:K5"/>
    <mergeCell ref="C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118"/>
  <sheetViews>
    <sheetView workbookViewId="0"/>
  </sheetViews>
  <sheetFormatPr defaultColWidth="12.44140625" defaultRowHeight="15"/>
  <cols>
    <col min="1" max="2" width="12.44140625" style="32"/>
    <col min="3" max="4" width="12.44140625" style="32" customWidth="1"/>
    <col min="5" max="11" width="12.44140625" style="32"/>
    <col min="12" max="12" width="12.44140625" style="32" customWidth="1"/>
    <col min="13" max="19" width="12.44140625" style="32"/>
    <col min="20" max="21" width="12.5546875" style="32" customWidth="1"/>
    <col min="22" max="16384" width="12.44140625" style="32"/>
  </cols>
  <sheetData>
    <row r="1" spans="1:24">
      <c r="A1" s="558" t="s">
        <v>356</v>
      </c>
      <c r="B1" s="31"/>
      <c r="C1" s="31"/>
    </row>
    <row r="2" spans="1:24">
      <c r="D2" s="33"/>
      <c r="E2" s="33"/>
    </row>
    <row r="3" spans="1:24" ht="15.6" thickBot="1"/>
    <row r="4" spans="1:24" ht="24.9" customHeight="1" thickTop="1">
      <c r="A4" s="619" t="s">
        <v>73</v>
      </c>
      <c r="B4" s="620"/>
      <c r="C4" s="620"/>
      <c r="D4" s="620"/>
      <c r="E4" s="620"/>
      <c r="F4" s="620"/>
      <c r="G4" s="620"/>
      <c r="H4" s="620"/>
      <c r="I4" s="620"/>
      <c r="J4" s="620"/>
      <c r="K4" s="620"/>
      <c r="L4" s="620"/>
      <c r="M4" s="620"/>
      <c r="N4" s="620"/>
      <c r="O4" s="620"/>
      <c r="P4" s="620"/>
      <c r="Q4" s="620"/>
      <c r="R4" s="621"/>
      <c r="S4" s="34"/>
    </row>
    <row r="5" spans="1:24" ht="15.6">
      <c r="A5" s="35"/>
      <c r="B5" s="36"/>
      <c r="C5" s="36"/>
      <c r="D5" s="36"/>
      <c r="E5" s="36"/>
      <c r="F5" s="36"/>
      <c r="G5" s="36"/>
      <c r="H5" s="36"/>
      <c r="I5" s="36"/>
      <c r="J5" s="36"/>
      <c r="K5" s="36"/>
      <c r="L5" s="36"/>
      <c r="M5" s="36"/>
      <c r="N5" s="36"/>
      <c r="O5" s="36"/>
      <c r="P5" s="36"/>
      <c r="Q5" s="36"/>
      <c r="R5" s="75"/>
      <c r="S5" s="37"/>
    </row>
    <row r="6" spans="1:24" ht="15.6">
      <c r="A6" s="35"/>
      <c r="B6" s="76" t="s">
        <v>44</v>
      </c>
      <c r="C6" s="76"/>
      <c r="D6" s="38" t="s">
        <v>45</v>
      </c>
      <c r="E6" s="38" t="s">
        <v>46</v>
      </c>
      <c r="F6" s="38" t="s">
        <v>47</v>
      </c>
      <c r="G6" s="38" t="s">
        <v>48</v>
      </c>
      <c r="H6" s="38" t="s">
        <v>49</v>
      </c>
      <c r="I6" s="38" t="s">
        <v>50</v>
      </c>
      <c r="J6" s="40" t="s">
        <v>51</v>
      </c>
      <c r="K6" s="42" t="s">
        <v>52</v>
      </c>
      <c r="L6" s="42" t="s">
        <v>53</v>
      </c>
      <c r="M6" s="46" t="s">
        <v>54</v>
      </c>
      <c r="N6" s="46" t="s">
        <v>55</v>
      </c>
      <c r="O6" s="38" t="s">
        <v>56</v>
      </c>
      <c r="P6" s="38" t="s">
        <v>57</v>
      </c>
      <c r="Q6" s="46" t="s">
        <v>58</v>
      </c>
      <c r="R6" s="77" t="s">
        <v>59</v>
      </c>
      <c r="S6" s="46"/>
    </row>
    <row r="7" spans="1:24" ht="35.1" customHeight="1">
      <c r="A7" s="47"/>
      <c r="B7" s="622" t="s">
        <v>74</v>
      </c>
      <c r="C7" s="623"/>
      <c r="D7" s="623"/>
      <c r="E7" s="623"/>
      <c r="F7" s="623"/>
      <c r="G7" s="623"/>
      <c r="H7" s="623"/>
      <c r="I7" s="623"/>
      <c r="J7" s="623"/>
      <c r="K7" s="623"/>
      <c r="L7" s="623"/>
      <c r="M7" s="623"/>
      <c r="N7" s="623"/>
      <c r="O7" s="623"/>
      <c r="P7" s="623"/>
      <c r="Q7" s="623"/>
      <c r="R7" s="78"/>
      <c r="S7" s="36"/>
      <c r="U7" s="616"/>
      <c r="V7" s="616"/>
      <c r="W7" s="616"/>
      <c r="X7" s="616"/>
    </row>
    <row r="8" spans="1:24" ht="21" customHeight="1">
      <c r="A8" s="48"/>
      <c r="B8" s="617" t="s">
        <v>75</v>
      </c>
      <c r="C8" s="618"/>
      <c r="D8" s="618"/>
      <c r="E8" s="618"/>
      <c r="F8" s="618"/>
      <c r="G8" s="618"/>
      <c r="H8" s="618"/>
      <c r="I8" s="618"/>
      <c r="J8" s="618"/>
      <c r="K8" s="618"/>
      <c r="L8" s="618"/>
      <c r="M8" s="618"/>
      <c r="N8" s="618"/>
      <c r="O8" s="618"/>
      <c r="P8" s="618"/>
      <c r="Q8" s="618"/>
      <c r="R8" s="79"/>
      <c r="S8" s="49"/>
      <c r="U8" s="616"/>
      <c r="V8" s="616"/>
      <c r="W8" s="616"/>
      <c r="X8" s="616"/>
    </row>
    <row r="9" spans="1:24" s="56" customFormat="1" ht="30.9" customHeight="1">
      <c r="A9" s="50"/>
      <c r="B9" s="51" t="s">
        <v>64</v>
      </c>
      <c r="C9" s="54" t="s">
        <v>65</v>
      </c>
      <c r="D9" s="53" t="s">
        <v>66</v>
      </c>
      <c r="E9" s="80" t="s">
        <v>67</v>
      </c>
      <c r="F9" s="81" t="s">
        <v>68</v>
      </c>
      <c r="G9" s="54" t="s">
        <v>69</v>
      </c>
      <c r="H9" s="54" t="s">
        <v>28</v>
      </c>
      <c r="I9" s="54" t="s">
        <v>70</v>
      </c>
      <c r="J9" s="54" t="s">
        <v>71</v>
      </c>
      <c r="K9" s="54" t="s">
        <v>72</v>
      </c>
      <c r="L9" s="82" t="s">
        <v>76</v>
      </c>
      <c r="M9" s="83" t="s">
        <v>77</v>
      </c>
      <c r="N9" s="83" t="s">
        <v>78</v>
      </c>
      <c r="O9" s="83" t="s">
        <v>79</v>
      </c>
      <c r="P9" s="83" t="s">
        <v>80</v>
      </c>
      <c r="Q9" s="83" t="s">
        <v>81</v>
      </c>
      <c r="R9" s="84" t="s">
        <v>82</v>
      </c>
      <c r="S9" s="55"/>
      <c r="U9" s="616"/>
      <c r="V9" s="616"/>
      <c r="W9" s="616"/>
      <c r="X9" s="616"/>
    </row>
    <row r="10" spans="1:24" ht="15.6" hidden="1">
      <c r="A10" s="85">
        <v>1913</v>
      </c>
      <c r="B10" s="86">
        <v>7.9163090763812852E-2</v>
      </c>
      <c r="C10" s="87">
        <v>6.2741874134435729E-2</v>
      </c>
      <c r="D10" s="88">
        <v>5.4952097795657885E-2</v>
      </c>
      <c r="E10" s="89"/>
      <c r="F10" s="86">
        <v>9.9212578702916582E-2</v>
      </c>
      <c r="G10" s="88">
        <v>0.11410028000039063</v>
      </c>
      <c r="H10" s="88">
        <v>0.13558515798694282</v>
      </c>
      <c r="I10" s="88">
        <v>0.14546289050157826</v>
      </c>
      <c r="J10" s="88">
        <v>0.1768323253449452</v>
      </c>
      <c r="K10" s="88">
        <v>0.26914446006605897</v>
      </c>
      <c r="L10" s="89"/>
      <c r="M10" s="90">
        <v>6.4024227012951962E-2</v>
      </c>
      <c r="N10" s="90">
        <v>7.9152190160088204E-2</v>
      </c>
      <c r="O10" s="90">
        <v>7.8077630796108993E-2</v>
      </c>
      <c r="P10" s="90"/>
      <c r="Q10" s="90">
        <v>0.13490323069279248</v>
      </c>
      <c r="R10" s="91"/>
      <c r="S10" s="60"/>
      <c r="T10" s="61"/>
      <c r="U10" s="62"/>
      <c r="V10" s="62"/>
      <c r="W10" s="62"/>
      <c r="X10" s="62"/>
    </row>
    <row r="11" spans="1:24" ht="15.6" hidden="1">
      <c r="A11" s="63">
        <v>1914</v>
      </c>
      <c r="B11" s="92">
        <v>8.0058654536529633E-2</v>
      </c>
      <c r="C11" s="93">
        <v>5.9171154002631357E-2</v>
      </c>
      <c r="D11" s="94">
        <v>5.1303950260102184E-2</v>
      </c>
      <c r="E11" s="94"/>
      <c r="F11" s="92">
        <v>0.10575812663246312</v>
      </c>
      <c r="G11" s="95">
        <v>0.12241646965979433</v>
      </c>
      <c r="H11" s="95">
        <v>0.14763993078761392</v>
      </c>
      <c r="I11" s="95">
        <v>0.15877081821182548</v>
      </c>
      <c r="J11" s="95">
        <v>0.19708719304940014</v>
      </c>
      <c r="K11" s="95">
        <v>0.29536488212134437</v>
      </c>
      <c r="L11" s="96"/>
      <c r="M11" s="60">
        <v>6.4115528288506043E-2</v>
      </c>
      <c r="N11" s="60">
        <v>8.0719494224270175E-2</v>
      </c>
      <c r="O11" s="60">
        <v>7.9540865967376556E-2</v>
      </c>
      <c r="P11" s="60"/>
      <c r="Q11" s="60">
        <v>0.15237029803652147</v>
      </c>
      <c r="R11" s="64"/>
      <c r="S11" s="60"/>
      <c r="T11" s="61"/>
      <c r="U11" s="62"/>
      <c r="V11" s="62"/>
      <c r="W11" s="62"/>
      <c r="X11" s="62"/>
    </row>
    <row r="12" spans="1:24" ht="15.6" hidden="1">
      <c r="A12" s="63">
        <v>1915</v>
      </c>
      <c r="B12" s="92">
        <v>8.0341470876615917E-2</v>
      </c>
      <c r="C12" s="93">
        <v>5.7717988286544959E-2</v>
      </c>
      <c r="D12" s="94">
        <v>4.9872025407153388E-2</v>
      </c>
      <c r="E12" s="94"/>
      <c r="F12" s="92">
        <v>0.10864323612102264</v>
      </c>
      <c r="G12" s="95">
        <v>0.1274874174030734</v>
      </c>
      <c r="H12" s="95">
        <v>0.1565054660341148</v>
      </c>
      <c r="I12" s="95">
        <v>0.16875724743725079</v>
      </c>
      <c r="J12" s="95">
        <v>0.20205678618646467</v>
      </c>
      <c r="K12" s="95">
        <v>0.24728412250655135</v>
      </c>
      <c r="L12" s="96"/>
      <c r="M12" s="60">
        <v>6.3675649287460875E-2</v>
      </c>
      <c r="N12" s="60">
        <v>8.1064893046224315E-2</v>
      </c>
      <c r="O12" s="60">
        <v>8.0287620528431386E-2</v>
      </c>
      <c r="P12" s="60"/>
      <c r="Q12" s="60">
        <v>0.16200633397391764</v>
      </c>
      <c r="R12" s="64"/>
      <c r="S12" s="60"/>
      <c r="T12" s="61"/>
      <c r="U12" s="62"/>
      <c r="V12" s="62"/>
      <c r="W12" s="62"/>
      <c r="X12" s="62"/>
    </row>
    <row r="13" spans="1:24" ht="15.6" hidden="1">
      <c r="A13" s="63">
        <v>1916</v>
      </c>
      <c r="B13" s="92">
        <v>8.1905882352941176E-2</v>
      </c>
      <c r="C13" s="93">
        <v>6.4072486488110106E-2</v>
      </c>
      <c r="D13" s="94">
        <v>5.5762088657164963E-2</v>
      </c>
      <c r="E13" s="94"/>
      <c r="F13" s="92">
        <v>0.10160891439142464</v>
      </c>
      <c r="G13" s="95">
        <v>0.11803360103282741</v>
      </c>
      <c r="H13" s="95">
        <v>0.13564553503552398</v>
      </c>
      <c r="I13" s="95">
        <v>0.1427777491404692</v>
      </c>
      <c r="J13" s="95">
        <v>0.16603615069477928</v>
      </c>
      <c r="K13" s="95">
        <v>0.21243148584652666</v>
      </c>
      <c r="L13" s="96"/>
      <c r="M13" s="60">
        <v>6.0410848631663606E-2</v>
      </c>
      <c r="N13" s="60">
        <v>8.6694345788330546E-2</v>
      </c>
      <c r="O13" s="60">
        <v>9.1918499849354546E-2</v>
      </c>
      <c r="P13" s="60"/>
      <c r="Q13" s="60">
        <v>0.12910116295264046</v>
      </c>
      <c r="R13" s="64"/>
      <c r="S13" s="60"/>
      <c r="T13" s="61"/>
      <c r="U13" s="62"/>
      <c r="V13" s="62"/>
      <c r="W13" s="62"/>
      <c r="X13" s="62"/>
    </row>
    <row r="14" spans="1:24" ht="15.6" hidden="1">
      <c r="A14" s="63">
        <v>1917</v>
      </c>
      <c r="B14" s="92">
        <v>8.9065991342060266E-2</v>
      </c>
      <c r="C14" s="93">
        <v>6.9018501990393902E-2</v>
      </c>
      <c r="D14" s="94">
        <v>6.0022285132307701E-2</v>
      </c>
      <c r="E14" s="94"/>
      <c r="F14" s="92">
        <v>0.11121023691141951</v>
      </c>
      <c r="G14" s="95">
        <v>0.12812984615896778</v>
      </c>
      <c r="H14" s="95">
        <v>0.15126188835099863</v>
      </c>
      <c r="I14" s="95">
        <v>0.1640144594685132</v>
      </c>
      <c r="J14" s="95">
        <v>0.19997906507769622</v>
      </c>
      <c r="K14" s="95">
        <v>0.28064028960347676</v>
      </c>
      <c r="L14" s="96"/>
      <c r="M14" s="60">
        <v>6.5329427576349158E-2</v>
      </c>
      <c r="N14" s="60">
        <v>9.2761539763096507E-2</v>
      </c>
      <c r="O14" s="60">
        <v>9.0767914019041593E-2</v>
      </c>
      <c r="P14" s="60"/>
      <c r="Q14" s="60">
        <v>0.14494914441546233</v>
      </c>
      <c r="R14" s="64"/>
      <c r="S14" s="60"/>
      <c r="T14" s="61"/>
      <c r="U14" s="62"/>
      <c r="V14" s="62"/>
      <c r="W14" s="62"/>
      <c r="X14" s="62"/>
    </row>
    <row r="15" spans="1:24" ht="15.6" hidden="1">
      <c r="A15" s="63">
        <v>1918</v>
      </c>
      <c r="B15" s="92">
        <v>0.10619513793108028</v>
      </c>
      <c r="C15" s="93">
        <v>7.3531501605720501E-2</v>
      </c>
      <c r="D15" s="94">
        <v>6.3758988026496016E-2</v>
      </c>
      <c r="E15" s="94"/>
      <c r="F15" s="92">
        <v>0.14584489042278526</v>
      </c>
      <c r="G15" s="95">
        <v>0.16508254052460605</v>
      </c>
      <c r="H15" s="95">
        <v>0.211578319452912</v>
      </c>
      <c r="I15" s="95">
        <v>0.2355126802866814</v>
      </c>
      <c r="J15" s="95">
        <v>0.30190909882523875</v>
      </c>
      <c r="K15" s="95">
        <v>0.43498847932830903</v>
      </c>
      <c r="L15" s="96"/>
      <c r="M15" s="60">
        <v>8.7165537673268428E-2</v>
      </c>
      <c r="N15" s="60">
        <v>0.10491485749437468</v>
      </c>
      <c r="O15" s="60">
        <v>0.12018314454751183</v>
      </c>
      <c r="P15" s="60"/>
      <c r="Q15" s="60">
        <v>0.22256799590740522</v>
      </c>
      <c r="R15" s="64"/>
      <c r="S15" s="60"/>
      <c r="T15" s="61"/>
      <c r="U15" s="62"/>
      <c r="V15" s="62"/>
      <c r="W15" s="62"/>
      <c r="X15" s="62"/>
    </row>
    <row r="16" spans="1:24" ht="15.6" hidden="1">
      <c r="A16" s="65">
        <v>1919</v>
      </c>
      <c r="B16" s="97">
        <v>0.10867366461144846</v>
      </c>
      <c r="C16" s="98">
        <v>7.5370229674124101E-2</v>
      </c>
      <c r="D16" s="99">
        <v>6.5554476317838506E-2</v>
      </c>
      <c r="E16" s="99"/>
      <c r="F16" s="97">
        <v>0.14778247530807917</v>
      </c>
      <c r="G16" s="100">
        <v>0.16250107594289576</v>
      </c>
      <c r="H16" s="100">
        <v>0.19947106942674647</v>
      </c>
      <c r="I16" s="100">
        <v>0.22137059893574865</v>
      </c>
      <c r="J16" s="100">
        <v>0.28550865485780708</v>
      </c>
      <c r="K16" s="100">
        <v>0.42427356810197597</v>
      </c>
      <c r="L16" s="101"/>
      <c r="M16" s="66">
        <v>9.4615948697796493E-2</v>
      </c>
      <c r="N16" s="66">
        <v>0.10870635166546855</v>
      </c>
      <c r="O16" s="66">
        <v>0.11627602805965602</v>
      </c>
      <c r="P16" s="66"/>
      <c r="Q16" s="66">
        <v>0.20980656737559561</v>
      </c>
      <c r="R16" s="67"/>
      <c r="S16" s="60"/>
      <c r="T16" s="61"/>
      <c r="U16" s="62"/>
      <c r="V16" s="62"/>
      <c r="W16" s="62"/>
      <c r="X16" s="62"/>
    </row>
    <row r="17" spans="1:24" ht="15.6" hidden="1">
      <c r="A17" s="63">
        <v>1920</v>
      </c>
      <c r="B17" s="92">
        <v>0.10776493569916978</v>
      </c>
      <c r="C17" s="93">
        <v>7.5140240879924172E-2</v>
      </c>
      <c r="D17" s="94">
        <v>6.5177479565881588E-2</v>
      </c>
      <c r="E17" s="94"/>
      <c r="F17" s="92">
        <v>0.14705107467749987</v>
      </c>
      <c r="G17" s="95">
        <v>0.16465459792348655</v>
      </c>
      <c r="H17" s="95">
        <v>0.21351198620300568</v>
      </c>
      <c r="I17" s="95">
        <v>0.24261457432001513</v>
      </c>
      <c r="J17" s="95">
        <v>0.33865569339284241</v>
      </c>
      <c r="K17" s="95">
        <v>0.55014638480793776</v>
      </c>
      <c r="L17" s="96"/>
      <c r="M17" s="60">
        <v>9.5014992232243869E-2</v>
      </c>
      <c r="N17" s="60">
        <v>0.10597002067503868</v>
      </c>
      <c r="O17" s="60">
        <v>0.11754869104057708</v>
      </c>
      <c r="P17" s="60"/>
      <c r="Q17" s="60">
        <v>0.24244587627928302</v>
      </c>
      <c r="R17" s="64"/>
      <c r="S17" s="60"/>
      <c r="T17" s="61"/>
      <c r="U17" s="62"/>
      <c r="V17" s="62"/>
      <c r="W17" s="62"/>
      <c r="X17" s="62"/>
    </row>
    <row r="18" spans="1:24" ht="15.6" hidden="1">
      <c r="A18" s="63">
        <v>1921</v>
      </c>
      <c r="B18" s="92">
        <v>0.10571281040229076</v>
      </c>
      <c r="C18" s="93">
        <v>7.292324209183737E-2</v>
      </c>
      <c r="D18" s="94">
        <v>6.168911089261607E-2</v>
      </c>
      <c r="E18" s="94"/>
      <c r="F18" s="92">
        <v>0.14122864268213589</v>
      </c>
      <c r="G18" s="95">
        <v>0.16521074272899047</v>
      </c>
      <c r="H18" s="95">
        <v>0.22253267676290509</v>
      </c>
      <c r="I18" s="95">
        <v>0.2522341249522036</v>
      </c>
      <c r="J18" s="95">
        <v>0.3425656289820761</v>
      </c>
      <c r="K18" s="95">
        <v>0.55410160980118428</v>
      </c>
      <c r="L18" s="96"/>
      <c r="M18" s="60">
        <v>7.6833518809647006E-2</v>
      </c>
      <c r="N18" s="60">
        <v>0.10181150231252852</v>
      </c>
      <c r="O18" s="60">
        <v>0.12705361311321792</v>
      </c>
      <c r="P18" s="60"/>
      <c r="Q18" s="60">
        <v>0.2539880246241874</v>
      </c>
      <c r="R18" s="64"/>
      <c r="S18" s="60"/>
      <c r="T18" s="61"/>
      <c r="U18" s="62"/>
      <c r="V18" s="62"/>
      <c r="W18" s="62"/>
      <c r="X18" s="62"/>
    </row>
    <row r="19" spans="1:24" ht="15.6" hidden="1">
      <c r="A19" s="63">
        <v>1922</v>
      </c>
      <c r="B19" s="92">
        <v>9.9401692399504221E-2</v>
      </c>
      <c r="C19" s="93">
        <v>6.8921856111113275E-2</v>
      </c>
      <c r="D19" s="94">
        <v>5.8869317426729878E-2</v>
      </c>
      <c r="E19" s="94"/>
      <c r="F19" s="92">
        <v>0.13542238676882609</v>
      </c>
      <c r="G19" s="95">
        <v>0.1581574089011385</v>
      </c>
      <c r="H19" s="95">
        <v>0.21745273776433288</v>
      </c>
      <c r="I19" s="95">
        <v>0.24684199427667866</v>
      </c>
      <c r="J19" s="95">
        <v>0.33145615260632832</v>
      </c>
      <c r="K19" s="95">
        <v>0.50241403355850911</v>
      </c>
      <c r="L19" s="96"/>
      <c r="M19" s="60">
        <v>7.1312297304216551E-2</v>
      </c>
      <c r="N19" s="60">
        <v>9.1551627026804236E-2</v>
      </c>
      <c r="O19" s="60">
        <v>0.12199514772704596</v>
      </c>
      <c r="P19" s="60"/>
      <c r="Q19" s="60">
        <v>0.25336607102420389</v>
      </c>
      <c r="R19" s="64"/>
      <c r="S19" s="60"/>
      <c r="T19" s="61"/>
      <c r="U19" s="62"/>
      <c r="V19" s="62"/>
      <c r="W19" s="62"/>
      <c r="X19" s="62"/>
    </row>
    <row r="20" spans="1:24" ht="15.6" hidden="1">
      <c r="A20" s="63">
        <v>1923</v>
      </c>
      <c r="B20" s="92">
        <v>0.10411047717842324</v>
      </c>
      <c r="C20" s="93">
        <v>6.9245265606832931E-2</v>
      </c>
      <c r="D20" s="94">
        <v>5.9293007289095694E-2</v>
      </c>
      <c r="E20" s="94"/>
      <c r="F20" s="92">
        <v>0.15071752302689673</v>
      </c>
      <c r="G20" s="95">
        <v>0.16892270449521582</v>
      </c>
      <c r="H20" s="95">
        <v>0.22108235548684585</v>
      </c>
      <c r="I20" s="95">
        <v>0.24898999901454386</v>
      </c>
      <c r="J20" s="95">
        <v>0.33443290419007621</v>
      </c>
      <c r="K20" s="95">
        <v>0.49457507317671945</v>
      </c>
      <c r="L20" s="96"/>
      <c r="M20" s="60">
        <v>9.3008481865180834E-2</v>
      </c>
      <c r="N20" s="60">
        <v>0.11073869541918344</v>
      </c>
      <c r="O20" s="60">
        <v>0.12735758376375475</v>
      </c>
      <c r="P20" s="60"/>
      <c r="Q20" s="60">
        <v>0.2567200367576114</v>
      </c>
      <c r="R20" s="64"/>
      <c r="S20" s="60"/>
      <c r="T20" s="61"/>
      <c r="U20" s="62"/>
      <c r="V20" s="62"/>
      <c r="W20" s="62"/>
      <c r="X20" s="62"/>
    </row>
    <row r="21" spans="1:24" ht="15.6" hidden="1">
      <c r="A21" s="63">
        <v>1924</v>
      </c>
      <c r="B21" s="92">
        <v>0.10013307234038686</v>
      </c>
      <c r="C21" s="93">
        <v>6.8000675399272875E-2</v>
      </c>
      <c r="D21" s="94">
        <v>5.8266216765853099E-2</v>
      </c>
      <c r="E21" s="94"/>
      <c r="F21" s="92">
        <v>0.14263364603651049</v>
      </c>
      <c r="G21" s="95">
        <v>0.15879687514852994</v>
      </c>
      <c r="H21" s="95">
        <v>0.20519657585939796</v>
      </c>
      <c r="I21" s="95">
        <v>0.22967619429965513</v>
      </c>
      <c r="J21" s="95">
        <v>0.30052722030292151</v>
      </c>
      <c r="K21" s="95">
        <v>0.42481200085600584</v>
      </c>
      <c r="L21" s="96"/>
      <c r="M21" s="60">
        <v>8.517592077184391E-2</v>
      </c>
      <c r="N21" s="60">
        <v>0.10496452954907541</v>
      </c>
      <c r="O21" s="60">
        <v>0.12215572735943281</v>
      </c>
      <c r="P21" s="60"/>
      <c r="Q21" s="60">
        <v>0.24078355382046984</v>
      </c>
      <c r="R21" s="64"/>
      <c r="S21" s="60"/>
      <c r="T21" s="61"/>
      <c r="U21" s="62"/>
      <c r="V21" s="62"/>
      <c r="W21" s="62"/>
      <c r="X21" s="62"/>
    </row>
    <row r="22" spans="1:24" ht="15.6" hidden="1">
      <c r="A22" s="63">
        <v>1925</v>
      </c>
      <c r="B22" s="92">
        <v>0.10268140444173975</v>
      </c>
      <c r="C22" s="93">
        <v>6.949155863418946E-2</v>
      </c>
      <c r="D22" s="94">
        <v>5.9746444319050532E-2</v>
      </c>
      <c r="E22" s="94"/>
      <c r="F22" s="92">
        <v>0.14554287468862612</v>
      </c>
      <c r="G22" s="95">
        <v>0.15933585548922904</v>
      </c>
      <c r="H22" s="95">
        <v>0.20322176239212322</v>
      </c>
      <c r="I22" s="95">
        <v>0.228682381452322</v>
      </c>
      <c r="J22" s="95">
        <v>0.29866206284619151</v>
      </c>
      <c r="K22" s="95">
        <v>0.39029477892132119</v>
      </c>
      <c r="L22" s="96"/>
      <c r="M22" s="60">
        <v>8.4575781240636458E-2</v>
      </c>
      <c r="N22" s="60">
        <v>9.9805721779978956E-2</v>
      </c>
      <c r="O22" s="60">
        <v>0.11386810994860376</v>
      </c>
      <c r="P22" s="60"/>
      <c r="Q22" s="60">
        <v>0.24731390479972587</v>
      </c>
      <c r="R22" s="64"/>
      <c r="S22" s="60"/>
      <c r="T22" s="61"/>
      <c r="U22" s="62"/>
      <c r="V22" s="62"/>
      <c r="W22" s="62"/>
      <c r="X22" s="62"/>
    </row>
    <row r="23" spans="1:24" ht="15.6" hidden="1">
      <c r="A23" s="63">
        <v>1926</v>
      </c>
      <c r="B23" s="92">
        <v>0.1063101022158715</v>
      </c>
      <c r="C23" s="93">
        <v>7.3682242710394405E-2</v>
      </c>
      <c r="D23" s="94">
        <v>6.3864357797415477E-2</v>
      </c>
      <c r="E23" s="94"/>
      <c r="F23" s="92">
        <v>0.14895131218052138</v>
      </c>
      <c r="G23" s="95">
        <v>0.16065452597470806</v>
      </c>
      <c r="H23" s="95">
        <v>0.2004660175689856</v>
      </c>
      <c r="I23" s="95">
        <v>0.22406749700338327</v>
      </c>
      <c r="J23" s="95">
        <v>0.28193371585696042</v>
      </c>
      <c r="K23" s="95">
        <v>0.33715844606527234</v>
      </c>
      <c r="L23" s="96"/>
      <c r="M23" s="60">
        <v>8.8523187669135028E-2</v>
      </c>
      <c r="N23" s="60">
        <v>0.10055663794586289</v>
      </c>
      <c r="O23" s="60">
        <v>0.11377421349898587</v>
      </c>
      <c r="P23" s="60"/>
      <c r="Q23" s="60">
        <v>0.2485839022685975</v>
      </c>
      <c r="R23" s="64"/>
      <c r="S23" s="60"/>
      <c r="T23" s="61"/>
      <c r="U23" s="62"/>
      <c r="V23" s="62"/>
      <c r="W23" s="62"/>
      <c r="X23" s="62"/>
    </row>
    <row r="24" spans="1:24" ht="15.6" hidden="1">
      <c r="A24" s="63">
        <v>1927</v>
      </c>
      <c r="B24" s="92">
        <v>0.10322118970671558</v>
      </c>
      <c r="C24" s="93">
        <v>7.0478565999148368E-2</v>
      </c>
      <c r="D24" s="94">
        <v>6.1274055301902886E-2</v>
      </c>
      <c r="E24" s="94"/>
      <c r="F24" s="92">
        <v>0.14705789635404007</v>
      </c>
      <c r="G24" s="95">
        <v>0.16108111809156608</v>
      </c>
      <c r="H24" s="95">
        <v>0.20854686857477953</v>
      </c>
      <c r="I24" s="95">
        <v>0.23577299328324819</v>
      </c>
      <c r="J24" s="95">
        <v>0.30587447647036864</v>
      </c>
      <c r="K24" s="95">
        <v>0.37777790577382309</v>
      </c>
      <c r="L24" s="96"/>
      <c r="M24" s="60">
        <v>8.1279725459543761E-2</v>
      </c>
      <c r="N24" s="60">
        <v>9.3249422470045348E-2</v>
      </c>
      <c r="O24" s="60">
        <v>0.11195344657754772</v>
      </c>
      <c r="P24" s="60"/>
      <c r="Q24" s="60">
        <v>0.26305087409184275</v>
      </c>
      <c r="R24" s="64"/>
      <c r="S24" s="60"/>
      <c r="T24" s="61"/>
      <c r="U24" s="62"/>
      <c r="V24" s="62"/>
      <c r="W24" s="62"/>
      <c r="X24" s="62"/>
    </row>
    <row r="25" spans="1:24" ht="15.6" hidden="1">
      <c r="A25" s="63">
        <v>1928</v>
      </c>
      <c r="B25" s="92">
        <v>0.10267664082753493</v>
      </c>
      <c r="C25" s="93">
        <v>6.9451789355972585E-2</v>
      </c>
      <c r="D25" s="94">
        <v>6.017092077743752E-2</v>
      </c>
      <c r="E25" s="94"/>
      <c r="F25" s="92">
        <v>0.14457473106702312</v>
      </c>
      <c r="G25" s="95">
        <v>0.16088356977636314</v>
      </c>
      <c r="H25" s="95">
        <v>0.21037782133858268</v>
      </c>
      <c r="I25" s="95">
        <v>0.23714128596301889</v>
      </c>
      <c r="J25" s="95">
        <v>0.29927262168110419</v>
      </c>
      <c r="K25" s="95">
        <v>0.34212086103070066</v>
      </c>
      <c r="L25" s="96"/>
      <c r="M25" s="60">
        <v>7.351785219288931E-2</v>
      </c>
      <c r="N25" s="60">
        <v>8.6226448038554435E-2</v>
      </c>
      <c r="O25" s="60">
        <v>0.10954220394445152</v>
      </c>
      <c r="P25" s="60"/>
      <c r="Q25" s="60">
        <v>0.27044909982458032</v>
      </c>
      <c r="R25" s="64"/>
      <c r="S25" s="60"/>
      <c r="T25" s="61"/>
      <c r="U25" s="62"/>
      <c r="V25" s="62"/>
      <c r="W25" s="62"/>
      <c r="X25" s="62"/>
    </row>
    <row r="26" spans="1:24" ht="15.6" hidden="1">
      <c r="A26" s="65">
        <v>1929</v>
      </c>
      <c r="B26" s="97">
        <v>0.10934182590233546</v>
      </c>
      <c r="C26" s="98">
        <v>7.1700270858186269E-2</v>
      </c>
      <c r="D26" s="99">
        <v>6.2383698031717796E-2</v>
      </c>
      <c r="E26" s="99"/>
      <c r="F26" s="97">
        <v>0.15829382853278257</v>
      </c>
      <c r="G26" s="100">
        <v>0.17562997021955787</v>
      </c>
      <c r="H26" s="100">
        <v>0.23155610955367462</v>
      </c>
      <c r="I26" s="100">
        <v>0.26223503145221849</v>
      </c>
      <c r="J26" s="100">
        <v>0.33299592462595096</v>
      </c>
      <c r="K26" s="100">
        <v>0.37619523820056555</v>
      </c>
      <c r="L26" s="101"/>
      <c r="M26" s="66">
        <v>8.0317124207651913E-2</v>
      </c>
      <c r="N26" s="66">
        <v>9.0542359662029726E-2</v>
      </c>
      <c r="O26" s="66">
        <v>0.11380610811592048</v>
      </c>
      <c r="P26" s="66"/>
      <c r="Q26" s="66">
        <v>0.30133105022510503</v>
      </c>
      <c r="R26" s="67"/>
      <c r="S26" s="60"/>
      <c r="T26" s="61"/>
      <c r="U26" s="62"/>
      <c r="V26" s="62"/>
      <c r="W26" s="62"/>
      <c r="X26" s="62"/>
    </row>
    <row r="27" spans="1:24" ht="15.6" hidden="1">
      <c r="A27" s="63">
        <v>1930</v>
      </c>
      <c r="B27" s="92">
        <v>0.11432009626955476</v>
      </c>
      <c r="C27" s="93">
        <v>7.6761203835720881E-2</v>
      </c>
      <c r="D27" s="94">
        <v>6.7545205691597554E-2</v>
      </c>
      <c r="E27" s="94"/>
      <c r="F27" s="92">
        <v>0.16701272075542178</v>
      </c>
      <c r="G27" s="95">
        <v>0.18873274392365263</v>
      </c>
      <c r="H27" s="95">
        <v>0.25638988595353973</v>
      </c>
      <c r="I27" s="95">
        <v>0.29749784943380375</v>
      </c>
      <c r="J27" s="95">
        <v>0.41292393590651633</v>
      </c>
      <c r="K27" s="95">
        <v>0.55098289945449697</v>
      </c>
      <c r="L27" s="96"/>
      <c r="M27" s="60">
        <v>8.3847255054146266E-2</v>
      </c>
      <c r="N27" s="60">
        <v>0.10468961211726399</v>
      </c>
      <c r="O27" s="60">
        <v>0.12324484331082258</v>
      </c>
      <c r="P27" s="60"/>
      <c r="Q27" s="60">
        <v>0.33404294609567026</v>
      </c>
      <c r="R27" s="64"/>
      <c r="S27" s="60"/>
      <c r="T27" s="61"/>
      <c r="U27" s="62"/>
      <c r="V27" s="62"/>
      <c r="W27" s="62"/>
      <c r="X27" s="62"/>
    </row>
    <row r="28" spans="1:24" ht="15.6" hidden="1">
      <c r="A28" s="63">
        <v>1931</v>
      </c>
      <c r="B28" s="92">
        <v>0.1240768094534712</v>
      </c>
      <c r="C28" s="93">
        <v>8.8444130189563722E-2</v>
      </c>
      <c r="D28" s="94">
        <v>7.8441811744727807E-2</v>
      </c>
      <c r="E28" s="94"/>
      <c r="F28" s="92">
        <v>0.17664792154575421</v>
      </c>
      <c r="G28" s="95">
        <v>0.20444776837524856</v>
      </c>
      <c r="H28" s="95">
        <v>0.28568261589880717</v>
      </c>
      <c r="I28" s="95">
        <v>0.33763362988835721</v>
      </c>
      <c r="J28" s="95">
        <v>0.50890497354569375</v>
      </c>
      <c r="K28" s="95">
        <v>0.61068596825483246</v>
      </c>
      <c r="L28" s="96"/>
      <c r="M28" s="60">
        <v>8.8959289066384228E-2</v>
      </c>
      <c r="N28" s="60">
        <v>0.1257640989858444</v>
      </c>
      <c r="O28" s="60">
        <v>0.14480295197935952</v>
      </c>
      <c r="P28" s="60"/>
      <c r="Q28" s="60">
        <v>0.3782650782557625</v>
      </c>
      <c r="R28" s="64"/>
      <c r="S28" s="60"/>
      <c r="T28" s="61"/>
      <c r="U28" s="62"/>
      <c r="V28" s="62"/>
      <c r="W28" s="62"/>
      <c r="X28" s="62"/>
    </row>
    <row r="29" spans="1:24" ht="15.6" hidden="1">
      <c r="A29" s="63">
        <v>1932</v>
      </c>
      <c r="B29" s="92">
        <v>0.15399488187500796</v>
      </c>
      <c r="C29" s="93">
        <v>0.11677380344842968</v>
      </c>
      <c r="D29" s="94">
        <v>0.10383456487179989</v>
      </c>
      <c r="E29" s="94"/>
      <c r="F29" s="92">
        <v>0.20972252741396596</v>
      </c>
      <c r="G29" s="95">
        <v>0.2439442701682735</v>
      </c>
      <c r="H29" s="95">
        <v>0.35774707793808985</v>
      </c>
      <c r="I29" s="95">
        <v>0.42117798860859634</v>
      </c>
      <c r="J29" s="95">
        <v>0.67355585954587005</v>
      </c>
      <c r="K29" s="95">
        <v>0.80826703145504408</v>
      </c>
      <c r="L29" s="96"/>
      <c r="M29" s="60">
        <v>0.10072418193678459</v>
      </c>
      <c r="N29" s="60">
        <v>0.15153413185880443</v>
      </c>
      <c r="O29" s="60">
        <v>0.18307888176127929</v>
      </c>
      <c r="P29" s="60"/>
      <c r="Q29" s="60">
        <v>0.46463375188938494</v>
      </c>
      <c r="R29" s="64"/>
      <c r="S29" s="60"/>
      <c r="T29" s="61"/>
      <c r="U29" s="62"/>
      <c r="V29" s="62"/>
      <c r="W29" s="62"/>
      <c r="X29" s="62"/>
    </row>
    <row r="30" spans="1:24" ht="15.6" hidden="1">
      <c r="A30" s="63">
        <v>1933</v>
      </c>
      <c r="B30" s="92">
        <v>0.16938775510204079</v>
      </c>
      <c r="C30" s="93">
        <v>0.13412577375261481</v>
      </c>
      <c r="D30" s="94">
        <v>0.11938463475940271</v>
      </c>
      <c r="E30" s="94"/>
      <c r="F30" s="92">
        <v>0.22138120790465649</v>
      </c>
      <c r="G30" s="95">
        <v>0.25194867031587476</v>
      </c>
      <c r="H30" s="95">
        <v>0.3586214350093519</v>
      </c>
      <c r="I30" s="95">
        <v>0.41637147447240985</v>
      </c>
      <c r="J30" s="95">
        <v>0.62159151041298766</v>
      </c>
      <c r="K30" s="95">
        <v>0.74590981249558519</v>
      </c>
      <c r="L30" s="96"/>
      <c r="M30" s="60">
        <v>0.1127565738264785</v>
      </c>
      <c r="N30" s="60">
        <v>0.15737882589672714</v>
      </c>
      <c r="O30" s="60">
        <v>0.19481297558829347</v>
      </c>
      <c r="P30" s="60"/>
      <c r="Q30" s="60">
        <v>0.4311999410780884</v>
      </c>
      <c r="R30" s="64"/>
      <c r="S30" s="60"/>
      <c r="T30" s="61"/>
      <c r="U30" s="62"/>
      <c r="V30" s="62"/>
      <c r="W30" s="62"/>
      <c r="X30" s="62"/>
    </row>
    <row r="31" spans="1:24" ht="15.6" hidden="1">
      <c r="A31" s="63">
        <v>1934</v>
      </c>
      <c r="B31" s="92">
        <v>0.15437248520358801</v>
      </c>
      <c r="C31" s="93">
        <v>0.1327383957974286</v>
      </c>
      <c r="D31" s="94">
        <v>0.11854911674569225</v>
      </c>
      <c r="E31" s="94"/>
      <c r="F31" s="92">
        <v>0.18426511093640011</v>
      </c>
      <c r="G31" s="95">
        <v>0.20741720795083921</v>
      </c>
      <c r="H31" s="95">
        <v>0.28059460741254866</v>
      </c>
      <c r="I31" s="95">
        <v>0.31791617734928668</v>
      </c>
      <c r="J31" s="95">
        <v>0.45536345159221597</v>
      </c>
      <c r="K31" s="95">
        <v>0.54643614191065915</v>
      </c>
      <c r="L31" s="96"/>
      <c r="M31" s="60">
        <v>9.9512471246262488E-2</v>
      </c>
      <c r="N31" s="60">
        <v>0.13424460313650013</v>
      </c>
      <c r="O31" s="60">
        <v>0.15963811528867924</v>
      </c>
      <c r="P31" s="60"/>
      <c r="Q31" s="60">
        <v>0.31953992177059654</v>
      </c>
      <c r="R31" s="64"/>
      <c r="S31" s="60"/>
      <c r="T31" s="61"/>
      <c r="U31" s="62"/>
      <c r="V31" s="62"/>
      <c r="W31" s="62"/>
      <c r="X31" s="62"/>
    </row>
    <row r="32" spans="1:24" ht="15.6" hidden="1">
      <c r="A32" s="63">
        <v>1935</v>
      </c>
      <c r="B32" s="92">
        <v>0.15060113282585558</v>
      </c>
      <c r="C32" s="93">
        <v>0.12430138035447216</v>
      </c>
      <c r="D32" s="94">
        <v>0.11067161453729758</v>
      </c>
      <c r="E32" s="94"/>
      <c r="F32" s="92">
        <v>0.18374415240751241</v>
      </c>
      <c r="G32" s="95">
        <v>0.21114511896617028</v>
      </c>
      <c r="H32" s="95">
        <v>0.28807811863810229</v>
      </c>
      <c r="I32" s="95">
        <v>0.33041053724119729</v>
      </c>
      <c r="J32" s="95">
        <v>0.47112083673249705</v>
      </c>
      <c r="K32" s="95">
        <v>0.56534500407899646</v>
      </c>
      <c r="L32" s="96"/>
      <c r="M32" s="60">
        <v>9.7764004333062288E-2</v>
      </c>
      <c r="N32" s="60">
        <v>0.12972948969709266</v>
      </c>
      <c r="O32" s="60">
        <v>0.14904053408887441</v>
      </c>
      <c r="P32" s="60"/>
      <c r="Q32" s="60">
        <v>0.33479196126145766</v>
      </c>
      <c r="R32" s="64"/>
      <c r="S32" s="60"/>
      <c r="T32" s="61"/>
      <c r="U32" s="62"/>
      <c r="V32" s="62"/>
      <c r="W32" s="62"/>
      <c r="X32" s="62"/>
    </row>
    <row r="33" spans="1:24" ht="15.6" hidden="1">
      <c r="A33" s="63">
        <v>1936</v>
      </c>
      <c r="B33" s="92">
        <v>0.15558626044576471</v>
      </c>
      <c r="C33" s="93">
        <v>0.12729773542088588</v>
      </c>
      <c r="D33" s="94">
        <v>0.11316748495606235</v>
      </c>
      <c r="E33" s="94"/>
      <c r="F33" s="92">
        <v>0.19019028673796465</v>
      </c>
      <c r="G33" s="95">
        <v>0.21769563611990028</v>
      </c>
      <c r="H33" s="95">
        <v>0.28364976739208847</v>
      </c>
      <c r="I33" s="95">
        <v>0.32121103298985637</v>
      </c>
      <c r="J33" s="95">
        <v>0.44628526696084148</v>
      </c>
      <c r="K33" s="95">
        <v>0.53554232035300975</v>
      </c>
      <c r="L33" s="96"/>
      <c r="M33" s="60">
        <v>0.10032690130818027</v>
      </c>
      <c r="N33" s="60">
        <v>0.13395057594483328</v>
      </c>
      <c r="O33" s="60">
        <v>0.15171170905807815</v>
      </c>
      <c r="P33" s="60"/>
      <c r="Q33" s="60">
        <v>0.32951143861051635</v>
      </c>
      <c r="R33" s="64"/>
      <c r="S33" s="60"/>
      <c r="T33" s="61"/>
      <c r="U33" s="62"/>
      <c r="V33" s="62"/>
      <c r="W33" s="62"/>
      <c r="X33" s="62"/>
    </row>
    <row r="34" spans="1:24" ht="15.6" hidden="1">
      <c r="A34" s="63">
        <v>1937</v>
      </c>
      <c r="B34" s="92">
        <v>0.16606929510155316</v>
      </c>
      <c r="C34" s="93">
        <v>0.13897184281206992</v>
      </c>
      <c r="D34" s="94">
        <v>0.126654332776309</v>
      </c>
      <c r="E34" s="94"/>
      <c r="F34" s="92">
        <v>0.19828752246695744</v>
      </c>
      <c r="G34" s="95">
        <v>0.22493029564919512</v>
      </c>
      <c r="H34" s="95">
        <v>0.30552097526418825</v>
      </c>
      <c r="I34" s="95">
        <v>0.35003624196848021</v>
      </c>
      <c r="J34" s="95">
        <v>0.49282540454159696</v>
      </c>
      <c r="K34" s="95">
        <v>0.59139048544991635</v>
      </c>
      <c r="L34" s="96"/>
      <c r="M34" s="60">
        <v>0.11487260393996132</v>
      </c>
      <c r="N34" s="60">
        <v>0.1221713564760375</v>
      </c>
      <c r="O34" s="60">
        <v>0.15823482780485976</v>
      </c>
      <c r="P34" s="60"/>
      <c r="Q34" s="60">
        <v>0.36412296145121636</v>
      </c>
      <c r="R34" s="64"/>
      <c r="S34" s="60"/>
      <c r="T34" s="61"/>
      <c r="U34" s="62"/>
      <c r="V34" s="62"/>
      <c r="W34" s="62"/>
      <c r="X34" s="62"/>
    </row>
    <row r="35" spans="1:24" ht="15.6" hidden="1">
      <c r="A35" s="63">
        <v>1938</v>
      </c>
      <c r="B35" s="92">
        <v>0.17250181003927817</v>
      </c>
      <c r="C35" s="93">
        <v>0.14977196347476762</v>
      </c>
      <c r="D35" s="94">
        <v>0.13812581250216441</v>
      </c>
      <c r="E35" s="94"/>
      <c r="F35" s="92">
        <v>0.20022152094281531</v>
      </c>
      <c r="G35" s="95">
        <v>0.22894517242026888</v>
      </c>
      <c r="H35" s="95">
        <v>0.3221502702749609</v>
      </c>
      <c r="I35" s="95">
        <v>0.37597182050232042</v>
      </c>
      <c r="J35" s="95">
        <v>0.55117750098375873</v>
      </c>
      <c r="K35" s="95">
        <v>0.6614130011805105</v>
      </c>
      <c r="L35" s="96"/>
      <c r="M35" s="60">
        <v>0.11791048658623311</v>
      </c>
      <c r="N35" s="60">
        <v>0.12791346513953533</v>
      </c>
      <c r="O35" s="60">
        <v>0.1623988524782895</v>
      </c>
      <c r="P35" s="60"/>
      <c r="Q35" s="60">
        <v>0.39518533471987943</v>
      </c>
      <c r="R35" s="64"/>
      <c r="S35" s="60"/>
      <c r="T35" s="61"/>
      <c r="U35" s="62"/>
      <c r="V35" s="62"/>
      <c r="W35" s="62"/>
      <c r="X35" s="62"/>
    </row>
    <row r="36" spans="1:24" ht="15.6" hidden="1">
      <c r="A36" s="65">
        <v>1939</v>
      </c>
      <c r="B36" s="97">
        <v>0.16242424242424244</v>
      </c>
      <c r="C36" s="98">
        <v>0.14861985299169586</v>
      </c>
      <c r="D36" s="99">
        <v>0.13705868198739232</v>
      </c>
      <c r="E36" s="99"/>
      <c r="F36" s="97">
        <v>0.17926099529055084</v>
      </c>
      <c r="G36" s="100">
        <v>0.20130781790194396</v>
      </c>
      <c r="H36" s="100">
        <v>0.26994564013387057</v>
      </c>
      <c r="I36" s="100">
        <v>0.30908233752113684</v>
      </c>
      <c r="J36" s="100">
        <v>0.43833322745596748</v>
      </c>
      <c r="K36" s="100">
        <v>0.525999872947161</v>
      </c>
      <c r="L36" s="101"/>
      <c r="M36" s="66">
        <v>0.11119330388487567</v>
      </c>
      <c r="N36" s="66">
        <v>0.12084841188684751</v>
      </c>
      <c r="O36" s="66">
        <v>0.1494035343629066</v>
      </c>
      <c r="P36" s="66"/>
      <c r="Q36" s="66">
        <v>0.31484566446777207</v>
      </c>
      <c r="R36" s="67"/>
      <c r="S36" s="60"/>
      <c r="T36" s="61"/>
      <c r="U36" s="62"/>
      <c r="V36" s="62"/>
      <c r="W36" s="62"/>
      <c r="X36" s="62"/>
    </row>
    <row r="37" spans="1:24" ht="15.6" hidden="1">
      <c r="A37" s="63">
        <v>1940</v>
      </c>
      <c r="B37" s="92">
        <v>0.1735807922079057</v>
      </c>
      <c r="C37" s="93">
        <v>0.15684229819352033</v>
      </c>
      <c r="D37" s="94">
        <v>0.14281759906034788</v>
      </c>
      <c r="E37" s="94"/>
      <c r="F37" s="92">
        <v>0.19030794750787175</v>
      </c>
      <c r="G37" s="95">
        <v>0.21333699317254851</v>
      </c>
      <c r="H37" s="95">
        <v>0.27191445520894186</v>
      </c>
      <c r="I37" s="95">
        <v>0.30475753222653046</v>
      </c>
      <c r="J37" s="95">
        <v>0.40704066479754902</v>
      </c>
      <c r="K37" s="95">
        <v>0.48844879775705879</v>
      </c>
      <c r="L37" s="96"/>
      <c r="M37" s="60">
        <v>0.1240595639363162</v>
      </c>
      <c r="N37" s="60">
        <v>0.14023256110076152</v>
      </c>
      <c r="O37" s="60">
        <v>0.16470314060475494</v>
      </c>
      <c r="P37" s="60"/>
      <c r="Q37" s="60">
        <v>0.31133116652901072</v>
      </c>
      <c r="R37" s="64"/>
      <c r="S37" s="60"/>
      <c r="T37" s="61"/>
      <c r="U37" s="62"/>
      <c r="V37" s="62"/>
      <c r="W37" s="62"/>
      <c r="X37" s="62"/>
    </row>
    <row r="38" spans="1:24" ht="15.6" hidden="1">
      <c r="A38" s="63">
        <v>1941</v>
      </c>
      <c r="B38" s="92">
        <v>0.19846678023850084</v>
      </c>
      <c r="C38" s="93">
        <v>0.16345131930902573</v>
      </c>
      <c r="D38" s="94">
        <v>0.14375471154446787</v>
      </c>
      <c r="E38" s="94"/>
      <c r="F38" s="92">
        <v>0.23157429856238096</v>
      </c>
      <c r="G38" s="95">
        <v>0.26367789624599852</v>
      </c>
      <c r="H38" s="95">
        <v>0.31633269395551578</v>
      </c>
      <c r="I38" s="95">
        <v>0.34697155677129193</v>
      </c>
      <c r="J38" s="95">
        <v>0.44239812377360294</v>
      </c>
      <c r="K38" s="95">
        <v>0.59103903578931827</v>
      </c>
      <c r="L38" s="96"/>
      <c r="M38" s="60">
        <v>0.15026395834947348</v>
      </c>
      <c r="N38" s="60">
        <v>0.19376421405545888</v>
      </c>
      <c r="O38" s="60">
        <v>0.21536855329701951</v>
      </c>
      <c r="P38" s="60"/>
      <c r="Q38" s="60">
        <v>0.36759562440700572</v>
      </c>
      <c r="R38" s="64"/>
      <c r="S38" s="60"/>
      <c r="T38" s="61"/>
      <c r="U38" s="62"/>
      <c r="V38" s="62"/>
      <c r="W38" s="62"/>
      <c r="X38" s="62"/>
    </row>
    <row r="39" spans="1:24" ht="15.6" hidden="1">
      <c r="A39" s="63">
        <v>1942</v>
      </c>
      <c r="B39" s="92">
        <v>0.20210040437392163</v>
      </c>
      <c r="C39" s="93">
        <v>0.14689091149093916</v>
      </c>
      <c r="D39" s="94">
        <v>0.12563323526513948</v>
      </c>
      <c r="E39" s="94"/>
      <c r="F39" s="92">
        <v>0.26109099350505033</v>
      </c>
      <c r="G39" s="95">
        <v>0.29805482139040584</v>
      </c>
      <c r="H39" s="95">
        <v>0.35194280086731816</v>
      </c>
      <c r="I39" s="95">
        <v>0.37761309886190836</v>
      </c>
      <c r="J39" s="95">
        <v>0.44647305751194893</v>
      </c>
      <c r="K39" s="95">
        <v>0.53372101158311591</v>
      </c>
      <c r="L39" s="96"/>
      <c r="M39" s="60">
        <v>0.18966528175894903</v>
      </c>
      <c r="N39" s="60">
        <v>0.22556752947058006</v>
      </c>
      <c r="O39" s="60">
        <v>0.2620993526136623</v>
      </c>
      <c r="P39" s="60"/>
      <c r="Q39" s="60">
        <v>0.40395471658482829</v>
      </c>
      <c r="R39" s="64"/>
      <c r="S39" s="60"/>
      <c r="T39" s="61"/>
      <c r="U39" s="62"/>
      <c r="V39" s="62"/>
      <c r="W39" s="62"/>
      <c r="X39" s="62"/>
    </row>
    <row r="40" spans="1:24" ht="15.6" hidden="1">
      <c r="A40" s="63">
        <v>1943</v>
      </c>
      <c r="B40" s="92">
        <v>0.2514690569721752</v>
      </c>
      <c r="C40" s="93">
        <v>0.18215249319622787</v>
      </c>
      <c r="D40" s="94">
        <v>0.14319389830236251</v>
      </c>
      <c r="E40" s="94"/>
      <c r="F40" s="92">
        <v>0.34147476741897981</v>
      </c>
      <c r="G40" s="95">
        <v>0.38336181623287158</v>
      </c>
      <c r="H40" s="95">
        <v>0.44002324385956793</v>
      </c>
      <c r="I40" s="95">
        <v>0.46659362638693336</v>
      </c>
      <c r="J40" s="95">
        <v>0.53040680893306935</v>
      </c>
      <c r="K40" s="95">
        <v>0.63167840771419603</v>
      </c>
      <c r="L40" s="96"/>
      <c r="M40" s="60">
        <v>0.2589538193718634</v>
      </c>
      <c r="N40" s="60">
        <v>0.30766645986451391</v>
      </c>
      <c r="O40" s="60">
        <v>0.35192429684037052</v>
      </c>
      <c r="P40" s="60"/>
      <c r="Q40" s="60">
        <v>0.4879149293009219</v>
      </c>
      <c r="R40" s="64"/>
      <c r="S40" s="60"/>
      <c r="T40" s="61"/>
      <c r="U40" s="62"/>
      <c r="V40" s="62"/>
      <c r="W40" s="62"/>
      <c r="X40" s="62"/>
    </row>
    <row r="41" spans="1:24" ht="15.6" hidden="1">
      <c r="A41" s="63">
        <v>1944</v>
      </c>
      <c r="B41" s="92">
        <v>0.2402985168926757</v>
      </c>
      <c r="C41" s="93">
        <v>0.18222758009534162</v>
      </c>
      <c r="D41" s="94">
        <v>0.14331590248685608</v>
      </c>
      <c r="E41" s="94"/>
      <c r="F41" s="92">
        <v>0.31434717234802312</v>
      </c>
      <c r="G41" s="95">
        <v>0.36251913221845211</v>
      </c>
      <c r="H41" s="95">
        <v>0.42817017938747975</v>
      </c>
      <c r="I41" s="95">
        <v>0.45469108202776476</v>
      </c>
      <c r="J41" s="95">
        <v>0.51583700065688154</v>
      </c>
      <c r="K41" s="95">
        <v>0.56982751029889145</v>
      </c>
      <c r="L41" s="96"/>
      <c r="M41" s="60">
        <v>0.23955946369699763</v>
      </c>
      <c r="N41" s="60">
        <v>0.29104776752274791</v>
      </c>
      <c r="O41" s="60">
        <v>0.3476073360553586</v>
      </c>
      <c r="P41" s="60"/>
      <c r="Q41" s="60">
        <v>0.48919179768714788</v>
      </c>
      <c r="R41" s="64"/>
      <c r="S41" s="60"/>
      <c r="T41" s="61"/>
      <c r="U41" s="62"/>
      <c r="V41" s="62"/>
      <c r="W41" s="62"/>
      <c r="X41" s="62"/>
    </row>
    <row r="42" spans="1:24" ht="15.6" hidden="1">
      <c r="A42" s="63">
        <v>1945</v>
      </c>
      <c r="B42" s="92">
        <v>0.24975262459920894</v>
      </c>
      <c r="C42" s="93">
        <v>0.19064145403744082</v>
      </c>
      <c r="D42" s="94">
        <v>0.15307097426830951</v>
      </c>
      <c r="E42" s="94"/>
      <c r="F42" s="92">
        <v>0.33333047143111011</v>
      </c>
      <c r="G42" s="95">
        <v>0.37999243227403529</v>
      </c>
      <c r="H42" s="95">
        <v>0.45633406978355268</v>
      </c>
      <c r="I42" s="95">
        <v>0.49042792143161329</v>
      </c>
      <c r="J42" s="95">
        <v>0.57014134464055444</v>
      </c>
      <c r="K42" s="95">
        <v>0.67286982793273231</v>
      </c>
      <c r="L42" s="96"/>
      <c r="M42" s="60">
        <v>0.24669578249618848</v>
      </c>
      <c r="N42" s="60">
        <v>0.29799999772274754</v>
      </c>
      <c r="O42" s="60">
        <v>0.3615439601542072</v>
      </c>
      <c r="P42" s="60"/>
      <c r="Q42" s="60">
        <v>0.52625535275248003</v>
      </c>
      <c r="R42" s="64"/>
      <c r="S42" s="60"/>
      <c r="T42" s="61"/>
      <c r="U42" s="62"/>
      <c r="V42" s="62"/>
      <c r="W42" s="62"/>
      <c r="X42" s="62"/>
    </row>
    <row r="43" spans="1:24" ht="15.6" hidden="1">
      <c r="A43" s="63">
        <v>1946</v>
      </c>
      <c r="B43" s="92">
        <v>0.24516129032258063</v>
      </c>
      <c r="C43" s="93">
        <v>0.19539401365558906</v>
      </c>
      <c r="D43" s="94">
        <v>0.16264039562837265</v>
      </c>
      <c r="E43" s="94"/>
      <c r="F43" s="92">
        <v>0.30957425110752196</v>
      </c>
      <c r="G43" s="95">
        <v>0.34669807986380785</v>
      </c>
      <c r="H43" s="95">
        <v>0.42997691324046239</v>
      </c>
      <c r="I43" s="95">
        <v>0.47318704819976476</v>
      </c>
      <c r="J43" s="95">
        <v>0.57346316819339371</v>
      </c>
      <c r="K43" s="95">
        <v>0.68702539283984654</v>
      </c>
      <c r="L43" s="96"/>
      <c r="M43" s="60">
        <v>0.23931188781832724</v>
      </c>
      <c r="N43" s="60">
        <v>0.26732043107311704</v>
      </c>
      <c r="O43" s="60">
        <v>0.32011374992740266</v>
      </c>
      <c r="P43" s="60"/>
      <c r="Q43" s="60">
        <v>0.52178892557883449</v>
      </c>
      <c r="R43" s="64"/>
      <c r="S43" s="60"/>
      <c r="T43" s="61"/>
      <c r="U43" s="62"/>
      <c r="V43" s="62"/>
      <c r="W43" s="62"/>
      <c r="X43" s="62"/>
    </row>
    <row r="44" spans="1:24" ht="15.6" hidden="1">
      <c r="A44" s="63">
        <v>1947</v>
      </c>
      <c r="B44" s="92">
        <v>0.25251142616685729</v>
      </c>
      <c r="C44" s="93">
        <v>0.19982058993779997</v>
      </c>
      <c r="D44" s="94">
        <v>0.16040532206669691</v>
      </c>
      <c r="E44" s="94"/>
      <c r="F44" s="92">
        <v>0.31787137582942815</v>
      </c>
      <c r="G44" s="95">
        <v>0.35541025766677115</v>
      </c>
      <c r="H44" s="95">
        <v>0.42589611600144428</v>
      </c>
      <c r="I44" s="95">
        <v>0.46253440324487316</v>
      </c>
      <c r="J44" s="95">
        <v>0.53701810581117648</v>
      </c>
      <c r="K44" s="95">
        <v>0.60114473844474614</v>
      </c>
      <c r="L44" s="96"/>
      <c r="M44" s="60">
        <v>0.25600574746109006</v>
      </c>
      <c r="N44" s="60">
        <v>0.28790444284539135</v>
      </c>
      <c r="O44" s="60">
        <v>0.32876574259488706</v>
      </c>
      <c r="P44" s="60"/>
      <c r="Q44" s="60">
        <v>0.50347851665899768</v>
      </c>
      <c r="R44" s="64"/>
      <c r="S44" s="60"/>
      <c r="T44" s="61"/>
      <c r="U44" s="62"/>
      <c r="V44" s="62"/>
      <c r="W44" s="62"/>
      <c r="X44" s="62"/>
    </row>
    <row r="45" spans="1:24" ht="15.6" hidden="1">
      <c r="A45" s="63">
        <v>1948</v>
      </c>
      <c r="B45" s="92">
        <v>0.23051813703223598</v>
      </c>
      <c r="C45" s="93">
        <v>0.18074850495375366</v>
      </c>
      <c r="D45" s="94">
        <v>0.14553896474385219</v>
      </c>
      <c r="E45" s="94"/>
      <c r="F45" s="92">
        <v>0.28607531978415035</v>
      </c>
      <c r="G45" s="95">
        <v>0.3181124447324683</v>
      </c>
      <c r="H45" s="95">
        <v>0.37619817946048967</v>
      </c>
      <c r="I45" s="95">
        <v>0.40585911981202194</v>
      </c>
      <c r="J45" s="95">
        <v>0.4742039729581749</v>
      </c>
      <c r="K45" s="95">
        <v>0.53442211454304323</v>
      </c>
      <c r="L45" s="96"/>
      <c r="M45" s="60">
        <v>0.23784670025114446</v>
      </c>
      <c r="N45" s="60">
        <v>0.26047441534850219</v>
      </c>
      <c r="O45" s="60">
        <v>0.29157937553667851</v>
      </c>
      <c r="P45" s="60"/>
      <c r="Q45" s="60">
        <v>0.44265047636917898</v>
      </c>
      <c r="R45" s="64"/>
      <c r="S45" s="60"/>
      <c r="T45" s="61"/>
      <c r="U45" s="62"/>
      <c r="V45" s="62"/>
      <c r="W45" s="62"/>
      <c r="X45" s="62"/>
    </row>
    <row r="46" spans="1:24" ht="15.6" hidden="1">
      <c r="A46" s="63">
        <v>1949</v>
      </c>
      <c r="B46" s="92">
        <v>0.22124936024614866</v>
      </c>
      <c r="C46" s="93">
        <v>0.1780420872833679</v>
      </c>
      <c r="D46" s="94">
        <v>0.14571090803182085</v>
      </c>
      <c r="E46" s="94"/>
      <c r="F46" s="92">
        <v>0.26962842428176897</v>
      </c>
      <c r="G46" s="95">
        <v>0.29779303908790117</v>
      </c>
      <c r="H46" s="95">
        <v>0.34789243282158266</v>
      </c>
      <c r="I46" s="95">
        <v>0.37245410789613576</v>
      </c>
      <c r="J46" s="95">
        <v>0.42973837213625177</v>
      </c>
      <c r="K46" s="95">
        <v>0.47904162845685555</v>
      </c>
      <c r="L46" s="96"/>
      <c r="M46" s="60">
        <v>0.2311093759407753</v>
      </c>
      <c r="N46" s="60">
        <v>0.25065748337169363</v>
      </c>
      <c r="O46" s="60">
        <v>0.27755109144990303</v>
      </c>
      <c r="P46" s="60"/>
      <c r="Q46" s="60">
        <v>0.40294341046591409</v>
      </c>
      <c r="R46" s="64"/>
      <c r="S46" s="60"/>
      <c r="T46" s="61"/>
      <c r="U46" s="62"/>
      <c r="V46" s="62"/>
      <c r="W46" s="62"/>
      <c r="X46" s="62"/>
    </row>
    <row r="47" spans="1:24" ht="15.6" hidden="1">
      <c r="A47" s="57">
        <v>1950</v>
      </c>
      <c r="B47" s="102">
        <v>0.24456928838951308</v>
      </c>
      <c r="C47" s="103">
        <v>0.19149066454691432</v>
      </c>
      <c r="D47" s="104">
        <v>0.15536598287801451</v>
      </c>
      <c r="E47" s="104"/>
      <c r="F47" s="102">
        <v>0.30370547818092758</v>
      </c>
      <c r="G47" s="105">
        <v>0.33896318415171106</v>
      </c>
      <c r="H47" s="105">
        <v>0.39594222747219293</v>
      </c>
      <c r="I47" s="105">
        <v>0.42460363137202539</v>
      </c>
      <c r="J47" s="105">
        <v>0.49054421305766888</v>
      </c>
      <c r="K47" s="105">
        <v>0.62383529179168618</v>
      </c>
      <c r="L47" s="106"/>
      <c r="M47" s="58">
        <v>0.24873674595671191</v>
      </c>
      <c r="N47" s="58">
        <v>0.28128043525317842</v>
      </c>
      <c r="O47" s="58">
        <v>0.3138814271576813</v>
      </c>
      <c r="P47" s="58"/>
      <c r="Q47" s="58">
        <v>0.43773197503858408</v>
      </c>
      <c r="R47" s="59"/>
      <c r="S47" s="60"/>
      <c r="T47" s="61"/>
      <c r="U47" s="62"/>
      <c r="V47" s="62"/>
      <c r="W47" s="62"/>
      <c r="X47" s="62"/>
    </row>
    <row r="48" spans="1:24" ht="15.6" hidden="1">
      <c r="A48" s="63">
        <v>1951</v>
      </c>
      <c r="B48" s="92">
        <v>0.26266234764805146</v>
      </c>
      <c r="C48" s="93">
        <v>0.20323839861016735</v>
      </c>
      <c r="D48" s="94">
        <v>0.16064127488901725</v>
      </c>
      <c r="E48" s="94"/>
      <c r="F48" s="92">
        <v>0.33697773801047359</v>
      </c>
      <c r="G48" s="95">
        <v>0.37444515629519021</v>
      </c>
      <c r="H48" s="95">
        <v>0.43368798073113435</v>
      </c>
      <c r="I48" s="95">
        <v>0.46482815990835991</v>
      </c>
      <c r="J48" s="95">
        <v>0.53751117992655517</v>
      </c>
      <c r="K48" s="95">
        <v>0.59947760119665561</v>
      </c>
      <c r="L48" s="96"/>
      <c r="M48" s="60">
        <v>0.27698921291196565</v>
      </c>
      <c r="N48" s="60">
        <v>0.31602352794626948</v>
      </c>
      <c r="O48" s="60">
        <v>0.34805146828799111</v>
      </c>
      <c r="P48" s="60"/>
      <c r="Q48" s="60">
        <v>0.50630598800956372</v>
      </c>
      <c r="R48" s="64"/>
      <c r="S48" s="60"/>
      <c r="T48" s="61"/>
      <c r="U48" s="62"/>
      <c r="V48" s="62"/>
      <c r="W48" s="62"/>
      <c r="X48" s="62"/>
    </row>
    <row r="49" spans="1:24" ht="15.6" hidden="1">
      <c r="A49" s="63">
        <v>1952</v>
      </c>
      <c r="B49" s="92">
        <v>0.26248030034715525</v>
      </c>
      <c r="C49" s="93">
        <v>0.20674688676979791</v>
      </c>
      <c r="D49" s="94">
        <v>0.16205076557718073</v>
      </c>
      <c r="E49" s="94"/>
      <c r="F49" s="92">
        <v>0.33919721367590028</v>
      </c>
      <c r="G49" s="95">
        <v>0.37185344585228064</v>
      </c>
      <c r="H49" s="95">
        <v>0.4265466494790256</v>
      </c>
      <c r="I49" s="95">
        <v>0.45181368386267778</v>
      </c>
      <c r="J49" s="95">
        <v>0.49500236875191717</v>
      </c>
      <c r="K49" s="95">
        <v>0.56201524141039094</v>
      </c>
      <c r="L49" s="96"/>
      <c r="M49" s="60">
        <v>0.28561743089130331</v>
      </c>
      <c r="N49" s="60">
        <v>0.31907068393387195</v>
      </c>
      <c r="O49" s="60">
        <v>0.3579042399736227</v>
      </c>
      <c r="P49" s="60"/>
      <c r="Q49" s="60">
        <v>0.46098908056746773</v>
      </c>
      <c r="R49" s="64"/>
      <c r="S49" s="60"/>
      <c r="T49" s="61"/>
      <c r="U49" s="62"/>
      <c r="V49" s="62"/>
      <c r="W49" s="62"/>
      <c r="X49" s="62"/>
    </row>
    <row r="50" spans="1:24" ht="15.6" hidden="1">
      <c r="A50" s="63">
        <v>1953</v>
      </c>
      <c r="B50" s="92">
        <v>0.2621956426453485</v>
      </c>
      <c r="C50" s="93">
        <v>0.20710572475302869</v>
      </c>
      <c r="D50" s="94">
        <v>0.16178292824575705</v>
      </c>
      <c r="E50" s="94"/>
      <c r="F50" s="92">
        <v>0.34127940436857479</v>
      </c>
      <c r="G50" s="95">
        <v>0.37486949576400391</v>
      </c>
      <c r="H50" s="95">
        <v>0.42731959077994452</v>
      </c>
      <c r="I50" s="95">
        <v>0.45050257293650942</v>
      </c>
      <c r="J50" s="95">
        <v>0.5169300403054542</v>
      </c>
      <c r="K50" s="95">
        <v>0.55774898641110116</v>
      </c>
      <c r="L50" s="96"/>
      <c r="M50" s="60">
        <v>0.28953517312542215</v>
      </c>
      <c r="N50" s="60">
        <v>0.32856155799357356</v>
      </c>
      <c r="O50" s="60">
        <v>0.36595904734538615</v>
      </c>
      <c r="P50" s="60"/>
      <c r="Q50" s="60">
        <v>0.4953998536352654</v>
      </c>
      <c r="R50" s="64"/>
      <c r="S50" s="60"/>
      <c r="T50" s="61"/>
      <c r="U50" s="62"/>
      <c r="V50" s="62"/>
      <c r="W50" s="62"/>
      <c r="X50" s="62"/>
    </row>
    <row r="51" spans="1:24" ht="15.6" hidden="1">
      <c r="A51" s="63">
        <v>1954</v>
      </c>
      <c r="B51" s="92">
        <v>0.24883855981416955</v>
      </c>
      <c r="C51" s="93">
        <v>0.19677633479321566</v>
      </c>
      <c r="D51" s="94">
        <v>0.15677650599227128</v>
      </c>
      <c r="E51" s="94"/>
      <c r="F51" s="92">
        <v>0.32331662288558483</v>
      </c>
      <c r="G51" s="95">
        <v>0.35382936674366794</v>
      </c>
      <c r="H51" s="95">
        <v>0.40864260250320106</v>
      </c>
      <c r="I51" s="95">
        <v>0.43368477120988386</v>
      </c>
      <c r="J51" s="95">
        <v>0.50013230508973094</v>
      </c>
      <c r="K51" s="95">
        <v>0.54265606157637025</v>
      </c>
      <c r="L51" s="96"/>
      <c r="M51" s="60">
        <v>0.27321603786234094</v>
      </c>
      <c r="N51" s="60">
        <v>0.30379765423420657</v>
      </c>
      <c r="O51" s="60">
        <v>0.34283275439523742</v>
      </c>
      <c r="P51" s="60"/>
      <c r="Q51" s="60">
        <v>0.47792940168156028</v>
      </c>
      <c r="R51" s="64"/>
      <c r="S51" s="60"/>
      <c r="T51" s="61"/>
      <c r="U51" s="62"/>
      <c r="V51" s="62"/>
      <c r="W51" s="62"/>
      <c r="X51" s="62"/>
    </row>
    <row r="52" spans="1:24" ht="15.6" hidden="1">
      <c r="A52" s="63">
        <v>1955</v>
      </c>
      <c r="B52" s="92">
        <v>0.25582628135206398</v>
      </c>
      <c r="C52" s="93">
        <v>0.20260662478220659</v>
      </c>
      <c r="D52" s="94">
        <v>0.16140314402943204</v>
      </c>
      <c r="E52" s="94"/>
      <c r="F52" s="92">
        <v>0.33225254491365036</v>
      </c>
      <c r="G52" s="95">
        <v>0.35763392830179791</v>
      </c>
      <c r="H52" s="95">
        <v>0.4094498274513077</v>
      </c>
      <c r="I52" s="95">
        <v>0.43219255655040861</v>
      </c>
      <c r="J52" s="95">
        <v>0.48817062479465739</v>
      </c>
      <c r="K52" s="95">
        <v>0.50237407297534031</v>
      </c>
      <c r="L52" s="96"/>
      <c r="M52" s="60">
        <v>0.286758123823948</v>
      </c>
      <c r="N52" s="60">
        <v>0.30765961484193499</v>
      </c>
      <c r="O52" s="60">
        <v>0.34784963759527054</v>
      </c>
      <c r="P52" s="60"/>
      <c r="Q52" s="60">
        <v>0.47998588594847696</v>
      </c>
      <c r="R52" s="64"/>
      <c r="S52" s="60"/>
      <c r="T52" s="61"/>
      <c r="U52" s="62"/>
      <c r="V52" s="62"/>
      <c r="W52" s="62"/>
      <c r="X52" s="62"/>
    </row>
    <row r="53" spans="1:24" ht="15.6" hidden="1">
      <c r="A53" s="63">
        <v>1956</v>
      </c>
      <c r="B53" s="92">
        <v>0.25866799700673482</v>
      </c>
      <c r="C53" s="93">
        <v>0.20460573971180362</v>
      </c>
      <c r="D53" s="94">
        <v>0.16278630316300152</v>
      </c>
      <c r="E53" s="94"/>
      <c r="F53" s="92">
        <v>0.34190369171405199</v>
      </c>
      <c r="G53" s="95">
        <v>0.3694404081213688</v>
      </c>
      <c r="H53" s="95">
        <v>0.42879381491930552</v>
      </c>
      <c r="I53" s="95">
        <v>0.46571207590962188</v>
      </c>
      <c r="J53" s="95">
        <v>0.51298182775490042</v>
      </c>
      <c r="K53" s="95">
        <v>0.53631045332162663</v>
      </c>
      <c r="L53" s="96"/>
      <c r="M53" s="60">
        <v>0.28763869350980276</v>
      </c>
      <c r="N53" s="60">
        <v>0.3125250238165308</v>
      </c>
      <c r="O53" s="60">
        <v>0.32861436896974677</v>
      </c>
      <c r="P53" s="60"/>
      <c r="Q53" s="60">
        <v>0.50013726384252311</v>
      </c>
      <c r="R53" s="64"/>
      <c r="S53" s="60"/>
      <c r="T53" s="61"/>
      <c r="U53" s="62"/>
      <c r="V53" s="62"/>
      <c r="W53" s="62"/>
      <c r="X53" s="62"/>
    </row>
    <row r="54" spans="1:24" ht="15.6" hidden="1">
      <c r="A54" s="63">
        <v>1957</v>
      </c>
      <c r="B54" s="92">
        <v>0.25989465561252717</v>
      </c>
      <c r="C54" s="93">
        <v>0.20828132938361413</v>
      </c>
      <c r="D54" s="94">
        <v>0.16647729786175641</v>
      </c>
      <c r="E54" s="94"/>
      <c r="F54" s="92">
        <v>0.3434574043585199</v>
      </c>
      <c r="G54" s="95">
        <v>0.36913627203311805</v>
      </c>
      <c r="H54" s="95">
        <v>0.42157566723418011</v>
      </c>
      <c r="I54" s="95">
        <v>0.4562350622915653</v>
      </c>
      <c r="J54" s="95">
        <v>0.50500254327361815</v>
      </c>
      <c r="K54" s="95">
        <v>0.5345068750041041</v>
      </c>
      <c r="L54" s="96"/>
      <c r="M54" s="60">
        <v>0.28451621112409531</v>
      </c>
      <c r="N54" s="60">
        <v>0.31767004611227129</v>
      </c>
      <c r="O54" s="60">
        <v>0.32858980931458431</v>
      </c>
      <c r="P54" s="60"/>
      <c r="Q54" s="60">
        <v>0.48944266216746324</v>
      </c>
      <c r="R54" s="64"/>
      <c r="S54" s="60"/>
      <c r="T54" s="61"/>
      <c r="U54" s="62"/>
      <c r="V54" s="62"/>
      <c r="W54" s="62"/>
      <c r="X54" s="62"/>
    </row>
    <row r="55" spans="1:24" ht="15.6" hidden="1">
      <c r="A55" s="63">
        <v>1958</v>
      </c>
      <c r="B55" s="92">
        <v>0.25355788543679064</v>
      </c>
      <c r="C55" s="93">
        <v>0.2045076818596829</v>
      </c>
      <c r="D55" s="94">
        <v>0.16400836189824844</v>
      </c>
      <c r="E55" s="94"/>
      <c r="F55" s="92">
        <v>0.3324793694647466</v>
      </c>
      <c r="G55" s="95">
        <v>0.35911368325002829</v>
      </c>
      <c r="H55" s="95">
        <v>0.41982747510495133</v>
      </c>
      <c r="I55" s="95">
        <v>0.45989475234985094</v>
      </c>
      <c r="J55" s="95">
        <v>0.5178597112945913</v>
      </c>
      <c r="K55" s="95">
        <v>0.55085428003015235</v>
      </c>
      <c r="L55" s="96"/>
      <c r="M55" s="60">
        <v>0.27470349182202974</v>
      </c>
      <c r="N55" s="60">
        <v>0.30449325563569146</v>
      </c>
      <c r="O55" s="60">
        <v>0.31820789545020739</v>
      </c>
      <c r="P55" s="60"/>
      <c r="Q55" s="60">
        <v>0.50070675884773819</v>
      </c>
      <c r="R55" s="64"/>
      <c r="S55" s="60"/>
      <c r="T55" s="61"/>
      <c r="U55" s="62"/>
      <c r="V55" s="62"/>
      <c r="W55" s="62"/>
      <c r="X55" s="62"/>
    </row>
    <row r="56" spans="1:24" ht="15.6" hidden="1">
      <c r="A56" s="63">
        <v>1959</v>
      </c>
      <c r="B56" s="92">
        <v>0.26588337684943431</v>
      </c>
      <c r="C56" s="93">
        <v>0.21532101613221</v>
      </c>
      <c r="D56" s="94">
        <v>0.17351821406934007</v>
      </c>
      <c r="E56" s="94"/>
      <c r="F56" s="92">
        <v>0.34702924193715268</v>
      </c>
      <c r="G56" s="95">
        <v>0.3724334865434884</v>
      </c>
      <c r="H56" s="95">
        <v>0.42456049499255888</v>
      </c>
      <c r="I56" s="95">
        <v>0.45233122970754597</v>
      </c>
      <c r="J56" s="95">
        <v>0.49541899522404786</v>
      </c>
      <c r="K56" s="95">
        <v>0.51524704235845931</v>
      </c>
      <c r="L56" s="96"/>
      <c r="M56" s="60">
        <v>0.28836608171009848</v>
      </c>
      <c r="N56" s="60">
        <v>0.32125160328368579</v>
      </c>
      <c r="O56" s="60">
        <v>0.34947435858319775</v>
      </c>
      <c r="P56" s="60"/>
      <c r="Q56" s="60">
        <v>0.48478367435619457</v>
      </c>
      <c r="R56" s="64"/>
      <c r="S56" s="60"/>
      <c r="T56" s="61"/>
      <c r="U56" s="62"/>
      <c r="V56" s="62"/>
      <c r="W56" s="62"/>
      <c r="X56" s="62"/>
    </row>
    <row r="57" spans="1:24" ht="15.6">
      <c r="A57" s="57">
        <v>1960</v>
      </c>
      <c r="B57" s="102">
        <v>0.27374315642108943</v>
      </c>
      <c r="C57" s="103">
        <v>0.22445650900118916</v>
      </c>
      <c r="D57" s="104">
        <v>0.18168441791032208</v>
      </c>
      <c r="E57" s="107"/>
      <c r="F57" s="102">
        <v>0.35576051710098583</v>
      </c>
      <c r="G57" s="105">
        <v>0.37992909122706631</v>
      </c>
      <c r="H57" s="105">
        <v>0.43197902475472977</v>
      </c>
      <c r="I57" s="105">
        <v>0.4640953227224266</v>
      </c>
      <c r="J57" s="105">
        <v>0.50443411746639488</v>
      </c>
      <c r="K57" s="105">
        <v>0.51103113097349129</v>
      </c>
      <c r="L57" s="106"/>
      <c r="M57" s="58">
        <v>0.29856816408053838</v>
      </c>
      <c r="N57" s="58">
        <v>0.32996611309735163</v>
      </c>
      <c r="O57" s="58">
        <v>0.34809448198710358</v>
      </c>
      <c r="P57" s="58"/>
      <c r="Q57" s="58">
        <v>0.5004396200314063</v>
      </c>
      <c r="R57" s="59"/>
      <c r="S57" s="60"/>
      <c r="T57" s="61"/>
      <c r="U57" s="62"/>
      <c r="V57" s="62"/>
      <c r="W57" s="62"/>
      <c r="X57" s="62"/>
    </row>
    <row r="58" spans="1:24" ht="15.6">
      <c r="A58" s="63">
        <v>1961</v>
      </c>
      <c r="B58" s="92">
        <v>0.27170195253437246</v>
      </c>
      <c r="C58" s="93">
        <v>0.22276990841660693</v>
      </c>
      <c r="D58" s="108">
        <v>0.18086626496952191</v>
      </c>
      <c r="E58" s="94"/>
      <c r="F58" s="92">
        <v>0.35276385913413111</v>
      </c>
      <c r="G58" s="95">
        <v>0.37819976696828495</v>
      </c>
      <c r="H58" s="95">
        <v>0.44022547962168823</v>
      </c>
      <c r="I58" s="95">
        <v>0.47412180644563212</v>
      </c>
      <c r="J58" s="95">
        <v>0.51488700986552915</v>
      </c>
      <c r="K58" s="95">
        <v>0.51726270513059991</v>
      </c>
      <c r="L58" s="96"/>
      <c r="M58" s="60">
        <v>0.28950832541998772</v>
      </c>
      <c r="N58" s="60">
        <v>0.32149782864059639</v>
      </c>
      <c r="O58" s="60">
        <v>0.35386461824466314</v>
      </c>
      <c r="P58" s="60"/>
      <c r="Q58" s="60">
        <v>0.51343327320586329</v>
      </c>
      <c r="R58" s="64"/>
      <c r="S58" s="60"/>
      <c r="T58" s="61"/>
      <c r="U58" s="62"/>
      <c r="V58" s="62"/>
      <c r="W58" s="62"/>
      <c r="X58" s="62"/>
    </row>
    <row r="59" spans="1:24" ht="15.6">
      <c r="A59" s="63">
        <v>1962</v>
      </c>
      <c r="B59" s="109">
        <v>0.27241882681846619</v>
      </c>
      <c r="C59" s="110">
        <v>0.23894424736499786</v>
      </c>
      <c r="D59" s="108">
        <v>0.19193442165851593</v>
      </c>
      <c r="E59" s="111">
        <v>0.25959369540214539</v>
      </c>
      <c r="F59" s="110">
        <v>0.33169180154800415</v>
      </c>
      <c r="G59" s="108">
        <v>0.34892523288726807</v>
      </c>
      <c r="H59" s="108">
        <v>0.39265713095664978</v>
      </c>
      <c r="I59" s="108">
        <v>0.41067463159561157</v>
      </c>
      <c r="J59" s="108">
        <v>0.43564328551292419</v>
      </c>
      <c r="K59" s="108">
        <v>0.44104942679405212</v>
      </c>
      <c r="L59" s="111">
        <v>0.44274377822875977</v>
      </c>
      <c r="M59" s="60">
        <v>0.28605619072914124</v>
      </c>
      <c r="N59" s="60">
        <v>0.30856642127037048</v>
      </c>
      <c r="O59" s="60">
        <v>0.34546586871147156</v>
      </c>
      <c r="P59" s="60">
        <v>0.38696250319480896</v>
      </c>
      <c r="Q59" s="60">
        <v>0.43232271075248718</v>
      </c>
      <c r="R59" s="64">
        <v>0.44007742404937744</v>
      </c>
      <c r="S59" s="60"/>
      <c r="T59" s="61"/>
      <c r="U59" s="62"/>
      <c r="V59" s="62"/>
      <c r="W59" s="62"/>
      <c r="X59" s="62"/>
    </row>
    <row r="60" spans="1:24" ht="15.6">
      <c r="A60" s="63">
        <v>1963</v>
      </c>
      <c r="B60" s="109">
        <v>0.27797584169319939</v>
      </c>
      <c r="C60" s="110">
        <v>0.23660292476415634</v>
      </c>
      <c r="D60" s="108">
        <v>0.19651798158884048</v>
      </c>
      <c r="E60" s="111">
        <v>0.25392339378595352</v>
      </c>
      <c r="F60" s="110">
        <v>0.32495369017124176</v>
      </c>
      <c r="G60" s="108">
        <v>0.3421495258808136</v>
      </c>
      <c r="H60" s="108">
        <v>0.38534396886825562</v>
      </c>
      <c r="I60" s="108">
        <v>0.4029630571603775</v>
      </c>
      <c r="J60" s="108">
        <v>0.42753253877162933</v>
      </c>
      <c r="K60" s="108">
        <v>0.43099837005138397</v>
      </c>
      <c r="L60" s="111">
        <v>0.4322926253080368</v>
      </c>
      <c r="M60" s="60">
        <v>0.27922149002552032</v>
      </c>
      <c r="N60" s="60">
        <v>0.30227112770080566</v>
      </c>
      <c r="O60" s="60">
        <v>0.3386504203081131</v>
      </c>
      <c r="P60" s="60">
        <v>0.37907296419143677</v>
      </c>
      <c r="Q60" s="60">
        <v>0.42538245022296906</v>
      </c>
      <c r="R60" s="64">
        <v>0.43024304509162903</v>
      </c>
      <c r="S60" s="60"/>
      <c r="T60" s="61"/>
      <c r="U60" s="62"/>
      <c r="V60" s="62"/>
      <c r="W60" s="62"/>
      <c r="X60" s="62"/>
    </row>
    <row r="61" spans="1:24" ht="15.6">
      <c r="A61" s="63">
        <v>1964</v>
      </c>
      <c r="B61" s="109">
        <v>0.26530948281288147</v>
      </c>
      <c r="C61" s="110">
        <v>0.23426160216331482</v>
      </c>
      <c r="D61" s="108">
        <v>0.20110154151916504</v>
      </c>
      <c r="E61" s="111">
        <v>0.24825309216976166</v>
      </c>
      <c r="F61" s="110">
        <v>0.31821557879447937</v>
      </c>
      <c r="G61" s="108">
        <v>0.33537381887435913</v>
      </c>
      <c r="H61" s="108">
        <v>0.37803080677986145</v>
      </c>
      <c r="I61" s="108">
        <v>0.39525148272514343</v>
      </c>
      <c r="J61" s="108">
        <v>0.41942179203033447</v>
      </c>
      <c r="K61" s="108">
        <v>0.42094731330871582</v>
      </c>
      <c r="L61" s="111">
        <v>0.42184147238731384</v>
      </c>
      <c r="M61" s="60">
        <v>0.27238678932189941</v>
      </c>
      <c r="N61" s="60">
        <v>0.29597583413124084</v>
      </c>
      <c r="O61" s="60">
        <v>0.33183497190475464</v>
      </c>
      <c r="P61" s="60">
        <v>0.37118342518806458</v>
      </c>
      <c r="Q61" s="60">
        <v>0.41844218969345093</v>
      </c>
      <c r="R61" s="64">
        <v>0.42040866613388062</v>
      </c>
      <c r="S61" s="60"/>
      <c r="T61" s="61"/>
      <c r="U61" s="62"/>
      <c r="V61" s="62"/>
      <c r="W61" s="62"/>
      <c r="X61" s="62"/>
    </row>
    <row r="62" spans="1:24" ht="15.6">
      <c r="A62" s="63">
        <v>1965</v>
      </c>
      <c r="B62" s="109">
        <v>0.2638190764514971</v>
      </c>
      <c r="C62" s="110">
        <v>0.23842337727546692</v>
      </c>
      <c r="D62" s="108">
        <v>0.20665505528450012</v>
      </c>
      <c r="E62" s="111">
        <v>0.25214772671461105</v>
      </c>
      <c r="F62" s="110">
        <v>0.31958241760730743</v>
      </c>
      <c r="G62" s="108">
        <v>0.33671112358570099</v>
      </c>
      <c r="H62" s="108">
        <v>0.38087338209152222</v>
      </c>
      <c r="I62" s="108">
        <v>0.39792108535766602</v>
      </c>
      <c r="J62" s="108">
        <v>0.42022502422332764</v>
      </c>
      <c r="K62" s="108">
        <v>0.42187437415122986</v>
      </c>
      <c r="L62" s="111">
        <v>0.42297078669071198</v>
      </c>
      <c r="M62" s="60">
        <v>0.27400556206703186</v>
      </c>
      <c r="N62" s="60">
        <v>0.29596281051635742</v>
      </c>
      <c r="O62" s="60">
        <v>0.33485010266304016</v>
      </c>
      <c r="P62" s="60">
        <v>0.37563015520572662</v>
      </c>
      <c r="Q62" s="60">
        <v>0.419174924492836</v>
      </c>
      <c r="R62" s="64">
        <v>0.42122486233711243</v>
      </c>
      <c r="S62" s="60"/>
      <c r="T62" s="61"/>
      <c r="U62" s="62"/>
      <c r="V62" s="62"/>
      <c r="W62" s="62"/>
      <c r="X62" s="62"/>
    </row>
    <row r="63" spans="1:24" ht="15.6">
      <c r="A63" s="63">
        <v>1966</v>
      </c>
      <c r="B63" s="109">
        <v>0.27102160453796387</v>
      </c>
      <c r="C63" s="110">
        <v>0.24258515238761902</v>
      </c>
      <c r="D63" s="108">
        <v>0.21220856904983521</v>
      </c>
      <c r="E63" s="111">
        <v>0.25604236125946045</v>
      </c>
      <c r="F63" s="110">
        <v>0.3209492564201355</v>
      </c>
      <c r="G63" s="108">
        <v>0.33804842829704285</v>
      </c>
      <c r="H63" s="108">
        <v>0.38371595740318298</v>
      </c>
      <c r="I63" s="108">
        <v>0.4005906879901886</v>
      </c>
      <c r="J63" s="108">
        <v>0.4210282564163208</v>
      </c>
      <c r="K63" s="108">
        <v>0.4228014349937439</v>
      </c>
      <c r="L63" s="111">
        <v>0.42410010099411011</v>
      </c>
      <c r="M63" s="60">
        <v>0.27562433481216431</v>
      </c>
      <c r="N63" s="60">
        <v>0.295949786901474</v>
      </c>
      <c r="O63" s="60">
        <v>0.33786523342132568</v>
      </c>
      <c r="P63" s="60">
        <v>0.38007688522338867</v>
      </c>
      <c r="Q63" s="60">
        <v>0.41990765929222107</v>
      </c>
      <c r="R63" s="64">
        <v>0.42204105854034424</v>
      </c>
      <c r="S63" s="60"/>
      <c r="T63" s="61"/>
      <c r="U63" s="62"/>
      <c r="V63" s="62"/>
      <c r="W63" s="62"/>
      <c r="X63" s="62"/>
    </row>
    <row r="64" spans="1:24" ht="15.6">
      <c r="A64" s="63">
        <v>1967</v>
      </c>
      <c r="B64" s="109">
        <v>0.27490526437759399</v>
      </c>
      <c r="C64" s="110">
        <v>0.24326950311660767</v>
      </c>
      <c r="D64" s="108">
        <v>0.20697090029716492</v>
      </c>
      <c r="E64" s="111">
        <v>0.26049533486366272</v>
      </c>
      <c r="F64" s="110">
        <v>0.33291950821876526</v>
      </c>
      <c r="G64" s="108">
        <v>0.35272416472434998</v>
      </c>
      <c r="H64" s="108">
        <v>0.40247076749801636</v>
      </c>
      <c r="I64" s="108">
        <v>0.42082104086875916</v>
      </c>
      <c r="J64" s="108">
        <v>0.45174676179885864</v>
      </c>
      <c r="K64" s="108">
        <v>0.45789510011672974</v>
      </c>
      <c r="L64" s="111">
        <v>0.45063936710357666</v>
      </c>
      <c r="M64" s="60">
        <v>0.28141152858734131</v>
      </c>
      <c r="N64" s="60">
        <v>0.30744242668151855</v>
      </c>
      <c r="O64" s="60">
        <v>0.35465803742408752</v>
      </c>
      <c r="P64" s="60">
        <v>0.39190763235092163</v>
      </c>
      <c r="Q64" s="60">
        <v>0.44801244139671326</v>
      </c>
      <c r="R64" s="64">
        <v>0.46171814203262329</v>
      </c>
      <c r="S64" s="60"/>
      <c r="T64" s="61"/>
      <c r="U64" s="62"/>
      <c r="V64" s="62"/>
      <c r="W64" s="62"/>
      <c r="X64" s="62"/>
    </row>
    <row r="65" spans="1:24" ht="15.6">
      <c r="A65" s="63">
        <v>1968</v>
      </c>
      <c r="B65" s="109">
        <v>0.29073026776313782</v>
      </c>
      <c r="C65" s="110">
        <v>0.25533902645111084</v>
      </c>
      <c r="D65" s="108">
        <v>0.21526302397251129</v>
      </c>
      <c r="E65" s="111">
        <v>0.27409631013870239</v>
      </c>
      <c r="F65" s="110">
        <v>0.35501107573509216</v>
      </c>
      <c r="G65" s="108">
        <v>0.37679213285446167</v>
      </c>
      <c r="H65" s="108">
        <v>0.42999410629272461</v>
      </c>
      <c r="I65" s="108">
        <v>0.45015040040016174</v>
      </c>
      <c r="J65" s="108">
        <v>0.47846335172653198</v>
      </c>
      <c r="K65" s="108">
        <v>0.4878849983215332</v>
      </c>
      <c r="L65" s="111">
        <v>0.48972290754318237</v>
      </c>
      <c r="M65" s="60">
        <v>0.29790925979614258</v>
      </c>
      <c r="N65" s="60">
        <v>0.32706129550933838</v>
      </c>
      <c r="O65" s="60">
        <v>0.37647789716720581</v>
      </c>
      <c r="P65" s="60">
        <v>0.42303726077079773</v>
      </c>
      <c r="Q65" s="60">
        <v>0.47258016467094421</v>
      </c>
      <c r="R65" s="64">
        <v>0.48688146471977234</v>
      </c>
      <c r="S65" s="60"/>
      <c r="T65" s="61"/>
      <c r="U65" s="62"/>
      <c r="V65" s="62"/>
      <c r="W65" s="62"/>
      <c r="X65" s="62"/>
    </row>
    <row r="66" spans="1:24" ht="15.6">
      <c r="A66" s="65">
        <v>1969</v>
      </c>
      <c r="B66" s="112">
        <v>0.30315986275672913</v>
      </c>
      <c r="C66" s="113">
        <v>0.27093502879142761</v>
      </c>
      <c r="D66" s="114">
        <v>0.23174205422401428</v>
      </c>
      <c r="E66" s="115">
        <v>0.28952959179878235</v>
      </c>
      <c r="F66" s="113">
        <v>0.36535593867301941</v>
      </c>
      <c r="G66" s="114">
        <v>0.3874717652797699</v>
      </c>
      <c r="H66" s="114">
        <v>0.44213026762008667</v>
      </c>
      <c r="I66" s="114">
        <v>0.46229195594787598</v>
      </c>
      <c r="J66" s="114">
        <v>0.49181506037712097</v>
      </c>
      <c r="K66" s="114">
        <v>0.49507102370262146</v>
      </c>
      <c r="L66" s="115">
        <v>0.49049606919288635</v>
      </c>
      <c r="M66" s="66">
        <v>0.3103516697883606</v>
      </c>
      <c r="N66" s="66">
        <v>0.33842280507087708</v>
      </c>
      <c r="O66" s="66">
        <v>0.38841676712036133</v>
      </c>
      <c r="P66" s="66">
        <v>0.43255624175071716</v>
      </c>
      <c r="Q66" s="66">
        <v>0.48958241939544678</v>
      </c>
      <c r="R66" s="67">
        <v>0.49779060482978821</v>
      </c>
      <c r="S66" s="60"/>
      <c r="T66" s="61"/>
      <c r="U66" s="62"/>
      <c r="V66" s="62"/>
      <c r="W66" s="62"/>
      <c r="X66" s="62"/>
    </row>
    <row r="67" spans="1:24" ht="15.6">
      <c r="A67" s="57">
        <v>1970</v>
      </c>
      <c r="B67" s="116">
        <v>0.29188868403434753</v>
      </c>
      <c r="C67" s="117">
        <v>0.26411226391792297</v>
      </c>
      <c r="D67" s="118">
        <v>0.22364355623722076</v>
      </c>
      <c r="E67" s="119">
        <v>0.28292417526245117</v>
      </c>
      <c r="F67" s="117">
        <v>0.34620270133018494</v>
      </c>
      <c r="G67" s="118">
        <v>0.36491519212722778</v>
      </c>
      <c r="H67" s="118">
        <v>0.41380622982978821</v>
      </c>
      <c r="I67" s="118">
        <v>0.43236708641052246</v>
      </c>
      <c r="J67" s="118">
        <v>0.46385049819946289</v>
      </c>
      <c r="K67" s="118">
        <v>0.47407165169715881</v>
      </c>
      <c r="L67" s="119">
        <v>0.4715849757194519</v>
      </c>
      <c r="M67" s="58">
        <v>0.30166333913803101</v>
      </c>
      <c r="N67" s="58">
        <v>0.32441550493240356</v>
      </c>
      <c r="O67" s="58">
        <v>0.36835911870002747</v>
      </c>
      <c r="P67" s="58">
        <v>0.40470844507217407</v>
      </c>
      <c r="Q67" s="58">
        <v>0.4579121470451355</v>
      </c>
      <c r="R67" s="59">
        <v>0.47546431422233582</v>
      </c>
      <c r="S67" s="60"/>
      <c r="T67" s="61"/>
      <c r="U67" s="62"/>
      <c r="V67" s="62"/>
      <c r="W67" s="62"/>
      <c r="X67" s="62"/>
    </row>
    <row r="68" spans="1:24" ht="15.6">
      <c r="A68" s="63">
        <v>1971</v>
      </c>
      <c r="B68" s="109">
        <v>0.28609073162078857</v>
      </c>
      <c r="C68" s="110">
        <v>0.25819540023803711</v>
      </c>
      <c r="D68" s="108">
        <v>0.21400940418243408</v>
      </c>
      <c r="E68" s="111">
        <v>0.27804404497146606</v>
      </c>
      <c r="F68" s="110">
        <v>0.33937108516693115</v>
      </c>
      <c r="G68" s="108">
        <v>0.35745161771774292</v>
      </c>
      <c r="H68" s="108">
        <v>0.40443220734596252</v>
      </c>
      <c r="I68" s="108">
        <v>0.4228878915309906</v>
      </c>
      <c r="J68" s="108">
        <v>0.45406317710876465</v>
      </c>
      <c r="K68" s="108">
        <v>0.47010529041290283</v>
      </c>
      <c r="L68" s="111">
        <v>0.46788004040718079</v>
      </c>
      <c r="M68" s="60">
        <v>0.29564103484153748</v>
      </c>
      <c r="N68" s="60">
        <v>0.31808671355247498</v>
      </c>
      <c r="O68" s="60">
        <v>0.35898885130882263</v>
      </c>
      <c r="P68" s="60">
        <v>0.39486873149871826</v>
      </c>
      <c r="Q68" s="60">
        <v>0.44464424252510071</v>
      </c>
      <c r="R68" s="64">
        <v>0.47127309441566467</v>
      </c>
      <c r="S68" s="60"/>
      <c r="T68" s="61"/>
      <c r="U68" s="62"/>
      <c r="V68" s="62"/>
      <c r="W68" s="62"/>
      <c r="X68" s="62"/>
    </row>
    <row r="69" spans="1:24" ht="15.6">
      <c r="A69" s="63">
        <v>1972</v>
      </c>
      <c r="B69" s="109">
        <v>0.29577070474624634</v>
      </c>
      <c r="C69" s="110">
        <v>0.26834100484848022</v>
      </c>
      <c r="D69" s="108">
        <v>0.21930408477783203</v>
      </c>
      <c r="E69" s="111">
        <v>0.29017651081085205</v>
      </c>
      <c r="F69" s="110">
        <v>0.34750238060951233</v>
      </c>
      <c r="G69" s="108">
        <v>0.36416825652122498</v>
      </c>
      <c r="H69" s="108">
        <v>0.41068169474601746</v>
      </c>
      <c r="I69" s="108">
        <v>0.42798757553100586</v>
      </c>
      <c r="J69" s="108">
        <v>0.45620879530906677</v>
      </c>
      <c r="K69" s="108">
        <v>0.47162100672721863</v>
      </c>
      <c r="L69" s="111">
        <v>0.47043263912200928</v>
      </c>
      <c r="M69" s="60">
        <v>0.30729714035987854</v>
      </c>
      <c r="N69" s="60">
        <v>0.32551351189613342</v>
      </c>
      <c r="O69" s="60">
        <v>0.36785927414894104</v>
      </c>
      <c r="P69" s="60">
        <v>0.40254214406013489</v>
      </c>
      <c r="Q69" s="60">
        <v>0.44699379801750183</v>
      </c>
      <c r="R69" s="64">
        <v>0.47229647636413574</v>
      </c>
      <c r="S69" s="60"/>
      <c r="T69" s="61"/>
      <c r="U69" s="62"/>
      <c r="V69" s="62"/>
      <c r="W69" s="62"/>
      <c r="X69" s="62"/>
    </row>
    <row r="70" spans="1:24" ht="15.6">
      <c r="A70" s="63">
        <v>1973</v>
      </c>
      <c r="B70" s="109">
        <v>0.29781287908554077</v>
      </c>
      <c r="C70" s="110">
        <v>0.27538883686065674</v>
      </c>
      <c r="D70" s="108">
        <v>0.22782814502716064</v>
      </c>
      <c r="E70" s="111">
        <v>0.29693037271499634</v>
      </c>
      <c r="F70" s="110">
        <v>0.33951348066329956</v>
      </c>
      <c r="G70" s="108">
        <v>0.35318657755851746</v>
      </c>
      <c r="H70" s="108">
        <v>0.38825958967208862</v>
      </c>
      <c r="I70" s="108">
        <v>0.40303435921669006</v>
      </c>
      <c r="J70" s="108">
        <v>0.4269106388092041</v>
      </c>
      <c r="K70" s="108">
        <v>0.44262909889221191</v>
      </c>
      <c r="L70" s="111">
        <v>0.44726088643074036</v>
      </c>
      <c r="M70" s="60">
        <v>0.30621039867401123</v>
      </c>
      <c r="N70" s="60">
        <v>0.32511621713638306</v>
      </c>
      <c r="O70" s="60">
        <v>0.35325941443443298</v>
      </c>
      <c r="P70" s="60">
        <v>0.38291057944297791</v>
      </c>
      <c r="Q70" s="60">
        <v>0.41847103834152222</v>
      </c>
      <c r="R70" s="64">
        <v>0.44033715128898621</v>
      </c>
      <c r="S70" s="60"/>
      <c r="T70" s="61"/>
      <c r="U70" s="62"/>
      <c r="V70" s="62"/>
      <c r="W70" s="62"/>
      <c r="X70" s="62"/>
    </row>
    <row r="71" spans="1:24" ht="15.6">
      <c r="A71" s="63">
        <v>1974</v>
      </c>
      <c r="B71" s="109">
        <v>0.30665364861488342</v>
      </c>
      <c r="C71" s="110">
        <f>'PSZ tax rates'!E1118</f>
        <v>0</v>
      </c>
      <c r="D71" s="108">
        <v>0.23062270879745483</v>
      </c>
      <c r="E71" s="111">
        <v>0.30664709210395813</v>
      </c>
      <c r="F71" s="110">
        <v>0.35295224189758301</v>
      </c>
      <c r="G71" s="108">
        <v>0.36726343631744385</v>
      </c>
      <c r="H71" s="108">
        <v>0.40585675835609436</v>
      </c>
      <c r="I71" s="108">
        <v>0.42109906673431396</v>
      </c>
      <c r="J71" s="108">
        <v>0.44661611318588257</v>
      </c>
      <c r="K71" s="108">
        <v>0.4609534740447998</v>
      </c>
      <c r="L71" s="111">
        <v>0.45794299244880676</v>
      </c>
      <c r="M71" s="60">
        <v>0.31922823190689087</v>
      </c>
      <c r="N71" s="60">
        <v>0.33676266670227051</v>
      </c>
      <c r="O71" s="60">
        <v>0.37009158730506897</v>
      </c>
      <c r="P71" s="60">
        <v>0.40023258328437805</v>
      </c>
      <c r="Q71" s="60">
        <v>0.43949940800666809</v>
      </c>
      <c r="R71" s="64">
        <v>0.46244028210639954</v>
      </c>
      <c r="S71" s="60"/>
      <c r="T71" s="61"/>
      <c r="U71" s="62"/>
      <c r="V71" s="62"/>
      <c r="W71" s="62"/>
      <c r="X71" s="62"/>
    </row>
    <row r="72" spans="1:24" ht="15.6">
      <c r="A72" s="63">
        <v>1975</v>
      </c>
      <c r="B72" s="109">
        <v>0.29035809636116028</v>
      </c>
      <c r="C72" s="110">
        <v>0.26880013942718506</v>
      </c>
      <c r="D72" s="108">
        <v>0.21474158763885498</v>
      </c>
      <c r="E72" s="111">
        <v>0.29276749491691589</v>
      </c>
      <c r="F72" s="110">
        <v>0.33144569396972656</v>
      </c>
      <c r="G72" s="108">
        <v>0.34068045020103455</v>
      </c>
      <c r="H72" s="108">
        <v>0.37026584148406982</v>
      </c>
      <c r="I72" s="108">
        <v>0.38024473190307617</v>
      </c>
      <c r="J72" s="108">
        <v>0.39021745324134827</v>
      </c>
      <c r="K72" s="108">
        <v>0.39655229449272156</v>
      </c>
      <c r="L72" s="111">
        <v>0.39429557323455811</v>
      </c>
      <c r="M72" s="60">
        <v>0.30992767214775085</v>
      </c>
      <c r="N72" s="60">
        <v>0.317484050989151</v>
      </c>
      <c r="O72" s="60">
        <v>0.3470725417137146</v>
      </c>
      <c r="P72" s="60">
        <v>0.37204018235206604</v>
      </c>
      <c r="Q72" s="60">
        <v>0.38693106174468994</v>
      </c>
      <c r="R72" s="64">
        <v>0.39773741364479065</v>
      </c>
      <c r="S72" s="60"/>
      <c r="T72" s="61"/>
      <c r="U72" s="62"/>
      <c r="V72" s="62"/>
      <c r="W72" s="62"/>
      <c r="X72" s="62"/>
    </row>
    <row r="73" spans="1:24" ht="15.6">
      <c r="A73" s="63">
        <v>1976</v>
      </c>
      <c r="B73" s="109">
        <v>0.30042701959609985</v>
      </c>
      <c r="C73" s="110">
        <v>0.27697312831878662</v>
      </c>
      <c r="D73" s="108">
        <v>0.22101350128650665</v>
      </c>
      <c r="E73" s="111">
        <v>0.30196335911750793</v>
      </c>
      <c r="F73" s="110">
        <v>0.34538564085960388</v>
      </c>
      <c r="G73" s="108">
        <v>0.35612398386001587</v>
      </c>
      <c r="H73" s="108">
        <v>0.38870120048522949</v>
      </c>
      <c r="I73" s="108">
        <v>0.40080505609512329</v>
      </c>
      <c r="J73" s="108">
        <v>0.41764110326766968</v>
      </c>
      <c r="K73" s="108">
        <v>0.42517644166946411</v>
      </c>
      <c r="L73" s="111">
        <v>0.42807161808013916</v>
      </c>
      <c r="M73" s="60">
        <v>0.32070007920265198</v>
      </c>
      <c r="N73" s="60">
        <v>0.33098775148391724</v>
      </c>
      <c r="O73" s="60">
        <v>0.36075982451438904</v>
      </c>
      <c r="P73" s="60">
        <v>0.38706490397453308</v>
      </c>
      <c r="Q73" s="60">
        <v>0.41363099217414856</v>
      </c>
      <c r="R73" s="64">
        <v>0.4236476719379425</v>
      </c>
      <c r="S73" s="60"/>
      <c r="T73" s="61"/>
      <c r="U73" s="62"/>
      <c r="V73" s="62"/>
      <c r="W73" s="62"/>
      <c r="X73" s="62"/>
    </row>
    <row r="74" spans="1:24" ht="15.6">
      <c r="A74" s="63">
        <v>1977</v>
      </c>
      <c r="B74" s="109">
        <v>0.30244427919387817</v>
      </c>
      <c r="C74" s="110">
        <v>0.27919235825538635</v>
      </c>
      <c r="D74" s="108">
        <v>0.21690212190151215</v>
      </c>
      <c r="E74" s="111">
        <v>0.3067338764667511</v>
      </c>
      <c r="F74" s="110">
        <v>0.34608310461044312</v>
      </c>
      <c r="G74" s="108">
        <v>0.35614949464797974</v>
      </c>
      <c r="H74" s="108">
        <v>0.38501498103141785</v>
      </c>
      <c r="I74" s="108">
        <v>0.39464226365089417</v>
      </c>
      <c r="J74" s="108">
        <v>0.40777626633644104</v>
      </c>
      <c r="K74" s="108">
        <v>0.41299238801002502</v>
      </c>
      <c r="L74" s="111">
        <v>0.41379019618034363</v>
      </c>
      <c r="M74" s="60">
        <v>0.32233962416648865</v>
      </c>
      <c r="N74" s="60">
        <v>0.3334307074546814</v>
      </c>
      <c r="O74" s="60">
        <v>0.36226409673690796</v>
      </c>
      <c r="P74" s="60">
        <v>0.38363549113273621</v>
      </c>
      <c r="Q74" s="60">
        <v>0.40491950511932373</v>
      </c>
      <c r="R74" s="64">
        <v>0.41257494688034058</v>
      </c>
      <c r="S74" s="60"/>
      <c r="T74" s="61"/>
      <c r="U74" s="62"/>
      <c r="V74" s="62"/>
      <c r="W74" s="62"/>
      <c r="X74" s="62"/>
    </row>
    <row r="75" spans="1:24" ht="15.6">
      <c r="A75" s="63">
        <v>1978</v>
      </c>
      <c r="B75" s="109">
        <v>0.30160132050514221</v>
      </c>
      <c r="C75" s="110">
        <v>0.28304114937782288</v>
      </c>
      <c r="D75" s="108">
        <v>0.22435067594051361</v>
      </c>
      <c r="E75" s="111">
        <v>0.30873391032218933</v>
      </c>
      <c r="F75" s="110">
        <v>0.33660754561424255</v>
      </c>
      <c r="G75" s="108">
        <v>0.34431275725364685</v>
      </c>
      <c r="H75" s="108">
        <v>0.36899974942207336</v>
      </c>
      <c r="I75" s="108">
        <v>0.37682148814201355</v>
      </c>
      <c r="J75" s="108">
        <v>0.38595196604728699</v>
      </c>
      <c r="K75" s="108">
        <v>0.37946611642837524</v>
      </c>
      <c r="L75" s="111">
        <v>0.37927526235580444</v>
      </c>
      <c r="M75" s="60">
        <v>0.31871414184570313</v>
      </c>
      <c r="N75" s="60">
        <v>0.325003981590271</v>
      </c>
      <c r="O75" s="60">
        <v>0.35038241744041443</v>
      </c>
      <c r="P75" s="60">
        <v>0.36919492483139038</v>
      </c>
      <c r="Q75" s="60">
        <v>0.38934093713760376</v>
      </c>
      <c r="R75" s="64">
        <v>0.37955987453460693</v>
      </c>
      <c r="S75" s="60"/>
      <c r="T75" s="61"/>
      <c r="U75" s="62"/>
      <c r="V75" s="62"/>
      <c r="W75" s="62"/>
      <c r="X75" s="62"/>
    </row>
    <row r="76" spans="1:24" ht="15.6">
      <c r="A76" s="65">
        <v>1979</v>
      </c>
      <c r="B76" s="112">
        <v>0.3058716356754303</v>
      </c>
      <c r="C76" s="113">
        <v>0.28583809733390808</v>
      </c>
      <c r="D76" s="114">
        <v>0.22339645028114319</v>
      </c>
      <c r="E76" s="115">
        <v>0.31367748975753784</v>
      </c>
      <c r="F76" s="113">
        <v>0.34326067566871643</v>
      </c>
      <c r="G76" s="114">
        <v>0.35043343901634216</v>
      </c>
      <c r="H76" s="114">
        <v>0.37529098987579346</v>
      </c>
      <c r="I76" s="114">
        <v>0.38240411877632141</v>
      </c>
      <c r="J76" s="114">
        <v>0.38971835374832153</v>
      </c>
      <c r="K76" s="114">
        <v>0.39374345541000366</v>
      </c>
      <c r="L76" s="115">
        <v>0.40024623274803162</v>
      </c>
      <c r="M76" s="66">
        <v>0.32599914073944092</v>
      </c>
      <c r="N76" s="66">
        <v>0.32988595962524414</v>
      </c>
      <c r="O76" s="66">
        <v>0.35719326138496399</v>
      </c>
      <c r="P76" s="66">
        <v>0.37560179829597473</v>
      </c>
      <c r="Q76" s="66">
        <v>0.38724017143249512</v>
      </c>
      <c r="R76" s="67">
        <v>0.38973537087440491</v>
      </c>
      <c r="S76" s="60"/>
      <c r="T76" s="61"/>
      <c r="U76" s="62"/>
      <c r="V76" s="62"/>
      <c r="W76" s="62"/>
      <c r="X76" s="62"/>
    </row>
    <row r="77" spans="1:24" ht="15.6">
      <c r="A77" s="57">
        <v>1980</v>
      </c>
      <c r="B77" s="116">
        <v>0.30785411596298218</v>
      </c>
      <c r="C77" s="117">
        <v>0.28719919919967651</v>
      </c>
      <c r="D77" s="118">
        <v>0.22615480422973633</v>
      </c>
      <c r="E77" s="119">
        <v>0.31367576122283936</v>
      </c>
      <c r="F77" s="117">
        <v>0.34751856327056885</v>
      </c>
      <c r="G77" s="118">
        <v>0.35656684637069702</v>
      </c>
      <c r="H77" s="118">
        <v>0.385027676820755</v>
      </c>
      <c r="I77" s="118">
        <v>0.39378070831298828</v>
      </c>
      <c r="J77" s="118">
        <v>0.40823662281036377</v>
      </c>
      <c r="K77" s="118">
        <v>0.41781407594680786</v>
      </c>
      <c r="L77" s="119">
        <v>0.43588051199913025</v>
      </c>
      <c r="M77" s="58">
        <v>0.32659882307052612</v>
      </c>
      <c r="N77" s="58">
        <v>0.33361929655075073</v>
      </c>
      <c r="O77" s="58">
        <v>0.36338275671005249</v>
      </c>
      <c r="P77" s="58">
        <v>0.38099077343940735</v>
      </c>
      <c r="Q77" s="58">
        <v>0.40296661853790283</v>
      </c>
      <c r="R77" s="59">
        <v>0.40905722975730896</v>
      </c>
      <c r="S77" s="60"/>
      <c r="T77" s="61"/>
      <c r="U77" s="62"/>
      <c r="V77" s="62"/>
      <c r="W77" s="62"/>
      <c r="X77" s="62"/>
    </row>
    <row r="78" spans="1:24" ht="15.6">
      <c r="A78" s="63">
        <v>1981</v>
      </c>
      <c r="B78" s="109">
        <v>0.31374996900558472</v>
      </c>
      <c r="C78" s="110">
        <v>0.29976966977119446</v>
      </c>
      <c r="D78" s="108">
        <v>0.23843550682067871</v>
      </c>
      <c r="E78" s="111">
        <v>0.32591265439987183</v>
      </c>
      <c r="F78" s="110">
        <v>0.34003621339797974</v>
      </c>
      <c r="G78" s="108">
        <v>0.34304612874984741</v>
      </c>
      <c r="H78" s="108">
        <v>0.35964760184288025</v>
      </c>
      <c r="I78" s="108">
        <v>0.36448541283607483</v>
      </c>
      <c r="J78" s="108">
        <v>0.37047585844993591</v>
      </c>
      <c r="K78" s="108">
        <v>0.37060371041297913</v>
      </c>
      <c r="L78" s="111">
        <v>0.374715656042099</v>
      </c>
      <c r="M78" s="60">
        <v>0.33297067880630493</v>
      </c>
      <c r="N78" s="60">
        <v>0.32925352454185486</v>
      </c>
      <c r="O78" s="60">
        <v>0.34714597463607788</v>
      </c>
      <c r="P78" s="60">
        <v>0.35889819264411926</v>
      </c>
      <c r="Q78" s="60">
        <v>0.3704027533531189</v>
      </c>
      <c r="R78" s="64">
        <v>0.36846327781677246</v>
      </c>
      <c r="S78" s="60"/>
      <c r="T78" s="61"/>
      <c r="U78" s="62"/>
      <c r="V78" s="62"/>
      <c r="W78" s="62"/>
      <c r="X78" s="62"/>
    </row>
    <row r="79" spans="1:24" ht="15.6">
      <c r="A79" s="63">
        <v>1982</v>
      </c>
      <c r="B79" s="109">
        <v>0.30361279845237732</v>
      </c>
      <c r="C79" s="110">
        <v>0.29090377688407898</v>
      </c>
      <c r="D79" s="108">
        <v>0.23154185712337494</v>
      </c>
      <c r="E79" s="111">
        <v>0.31529045104980469</v>
      </c>
      <c r="F79" s="110">
        <v>0.32732200622558594</v>
      </c>
      <c r="G79" s="108">
        <v>0.33096209168434143</v>
      </c>
      <c r="H79" s="108">
        <v>0.35164964199066162</v>
      </c>
      <c r="I79" s="108">
        <v>0.35896426439285278</v>
      </c>
      <c r="J79" s="108">
        <v>0.36805817484855652</v>
      </c>
      <c r="K79" s="108">
        <v>0.37782889604568481</v>
      </c>
      <c r="L79" s="111">
        <v>0.38204264640808105</v>
      </c>
      <c r="M79" s="60">
        <v>0.31874337792396545</v>
      </c>
      <c r="N79" s="60">
        <v>0.31335833668708801</v>
      </c>
      <c r="O79" s="60">
        <v>0.33187898993492126</v>
      </c>
      <c r="P79" s="60">
        <v>0.34999898076057434</v>
      </c>
      <c r="Q79" s="60">
        <v>0.36240065097808838</v>
      </c>
      <c r="R79" s="64">
        <v>0.37573066353797913</v>
      </c>
      <c r="S79" s="60"/>
      <c r="T79" s="61"/>
      <c r="U79" s="62"/>
      <c r="V79" s="62"/>
      <c r="W79" s="62"/>
      <c r="X79" s="62"/>
    </row>
    <row r="80" spans="1:24" ht="15.6">
      <c r="A80" s="63">
        <v>1983</v>
      </c>
      <c r="B80" s="109">
        <v>0.29655838012695313</v>
      </c>
      <c r="C80" s="110">
        <v>0.28608506917953491</v>
      </c>
      <c r="D80" s="108">
        <v>0.23308564722537994</v>
      </c>
      <c r="E80" s="111">
        <v>0.30705469846725464</v>
      </c>
      <c r="F80" s="110">
        <v>0.31565377116203308</v>
      </c>
      <c r="G80" s="108">
        <v>0.31783652305603027</v>
      </c>
      <c r="H80" s="108">
        <v>0.33759883046150208</v>
      </c>
      <c r="I80" s="108">
        <v>0.34529036283493042</v>
      </c>
      <c r="J80" s="108">
        <v>0.36589181423187256</v>
      </c>
      <c r="K80" s="108">
        <v>0.38143867254257202</v>
      </c>
      <c r="L80" s="111">
        <v>0.38907802104949951</v>
      </c>
      <c r="M80" s="60">
        <v>0.31052154302597046</v>
      </c>
      <c r="N80" s="60">
        <v>0.30077603459358215</v>
      </c>
      <c r="O80" s="60">
        <v>0.31690493226051331</v>
      </c>
      <c r="P80" s="60">
        <v>0.3252827525138855</v>
      </c>
      <c r="Q80" s="60">
        <v>0.35705256462097168</v>
      </c>
      <c r="R80" s="64">
        <v>0.37779408693313599</v>
      </c>
      <c r="S80" s="60"/>
      <c r="T80" s="61"/>
      <c r="U80" s="62"/>
      <c r="V80" s="62"/>
      <c r="W80" s="62"/>
      <c r="X80" s="62"/>
    </row>
    <row r="81" spans="1:24" ht="15.6">
      <c r="A81" s="63">
        <v>1984</v>
      </c>
      <c r="B81" s="109">
        <v>0.29287856817245483</v>
      </c>
      <c r="C81" s="110">
        <v>0.28808459639549255</v>
      </c>
      <c r="D81" s="108">
        <v>0.24369333684444427</v>
      </c>
      <c r="E81" s="111">
        <v>0.30555018782615662</v>
      </c>
      <c r="F81" s="110">
        <v>0.30116012692451477</v>
      </c>
      <c r="G81" s="108">
        <v>0.30162033438682556</v>
      </c>
      <c r="H81" s="108">
        <v>0.31559750437736511</v>
      </c>
      <c r="I81" s="108">
        <v>0.32159510254859924</v>
      </c>
      <c r="J81" s="108">
        <v>0.33841642737388611</v>
      </c>
      <c r="K81" s="108">
        <v>0.35819590091705322</v>
      </c>
      <c r="L81" s="111">
        <v>0.35792991518974304</v>
      </c>
      <c r="M81" s="60">
        <v>0.30002111196517944</v>
      </c>
      <c r="N81" s="60">
        <v>0.28878885507583618</v>
      </c>
      <c r="O81" s="60">
        <v>0.29863214492797852</v>
      </c>
      <c r="P81" s="60">
        <v>0.30393004417419434</v>
      </c>
      <c r="Q81" s="60">
        <v>0.3267882764339447</v>
      </c>
      <c r="R81" s="64">
        <v>0.35833141207695007</v>
      </c>
      <c r="S81" s="60"/>
      <c r="T81" s="61"/>
      <c r="U81" s="62"/>
      <c r="V81" s="62"/>
      <c r="W81" s="62"/>
      <c r="X81" s="62"/>
    </row>
    <row r="82" spans="1:24" ht="15.6">
      <c r="A82" s="63">
        <v>1985</v>
      </c>
      <c r="B82" s="109">
        <v>0.29739612340927124</v>
      </c>
      <c r="C82" s="110">
        <v>0.28954365849494934</v>
      </c>
      <c r="D82" s="108">
        <v>0.24667522311210632</v>
      </c>
      <c r="E82" s="111">
        <v>0.30640497803688049</v>
      </c>
      <c r="F82" s="110">
        <v>0.31096485257148743</v>
      </c>
      <c r="G82" s="108">
        <v>0.31295272707939148</v>
      </c>
      <c r="H82" s="108">
        <v>0.33058464527130127</v>
      </c>
      <c r="I82" s="108">
        <v>0.33962416648864746</v>
      </c>
      <c r="J82" s="108">
        <v>0.35710924863815308</v>
      </c>
      <c r="K82" s="108">
        <v>0.37775570154190063</v>
      </c>
      <c r="L82" s="111">
        <v>0.38085219264030457</v>
      </c>
      <c r="M82" s="60">
        <v>0.30605447292327881</v>
      </c>
      <c r="N82" s="60">
        <v>0.29660472273826599</v>
      </c>
      <c r="O82" s="60">
        <v>0.30455848574638367</v>
      </c>
      <c r="P82" s="60">
        <v>0.32167297601699829</v>
      </c>
      <c r="Q82" s="60">
        <v>0.34607011079788208</v>
      </c>
      <c r="R82" s="64">
        <v>0.37620693445205688</v>
      </c>
      <c r="S82" s="60"/>
      <c r="T82" s="61"/>
      <c r="U82" s="62"/>
      <c r="V82" s="62"/>
      <c r="W82" s="62"/>
      <c r="X82" s="62"/>
    </row>
    <row r="83" spans="1:24" ht="15.6">
      <c r="A83" s="63">
        <v>1986</v>
      </c>
      <c r="B83" s="109">
        <v>0.3018822968006134</v>
      </c>
      <c r="C83" s="110">
        <v>0.28783273696899414</v>
      </c>
      <c r="D83" s="108">
        <v>0.24260139465332031</v>
      </c>
      <c r="E83" s="111">
        <v>0.305257648229599</v>
      </c>
      <c r="F83" s="110">
        <v>0.32635307312011719</v>
      </c>
      <c r="G83" s="108">
        <v>0.33318725228309631</v>
      </c>
      <c r="H83" s="108">
        <v>0.3630523681640625</v>
      </c>
      <c r="I83" s="108">
        <v>0.3810131847858429</v>
      </c>
      <c r="J83" s="108">
        <v>0.42296624183654785</v>
      </c>
      <c r="K83" s="108">
        <v>0.47810029983520508</v>
      </c>
      <c r="L83" s="111">
        <v>0.5028107762336731</v>
      </c>
      <c r="M83" s="60">
        <v>0.30972078442573547</v>
      </c>
      <c r="N83" s="60">
        <v>0.30645880103111267</v>
      </c>
      <c r="O83" s="60">
        <v>0.31428933143615723</v>
      </c>
      <c r="P83" s="60">
        <v>0.34111839532852173</v>
      </c>
      <c r="Q83" s="60">
        <v>0.39243775606155396</v>
      </c>
      <c r="R83" s="64">
        <v>0.46595034003257751</v>
      </c>
      <c r="S83" s="60"/>
      <c r="T83" s="61"/>
      <c r="U83" s="62"/>
      <c r="V83" s="62"/>
      <c r="W83" s="62"/>
      <c r="X83" s="62"/>
    </row>
    <row r="84" spans="1:24" ht="15.6">
      <c r="A84" s="63">
        <v>1987</v>
      </c>
      <c r="B84" s="109">
        <v>0.30913594365119934</v>
      </c>
      <c r="C84" s="110">
        <v>0.29168930649757385</v>
      </c>
      <c r="D84" s="108">
        <v>0.24655520915985107</v>
      </c>
      <c r="E84" s="111">
        <v>0.30895537137985229</v>
      </c>
      <c r="F84" s="110">
        <v>0.33807569742202759</v>
      </c>
      <c r="G84" s="108">
        <v>0.34219822287559509</v>
      </c>
      <c r="H84" s="108">
        <v>0.35788401961326599</v>
      </c>
      <c r="I84" s="108">
        <v>0.3660862147808075</v>
      </c>
      <c r="J84" s="108">
        <v>0.3868899941444397</v>
      </c>
      <c r="K84" s="108">
        <v>0.41538694500923157</v>
      </c>
      <c r="L84" s="111">
        <v>0.42492800951004028</v>
      </c>
      <c r="M84" s="60">
        <v>0.32736557722091675</v>
      </c>
      <c r="N84" s="60">
        <v>0.32712948322296143</v>
      </c>
      <c r="O84" s="60">
        <v>0.33484181761741638</v>
      </c>
      <c r="P84" s="60">
        <v>0.34581300616264343</v>
      </c>
      <c r="Q84" s="60">
        <v>0.37128403782844543</v>
      </c>
      <c r="R84" s="64">
        <v>0.4104313850402832</v>
      </c>
      <c r="S84" s="60"/>
      <c r="T84" s="61"/>
      <c r="U84" s="62"/>
      <c r="V84" s="62"/>
      <c r="W84" s="62"/>
      <c r="X84" s="62"/>
    </row>
    <row r="85" spans="1:24" ht="15.6">
      <c r="A85" s="63">
        <v>1988</v>
      </c>
      <c r="B85" s="109">
        <v>0.30494457483291626</v>
      </c>
      <c r="C85" s="110">
        <v>0.29093074798583984</v>
      </c>
      <c r="D85" s="108">
        <v>0.24961011111736298</v>
      </c>
      <c r="E85" s="111">
        <v>0.30680465698242188</v>
      </c>
      <c r="F85" s="110">
        <v>0.32691147923469543</v>
      </c>
      <c r="G85" s="108">
        <v>0.32988265156745911</v>
      </c>
      <c r="H85" s="108">
        <v>0.34435322880744934</v>
      </c>
      <c r="I85" s="108">
        <v>0.35144516825675964</v>
      </c>
      <c r="J85" s="108">
        <v>0.36901292204856873</v>
      </c>
      <c r="K85" s="108">
        <v>0.38898137211799622</v>
      </c>
      <c r="L85" s="111">
        <v>0.40287208557128906</v>
      </c>
      <c r="M85" s="60">
        <v>0.31862705945968628</v>
      </c>
      <c r="N85" s="60">
        <v>0.31427270174026489</v>
      </c>
      <c r="O85" s="60">
        <v>0.32164108753204346</v>
      </c>
      <c r="P85" s="60">
        <v>0.33189740777015686</v>
      </c>
      <c r="Q85" s="60">
        <v>0.35648718476295471</v>
      </c>
      <c r="R85" s="64">
        <v>0.38104325532913208</v>
      </c>
      <c r="S85" s="60"/>
      <c r="T85" s="61"/>
      <c r="U85" s="62"/>
      <c r="V85" s="62"/>
      <c r="W85" s="62"/>
      <c r="X85" s="62"/>
    </row>
    <row r="86" spans="1:24" ht="15.6">
      <c r="A86" s="65">
        <v>1989</v>
      </c>
      <c r="B86" s="112">
        <v>0.31154808402061462</v>
      </c>
      <c r="C86" s="113">
        <v>0.29628178477287292</v>
      </c>
      <c r="D86" s="114">
        <v>0.25316950678825378</v>
      </c>
      <c r="E86" s="115">
        <v>0.31272241473197937</v>
      </c>
      <c r="F86" s="113">
        <v>0.33576002717018127</v>
      </c>
      <c r="G86" s="114">
        <v>0.33730512857437134</v>
      </c>
      <c r="H86" s="114">
        <v>0.34848189353942871</v>
      </c>
      <c r="I86" s="114">
        <v>0.35426807403564453</v>
      </c>
      <c r="J86" s="114">
        <v>0.36902105808258057</v>
      </c>
      <c r="K86" s="114">
        <v>0.40255892276763916</v>
      </c>
      <c r="L86" s="115">
        <v>0.41114369034767151</v>
      </c>
      <c r="M86" s="66">
        <v>0.33153614401817322</v>
      </c>
      <c r="N86" s="66">
        <v>0.32563167810440063</v>
      </c>
      <c r="O86" s="66">
        <v>0.33097144961357117</v>
      </c>
      <c r="P86" s="66">
        <v>0.33898922801017761</v>
      </c>
      <c r="Q86" s="66">
        <v>0.34929603338241577</v>
      </c>
      <c r="R86" s="67">
        <v>0.39798054099082947</v>
      </c>
      <c r="S86" s="60"/>
      <c r="T86" s="61"/>
      <c r="U86" s="62"/>
      <c r="V86" s="62"/>
      <c r="W86" s="62"/>
      <c r="X86" s="62"/>
    </row>
    <row r="87" spans="1:24" ht="15.6">
      <c r="A87" s="57">
        <v>1990</v>
      </c>
      <c r="B87" s="116">
        <v>0.31127205491065979</v>
      </c>
      <c r="C87" s="117">
        <v>0.29687443375587463</v>
      </c>
      <c r="D87" s="118">
        <v>0.25419136881828308</v>
      </c>
      <c r="E87" s="119">
        <v>0.31299862265586853</v>
      </c>
      <c r="F87" s="117">
        <v>0.33406409621238708</v>
      </c>
      <c r="G87" s="118">
        <v>0.33570957183837891</v>
      </c>
      <c r="H87" s="118">
        <v>0.34635472297668457</v>
      </c>
      <c r="I87" s="118">
        <v>0.35130482912063599</v>
      </c>
      <c r="J87" s="118">
        <v>0.3646375834941864</v>
      </c>
      <c r="K87" s="118">
        <v>0.39210370182991028</v>
      </c>
      <c r="L87" s="119">
        <v>0.39968183636665344</v>
      </c>
      <c r="M87" s="58">
        <v>0.3295750617980957</v>
      </c>
      <c r="N87" s="58">
        <v>0.3244820237159729</v>
      </c>
      <c r="O87" s="58">
        <v>0.33125537633895874</v>
      </c>
      <c r="P87" s="58">
        <v>0.33762833476066589</v>
      </c>
      <c r="Q87" s="58">
        <v>0.34846895933151245</v>
      </c>
      <c r="R87" s="59">
        <v>0.38784852623939514</v>
      </c>
      <c r="S87" s="60"/>
      <c r="T87" s="61"/>
      <c r="U87" s="62"/>
      <c r="V87" s="62"/>
      <c r="W87" s="62"/>
      <c r="X87" s="62"/>
    </row>
    <row r="88" spans="1:24" ht="15.6">
      <c r="A88" s="63">
        <v>1991</v>
      </c>
      <c r="B88" s="109">
        <v>0.31062114238739014</v>
      </c>
      <c r="C88" s="110">
        <v>0.29726698994636536</v>
      </c>
      <c r="D88" s="108">
        <v>0.25894176959991455</v>
      </c>
      <c r="E88" s="111">
        <v>0.3114764392375946</v>
      </c>
      <c r="F88" s="110">
        <v>0.33190250396728516</v>
      </c>
      <c r="G88" s="108">
        <v>0.33276018500328064</v>
      </c>
      <c r="H88" s="108">
        <v>0.34451517462730408</v>
      </c>
      <c r="I88" s="108">
        <v>0.35204708576202393</v>
      </c>
      <c r="J88" s="108">
        <v>0.36782735586166382</v>
      </c>
      <c r="K88" s="108">
        <v>0.38432154059410095</v>
      </c>
      <c r="L88" s="111">
        <v>0.38345450162887573</v>
      </c>
      <c r="M88" s="60">
        <v>0.3296237587928772</v>
      </c>
      <c r="N88" s="60">
        <v>0.32119634747505188</v>
      </c>
      <c r="O88" s="60">
        <v>0.32307860255241394</v>
      </c>
      <c r="P88" s="60">
        <v>0.33632689714431763</v>
      </c>
      <c r="Q88" s="60">
        <v>0.35798177123069763</v>
      </c>
      <c r="R88" s="64">
        <v>0.38480544090270996</v>
      </c>
      <c r="S88" s="60"/>
      <c r="T88" s="61"/>
      <c r="U88" s="62"/>
      <c r="V88" s="62"/>
      <c r="W88" s="62"/>
      <c r="X88" s="62"/>
    </row>
    <row r="89" spans="1:24" ht="15.6">
      <c r="A89" s="63">
        <v>1992</v>
      </c>
      <c r="B89" s="109">
        <v>0.30832836031913757</v>
      </c>
      <c r="C89" s="110">
        <v>0.29396533966064453</v>
      </c>
      <c r="D89" s="108">
        <v>0.25373721122741699</v>
      </c>
      <c r="E89" s="111">
        <v>0.30831104516983032</v>
      </c>
      <c r="F89" s="110">
        <v>0.33007445931434631</v>
      </c>
      <c r="G89" s="108">
        <v>0.33093252778053284</v>
      </c>
      <c r="H89" s="108">
        <v>0.34253910183906555</v>
      </c>
      <c r="I89" s="108">
        <v>0.34966230392456055</v>
      </c>
      <c r="J89" s="108">
        <v>0.37118521332740784</v>
      </c>
      <c r="K89" s="108">
        <v>0.38616812229156494</v>
      </c>
      <c r="L89" s="111">
        <v>0.3772919774055481</v>
      </c>
      <c r="M89" s="60">
        <v>0.32767638564109802</v>
      </c>
      <c r="N89" s="60">
        <v>0.31872943043708801</v>
      </c>
      <c r="O89" s="60">
        <v>0.32105568051338196</v>
      </c>
      <c r="P89" s="60">
        <v>0.32704311609268188</v>
      </c>
      <c r="Q89" s="60">
        <v>0.3613981306552887</v>
      </c>
      <c r="R89" s="64">
        <v>0.39125505089759827</v>
      </c>
      <c r="S89" s="60"/>
      <c r="T89" s="61"/>
      <c r="U89" s="62"/>
      <c r="V89" s="62"/>
      <c r="W89" s="62"/>
      <c r="X89" s="62"/>
    </row>
    <row r="90" spans="1:24" ht="15.6">
      <c r="A90" s="63">
        <v>1993</v>
      </c>
      <c r="B90" s="109">
        <v>0.31144669651985168</v>
      </c>
      <c r="C90" s="110">
        <v>0.29444700479507446</v>
      </c>
      <c r="D90" s="108">
        <v>0.2539399266242981</v>
      </c>
      <c r="E90" s="111">
        <v>0.30889958143234253</v>
      </c>
      <c r="F90" s="110">
        <v>0.33742263913154602</v>
      </c>
      <c r="G90" s="108">
        <v>0.3423011302947998</v>
      </c>
      <c r="H90" s="108">
        <v>0.36217379570007324</v>
      </c>
      <c r="I90" s="108">
        <v>0.37315431237220764</v>
      </c>
      <c r="J90" s="108">
        <v>0.39852768182754517</v>
      </c>
      <c r="K90" s="108">
        <v>0.40684902667999268</v>
      </c>
      <c r="L90" s="111">
        <v>0.38368695974349976</v>
      </c>
      <c r="M90" s="60">
        <v>0.32404950261116028</v>
      </c>
      <c r="N90" s="60">
        <v>0.32201221585273743</v>
      </c>
      <c r="O90" s="60">
        <v>0.32948803901672363</v>
      </c>
      <c r="P90" s="60">
        <v>0.34654384851455688</v>
      </c>
      <c r="Q90" s="60">
        <v>0.39293262362480164</v>
      </c>
      <c r="R90" s="64">
        <v>0.41995725035667419</v>
      </c>
      <c r="S90" s="60"/>
      <c r="T90" s="61"/>
      <c r="U90" s="62"/>
      <c r="V90" s="62"/>
      <c r="W90" s="62"/>
      <c r="X90" s="62"/>
    </row>
    <row r="91" spans="1:24" ht="15.6">
      <c r="A91" s="63">
        <v>1994</v>
      </c>
      <c r="B91" s="109">
        <v>0.31584149599075317</v>
      </c>
      <c r="C91" s="110">
        <v>0.29635414481163025</v>
      </c>
      <c r="D91" s="108">
        <v>0.25904348492622375</v>
      </c>
      <c r="E91" s="111">
        <v>0.30962169170379639</v>
      </c>
      <c r="F91" s="110">
        <v>0.34524595737457275</v>
      </c>
      <c r="G91" s="108">
        <v>0.35135507583618164</v>
      </c>
      <c r="H91" s="108">
        <v>0.3751467764377594</v>
      </c>
      <c r="I91" s="108">
        <v>0.3861028254032135</v>
      </c>
      <c r="J91" s="108">
        <v>0.41321927309036255</v>
      </c>
      <c r="K91" s="108">
        <v>0.42734584212303162</v>
      </c>
      <c r="L91" s="111">
        <v>0.41441497206687927</v>
      </c>
      <c r="M91" s="60">
        <v>0.32854270935058594</v>
      </c>
      <c r="N91" s="60">
        <v>0.32725715637207031</v>
      </c>
      <c r="O91" s="60">
        <v>0.34279608726501465</v>
      </c>
      <c r="P91" s="60">
        <v>0.35774755477905273</v>
      </c>
      <c r="Q91" s="60">
        <v>0.40394496917724609</v>
      </c>
      <c r="R91" s="64">
        <v>0.4350009560585022</v>
      </c>
      <c r="S91" s="60"/>
      <c r="T91" s="61"/>
      <c r="U91" s="62"/>
      <c r="V91" s="62"/>
      <c r="W91" s="62"/>
      <c r="X91" s="62"/>
    </row>
    <row r="92" spans="1:24" ht="15.6">
      <c r="A92" s="63">
        <v>1995</v>
      </c>
      <c r="B92" s="109">
        <v>0.31761151552200317</v>
      </c>
      <c r="C92" s="110">
        <v>0.29737436771392822</v>
      </c>
      <c r="D92" s="108">
        <v>0.26514297723770142</v>
      </c>
      <c r="E92" s="111">
        <v>0.30865016579627991</v>
      </c>
      <c r="F92" s="110">
        <v>0.347148597240448</v>
      </c>
      <c r="G92" s="108">
        <v>0.35336184501647949</v>
      </c>
      <c r="H92" s="108">
        <v>0.37797722220420837</v>
      </c>
      <c r="I92" s="108">
        <v>0.39099949598312378</v>
      </c>
      <c r="J92" s="108">
        <v>0.41928356885910034</v>
      </c>
      <c r="K92" s="108">
        <v>0.4327237606048584</v>
      </c>
      <c r="L92" s="111">
        <v>0.42287945747375488</v>
      </c>
      <c r="M92" s="60">
        <v>0.32970994710922241</v>
      </c>
      <c r="N92" s="60">
        <v>0.32775461673736572</v>
      </c>
      <c r="O92" s="60">
        <v>0.33901739120483398</v>
      </c>
      <c r="P92" s="60">
        <v>0.36083963513374329</v>
      </c>
      <c r="Q92" s="60">
        <v>0.41054949164390564</v>
      </c>
      <c r="R92" s="64">
        <v>0.43829739093780518</v>
      </c>
      <c r="S92" s="60"/>
      <c r="T92" s="61"/>
      <c r="U92" s="62"/>
      <c r="V92" s="62"/>
      <c r="W92" s="62"/>
      <c r="X92" s="62"/>
    </row>
    <row r="93" spans="1:24" ht="15.6">
      <c r="A93" s="63">
        <v>1996</v>
      </c>
      <c r="B93" s="109">
        <v>0.320273756980896</v>
      </c>
      <c r="C93" s="110">
        <v>0.29758599400520325</v>
      </c>
      <c r="D93" s="108">
        <v>0.2655271589756012</v>
      </c>
      <c r="E93" s="111">
        <v>0.3087317943572998</v>
      </c>
      <c r="F93" s="110">
        <v>0.35219475626945496</v>
      </c>
      <c r="G93" s="108">
        <v>0.36042433977127075</v>
      </c>
      <c r="H93" s="108">
        <v>0.38862901926040649</v>
      </c>
      <c r="I93" s="108">
        <v>0.40365302562713623</v>
      </c>
      <c r="J93" s="108">
        <v>0.43428194522857666</v>
      </c>
      <c r="K93" s="108">
        <v>0.45441329479217529</v>
      </c>
      <c r="L93" s="111">
        <v>0.45090124011039734</v>
      </c>
      <c r="M93" s="60">
        <v>0.32837051153182983</v>
      </c>
      <c r="N93" s="60">
        <v>0.33023664355278015</v>
      </c>
      <c r="O93" s="60">
        <v>0.34239044785499573</v>
      </c>
      <c r="P93" s="60">
        <v>0.3691743016242981</v>
      </c>
      <c r="Q93" s="60">
        <v>0.42053264379501343</v>
      </c>
      <c r="R93" s="64">
        <v>0.45646381378173828</v>
      </c>
      <c r="S93" s="60"/>
      <c r="T93" s="61"/>
      <c r="U93" s="62"/>
      <c r="V93" s="62"/>
      <c r="W93" s="62"/>
      <c r="X93" s="62"/>
    </row>
    <row r="94" spans="1:24" ht="15.6">
      <c r="A94" s="63">
        <v>1997</v>
      </c>
      <c r="B94" s="109">
        <v>0.32342508435249329</v>
      </c>
      <c r="C94" s="110">
        <v>0.29880055785179138</v>
      </c>
      <c r="D94" s="108">
        <v>0.2677021324634552</v>
      </c>
      <c r="E94" s="111">
        <v>0.30958235263824463</v>
      </c>
      <c r="F94" s="110">
        <v>0.35705998539924622</v>
      </c>
      <c r="G94" s="108">
        <v>0.36581581830978394</v>
      </c>
      <c r="H94" s="108">
        <v>0.39454552531242371</v>
      </c>
      <c r="I94" s="108">
        <v>0.40707400441169739</v>
      </c>
      <c r="J94" s="108">
        <v>0.43286725878715515</v>
      </c>
      <c r="K94" s="108">
        <v>0.45398736000061035</v>
      </c>
      <c r="L94" s="111">
        <v>0.45211797952651978</v>
      </c>
      <c r="M94" s="60">
        <v>0.33104768395423889</v>
      </c>
      <c r="N94" s="60">
        <v>0.33395865559577942</v>
      </c>
      <c r="O94" s="60">
        <v>0.3540157675743103</v>
      </c>
      <c r="P94" s="60">
        <v>0.37698474526405334</v>
      </c>
      <c r="Q94" s="60">
        <v>0.41873440146446228</v>
      </c>
      <c r="R94" s="64">
        <v>0.45504441857337952</v>
      </c>
      <c r="S94" s="60"/>
      <c r="T94" s="61"/>
      <c r="U94" s="62"/>
      <c r="V94" s="62"/>
      <c r="W94" s="62"/>
      <c r="X94" s="62"/>
    </row>
    <row r="95" spans="1:24" ht="15.6">
      <c r="A95" s="63">
        <v>1998</v>
      </c>
      <c r="B95" s="109">
        <v>0.32550090551376343</v>
      </c>
      <c r="C95" s="110">
        <v>0.29659786820411682</v>
      </c>
      <c r="D95" s="108">
        <v>0.26433855295181274</v>
      </c>
      <c r="E95" s="111">
        <v>0.30792233347892761</v>
      </c>
      <c r="F95" s="110">
        <v>0.36439463496208191</v>
      </c>
      <c r="G95" s="108">
        <v>0.37402081489562988</v>
      </c>
      <c r="H95" s="108">
        <v>0.40552294254302979</v>
      </c>
      <c r="I95" s="108">
        <v>0.42102423310279846</v>
      </c>
      <c r="J95" s="108">
        <v>0.45790985226631165</v>
      </c>
      <c r="K95" s="108">
        <v>0.47787073254585266</v>
      </c>
      <c r="L95" s="111">
        <v>0.4792340099811554</v>
      </c>
      <c r="M95" s="60">
        <v>0.33525183796882629</v>
      </c>
      <c r="N95" s="60">
        <v>0.33876696228981018</v>
      </c>
      <c r="O95" s="60">
        <v>0.35608121752738953</v>
      </c>
      <c r="P95" s="60">
        <v>0.37839707732200623</v>
      </c>
      <c r="Q95" s="60">
        <v>0.44441375136375427</v>
      </c>
      <c r="R95" s="64">
        <v>0.47713559865951538</v>
      </c>
      <c r="S95" s="60"/>
      <c r="T95" s="61"/>
      <c r="U95" s="62"/>
      <c r="V95" s="62"/>
      <c r="W95" s="62"/>
      <c r="X95" s="62"/>
    </row>
    <row r="96" spans="1:24" ht="15.6">
      <c r="A96" s="65">
        <v>1999</v>
      </c>
      <c r="B96" s="112">
        <v>0.32599389553070068</v>
      </c>
      <c r="C96" s="113">
        <v>0.29410800337791443</v>
      </c>
      <c r="D96" s="114">
        <v>0.25819656252861023</v>
      </c>
      <c r="E96" s="115">
        <v>0.30677121877670288</v>
      </c>
      <c r="F96" s="113">
        <v>0.36766576766967773</v>
      </c>
      <c r="G96" s="114">
        <v>0.37755891680717468</v>
      </c>
      <c r="H96" s="114">
        <v>0.40784487128257751</v>
      </c>
      <c r="I96" s="114">
        <v>0.42243394255638123</v>
      </c>
      <c r="J96" s="114">
        <v>0.45537087321281433</v>
      </c>
      <c r="K96" s="114">
        <v>0.46832948923110962</v>
      </c>
      <c r="L96" s="115">
        <v>0.45454391837120056</v>
      </c>
      <c r="M96" s="66">
        <v>0.33690807223320007</v>
      </c>
      <c r="N96" s="66">
        <v>0.3420218825340271</v>
      </c>
      <c r="O96" s="66">
        <v>0.3593166172504425</v>
      </c>
      <c r="P96" s="66">
        <v>0.38283112645149231</v>
      </c>
      <c r="Q96" s="66">
        <v>0.44612991809844971</v>
      </c>
      <c r="R96" s="67">
        <v>0.47633761167526245</v>
      </c>
      <c r="S96" s="60"/>
      <c r="T96" s="61"/>
      <c r="U96" s="62"/>
      <c r="V96" s="62"/>
      <c r="W96" s="62"/>
      <c r="X96" s="62"/>
    </row>
    <row r="97" spans="1:24" ht="15.6">
      <c r="A97" s="57">
        <v>2000</v>
      </c>
      <c r="B97" s="116">
        <v>0.32747814059257507</v>
      </c>
      <c r="C97" s="117">
        <v>0.29269814491271973</v>
      </c>
      <c r="D97" s="118">
        <v>0.2555679976940155</v>
      </c>
      <c r="E97" s="119">
        <v>0.30577370524406433</v>
      </c>
      <c r="F97" s="117">
        <v>0.37195387482643127</v>
      </c>
      <c r="G97" s="118">
        <v>0.38254204392433167</v>
      </c>
      <c r="H97" s="118">
        <v>0.41435092687606812</v>
      </c>
      <c r="I97" s="118">
        <v>0.43087500333786011</v>
      </c>
      <c r="J97" s="118">
        <v>0.46757081151008606</v>
      </c>
      <c r="K97" s="118">
        <v>0.48999491333961487</v>
      </c>
      <c r="L97" s="119">
        <v>0.49270617961883545</v>
      </c>
      <c r="M97" s="58">
        <v>0.33840501308441162</v>
      </c>
      <c r="N97" s="58">
        <v>0.34403344988822937</v>
      </c>
      <c r="O97" s="58">
        <v>0.35746431350708008</v>
      </c>
      <c r="P97" s="58">
        <v>0.38480493426322937</v>
      </c>
      <c r="Q97" s="58">
        <v>0.45129400491714478</v>
      </c>
      <c r="R97" s="59">
        <v>0.48846518993377686</v>
      </c>
      <c r="S97" s="60"/>
      <c r="T97" s="61"/>
      <c r="U97" s="62"/>
      <c r="V97" s="62"/>
      <c r="W97" s="62"/>
      <c r="X97" s="62"/>
    </row>
    <row r="98" spans="1:24" ht="15.6">
      <c r="A98" s="63">
        <v>2001</v>
      </c>
      <c r="B98" s="109">
        <v>0.3142295777797699</v>
      </c>
      <c r="C98" s="110">
        <v>0.2872336208820343</v>
      </c>
      <c r="D98" s="108">
        <v>0.2508435845375061</v>
      </c>
      <c r="E98" s="111">
        <v>0.30010825395584106</v>
      </c>
      <c r="F98" s="110">
        <v>0.35030761361122131</v>
      </c>
      <c r="G98" s="108">
        <v>0.35675042867660522</v>
      </c>
      <c r="H98" s="108">
        <v>0.3780997097492218</v>
      </c>
      <c r="I98" s="108">
        <v>0.39033490419387817</v>
      </c>
      <c r="J98" s="108">
        <v>0.41392633318901062</v>
      </c>
      <c r="K98" s="108">
        <v>0.4313492476940155</v>
      </c>
      <c r="L98" s="111">
        <v>0.42296004295349121</v>
      </c>
      <c r="M98" s="60">
        <v>0.33077183365821838</v>
      </c>
      <c r="N98" s="60">
        <v>0.33203330636024475</v>
      </c>
      <c r="O98" s="60">
        <v>0.33754828572273254</v>
      </c>
      <c r="P98" s="60">
        <v>0.36173593997955322</v>
      </c>
      <c r="Q98" s="60">
        <v>0.40156263113021851</v>
      </c>
      <c r="R98" s="64">
        <v>0.43658196926116943</v>
      </c>
      <c r="S98" s="60"/>
      <c r="T98" s="61"/>
      <c r="U98" s="62"/>
      <c r="V98" s="62"/>
      <c r="W98" s="62"/>
      <c r="X98" s="62"/>
    </row>
    <row r="99" spans="1:24" ht="15.6">
      <c r="A99" s="63">
        <v>2002</v>
      </c>
      <c r="B99" s="109">
        <v>0.29243791103363037</v>
      </c>
      <c r="C99" s="110">
        <v>0.2712358832359314</v>
      </c>
      <c r="D99" s="108">
        <v>0.23837165534496307</v>
      </c>
      <c r="E99" s="111">
        <v>0.28270912170410156</v>
      </c>
      <c r="F99" s="110">
        <v>0.32086271047592163</v>
      </c>
      <c r="G99" s="108">
        <v>0.3230476975440979</v>
      </c>
      <c r="H99" s="108">
        <v>0.33687496185302734</v>
      </c>
      <c r="I99" s="108">
        <v>0.34385186433792114</v>
      </c>
      <c r="J99" s="108">
        <v>0.36051735281944275</v>
      </c>
      <c r="K99" s="108">
        <v>0.37168523669242859</v>
      </c>
      <c r="L99" s="111">
        <v>0.36454036831855774</v>
      </c>
      <c r="M99" s="60">
        <v>0.31428787112236023</v>
      </c>
      <c r="N99" s="60">
        <v>0.30733427405357361</v>
      </c>
      <c r="O99" s="60">
        <v>0.31443002820014954</v>
      </c>
      <c r="P99" s="60">
        <v>0.32402411103248596</v>
      </c>
      <c r="Q99" s="60">
        <v>0.35258388519287109</v>
      </c>
      <c r="R99" s="64">
        <v>0.37631058692932129</v>
      </c>
      <c r="S99" s="60"/>
      <c r="T99" s="61"/>
      <c r="U99" s="62"/>
      <c r="V99" s="62"/>
      <c r="W99" s="62"/>
      <c r="X99" s="62"/>
    </row>
    <row r="100" spans="1:24" ht="15.6">
      <c r="A100" s="63">
        <v>2003</v>
      </c>
      <c r="B100" s="109">
        <v>0.28582227230072021</v>
      </c>
      <c r="C100" s="110">
        <v>0.26555335521697998</v>
      </c>
      <c r="D100" s="108">
        <v>0.23447577655315399</v>
      </c>
      <c r="E100" s="111">
        <v>0.27613669633865356</v>
      </c>
      <c r="F100" s="110">
        <v>0.31283679604530334</v>
      </c>
      <c r="G100" s="108">
        <v>0.31535157561302185</v>
      </c>
      <c r="H100" s="108">
        <v>0.3282139003276825</v>
      </c>
      <c r="I100" s="108">
        <v>0.33569067716598511</v>
      </c>
      <c r="J100" s="108">
        <v>0.34995570778846741</v>
      </c>
      <c r="K100" s="108">
        <v>0.36151903867721558</v>
      </c>
      <c r="L100" s="111">
        <v>0.35904514789581299</v>
      </c>
      <c r="M100" s="60">
        <v>0.30529582500457764</v>
      </c>
      <c r="N100" s="60">
        <v>0.30054387450218201</v>
      </c>
      <c r="O100" s="60">
        <v>0.30357787013053894</v>
      </c>
      <c r="P100" s="60">
        <v>0.31838464736938477</v>
      </c>
      <c r="Q100" s="60">
        <v>0.34136858582496643</v>
      </c>
      <c r="R100" s="64">
        <v>0.3631841242313385</v>
      </c>
      <c r="S100" s="60"/>
      <c r="T100" s="61"/>
      <c r="U100" s="62"/>
      <c r="V100" s="62"/>
      <c r="W100" s="62"/>
      <c r="X100" s="62"/>
    </row>
    <row r="101" spans="1:24" ht="15.6">
      <c r="A101" s="63">
        <v>2004</v>
      </c>
      <c r="B101" s="109">
        <v>0.28766170144081116</v>
      </c>
      <c r="C101" s="110">
        <v>0.26461836695671082</v>
      </c>
      <c r="D101" s="108">
        <v>0.23297791182994843</v>
      </c>
      <c r="E101" s="111">
        <v>0.27533021569252014</v>
      </c>
      <c r="F101" s="110">
        <v>0.3171059787273407</v>
      </c>
      <c r="G101" s="108">
        <v>0.32143694162368774</v>
      </c>
      <c r="H101" s="108">
        <v>0.33629307150840759</v>
      </c>
      <c r="I101" s="108">
        <v>0.3444354236125946</v>
      </c>
      <c r="J101" s="108">
        <v>0.36126381158828735</v>
      </c>
      <c r="K101" s="108">
        <v>0.37175667285919189</v>
      </c>
      <c r="L101" s="111">
        <v>0.36726853251457214</v>
      </c>
      <c r="M101" s="60">
        <v>0.30348706245422363</v>
      </c>
      <c r="N101" s="60">
        <v>0.30327856540679932</v>
      </c>
      <c r="O101" s="60">
        <v>0.30797243118286133</v>
      </c>
      <c r="P101" s="60">
        <v>0.32295417785644531</v>
      </c>
      <c r="Q101" s="60">
        <v>0.35312891006469727</v>
      </c>
      <c r="R101" s="64">
        <v>0.37470322847366333</v>
      </c>
      <c r="S101" s="60"/>
      <c r="T101" s="61"/>
      <c r="U101" s="62"/>
      <c r="V101" s="62"/>
      <c r="W101" s="62"/>
      <c r="X101" s="62"/>
    </row>
    <row r="102" spans="1:24" ht="15.6">
      <c r="A102" s="63">
        <v>2005</v>
      </c>
      <c r="B102" s="109">
        <v>0.30221295356750488</v>
      </c>
      <c r="C102" s="110">
        <v>0.27259460091590881</v>
      </c>
      <c r="D102" s="108">
        <v>0.24167044460773468</v>
      </c>
      <c r="E102" s="111">
        <v>0.2830008864402771</v>
      </c>
      <c r="F102" s="110">
        <v>0.33831983804702759</v>
      </c>
      <c r="G102" s="108">
        <v>0.3457484245300293</v>
      </c>
      <c r="H102" s="108">
        <v>0.36608761548995972</v>
      </c>
      <c r="I102" s="108">
        <v>0.37507149577140808</v>
      </c>
      <c r="J102" s="108">
        <v>0.39264947175979614</v>
      </c>
      <c r="K102" s="108">
        <v>0.39929342269897461</v>
      </c>
      <c r="L102" s="111">
        <v>0.39834636449813843</v>
      </c>
      <c r="M102" s="60">
        <v>0.31401538848876953</v>
      </c>
      <c r="N102" s="60">
        <v>0.3197225034236908</v>
      </c>
      <c r="O102" s="60">
        <v>0.33312714099884033</v>
      </c>
      <c r="P102" s="60">
        <v>0.35112753510475159</v>
      </c>
      <c r="Q102" s="60">
        <v>0.38741180300712585</v>
      </c>
      <c r="R102" s="64">
        <v>0.39990797638893127</v>
      </c>
      <c r="S102" s="60"/>
      <c r="T102" s="61"/>
      <c r="U102" s="62"/>
      <c r="V102" s="62"/>
      <c r="W102" s="62"/>
      <c r="X102" s="62"/>
    </row>
    <row r="103" spans="1:24" ht="15.6">
      <c r="A103" s="63">
        <v>2006</v>
      </c>
      <c r="B103" s="109">
        <v>0.30966740846633911</v>
      </c>
      <c r="C103" s="110">
        <v>0.27836713194847107</v>
      </c>
      <c r="D103" s="108">
        <v>0.24810020625591278</v>
      </c>
      <c r="E103" s="111">
        <v>0.28849875926971436</v>
      </c>
      <c r="F103" s="110">
        <v>0.34636881947517395</v>
      </c>
      <c r="G103" s="108">
        <v>0.35336983203887939</v>
      </c>
      <c r="H103" s="108">
        <v>0.37438011169433594</v>
      </c>
      <c r="I103" s="108">
        <v>0.38429912924766541</v>
      </c>
      <c r="J103" s="108">
        <v>0.40522387623786926</v>
      </c>
      <c r="K103" s="108">
        <v>0.41808679699897766</v>
      </c>
      <c r="L103" s="111">
        <v>0.41660675406455994</v>
      </c>
      <c r="M103" s="60">
        <v>0.32283791899681091</v>
      </c>
      <c r="N103" s="60">
        <v>0.32590529322624207</v>
      </c>
      <c r="O103" s="60">
        <v>0.33771687746047974</v>
      </c>
      <c r="P103" s="60">
        <v>0.35588943958282471</v>
      </c>
      <c r="Q103" s="60">
        <v>0.39519014954566956</v>
      </c>
      <c r="R103" s="64">
        <v>0.41907614469528198</v>
      </c>
      <c r="S103" s="60"/>
      <c r="T103" s="61"/>
      <c r="U103" s="62"/>
      <c r="V103" s="62"/>
      <c r="W103" s="62"/>
      <c r="X103" s="62"/>
    </row>
    <row r="104" spans="1:24" ht="15.6">
      <c r="A104" s="63">
        <v>2007</v>
      </c>
      <c r="B104" s="109">
        <v>0.31616729497909546</v>
      </c>
      <c r="C104" s="110">
        <v>0.28204953670501709</v>
      </c>
      <c r="D104" s="108">
        <v>0.25194323062896729</v>
      </c>
      <c r="E104" s="111">
        <v>0.29226994514465332</v>
      </c>
      <c r="F104" s="110">
        <v>0.35655501484870911</v>
      </c>
      <c r="G104" s="108">
        <v>0.36579233407974243</v>
      </c>
      <c r="H104" s="108">
        <v>0.39092957973480225</v>
      </c>
      <c r="I104" s="108">
        <v>0.40347582101821899</v>
      </c>
      <c r="J104" s="108">
        <v>0.42731663584709167</v>
      </c>
      <c r="K104" s="108">
        <v>0.4406665563583374</v>
      </c>
      <c r="L104" s="111">
        <v>0.43634402751922607</v>
      </c>
      <c r="M104" s="60">
        <v>0.3258366584777832</v>
      </c>
      <c r="N104" s="60">
        <v>0.33324560523033142</v>
      </c>
      <c r="O104" s="60">
        <v>0.34477600455284119</v>
      </c>
      <c r="P104" s="60">
        <v>0.37056425213813782</v>
      </c>
      <c r="Q104" s="60">
        <v>0.41620096564292908</v>
      </c>
      <c r="R104" s="64">
        <v>0.44382065534591675</v>
      </c>
      <c r="S104" s="60"/>
      <c r="T104" s="61"/>
      <c r="U104" s="62"/>
      <c r="V104" s="62"/>
      <c r="W104" s="62"/>
      <c r="X104" s="62"/>
    </row>
    <row r="105" spans="1:24" ht="15.6">
      <c r="A105" s="63">
        <v>2008</v>
      </c>
      <c r="B105" s="109">
        <v>0.30636635422706604</v>
      </c>
      <c r="C105" s="110">
        <v>0.278146892786026</v>
      </c>
      <c r="D105" s="108">
        <v>0.24961996078491211</v>
      </c>
      <c r="E105" s="111">
        <v>0.28769120573997498</v>
      </c>
      <c r="F105" s="110">
        <v>0.34042936563491821</v>
      </c>
      <c r="G105" s="108">
        <v>0.34536796808242798</v>
      </c>
      <c r="H105" s="108">
        <v>0.3597148060798645</v>
      </c>
      <c r="I105" s="108">
        <v>0.3670385479927063</v>
      </c>
      <c r="J105" s="108">
        <v>0.38221806287765503</v>
      </c>
      <c r="K105" s="108">
        <v>0.38841646909713745</v>
      </c>
      <c r="L105" s="111">
        <v>0.38028067350387573</v>
      </c>
      <c r="M105" s="60">
        <v>0.32431364059448242</v>
      </c>
      <c r="N105" s="60">
        <v>0.32689252495765686</v>
      </c>
      <c r="O105" s="60">
        <v>0.33265471458435059</v>
      </c>
      <c r="P105" s="60">
        <v>0.34592118859291077</v>
      </c>
      <c r="Q105" s="60">
        <v>0.37692245841026306</v>
      </c>
      <c r="R105" s="64">
        <v>0.39481350779533386</v>
      </c>
      <c r="S105" s="60"/>
      <c r="T105" s="61"/>
      <c r="U105" s="62"/>
      <c r="V105" s="62"/>
      <c r="W105" s="62"/>
      <c r="X105" s="62"/>
    </row>
    <row r="106" spans="1:24" ht="15.6">
      <c r="A106" s="65">
        <v>2009</v>
      </c>
      <c r="B106" s="112">
        <v>0.27696579694747925</v>
      </c>
      <c r="C106" s="113">
        <v>0.25699478387832642</v>
      </c>
      <c r="D106" s="114">
        <v>0.23559530079364777</v>
      </c>
      <c r="E106" s="115">
        <v>0.26390710473060608</v>
      </c>
      <c r="F106" s="113">
        <v>0.30203664302825928</v>
      </c>
      <c r="G106" s="114">
        <v>0.30263462662696838</v>
      </c>
      <c r="H106" s="114">
        <v>0.30652979016304016</v>
      </c>
      <c r="I106" s="114">
        <v>0.30962148308753967</v>
      </c>
      <c r="J106" s="114">
        <v>0.31521749496459961</v>
      </c>
      <c r="K106" s="114">
        <v>0.30828052759170532</v>
      </c>
      <c r="L106" s="115">
        <v>0.29257604479789734</v>
      </c>
      <c r="M106" s="66">
        <v>0.30018088221549988</v>
      </c>
      <c r="N106" s="66">
        <v>0.29781818389892578</v>
      </c>
      <c r="O106" s="66">
        <v>0.29520305991172791</v>
      </c>
      <c r="P106" s="66">
        <v>0.30165895819664001</v>
      </c>
      <c r="Q106" s="66">
        <v>0.32180026173591614</v>
      </c>
      <c r="R106" s="67">
        <v>0.32236206531524658</v>
      </c>
      <c r="S106" s="60"/>
      <c r="T106" s="61"/>
      <c r="U106" s="62"/>
      <c r="V106" s="62"/>
      <c r="W106" s="62"/>
      <c r="X106" s="62"/>
    </row>
    <row r="107" spans="1:24" ht="15.6">
      <c r="A107" s="63">
        <v>2010</v>
      </c>
      <c r="B107" s="109">
        <v>0.28195568919181824</v>
      </c>
      <c r="C107" s="110">
        <v>0.26103684306144714</v>
      </c>
      <c r="D107" s="108">
        <v>0.23593971133232117</v>
      </c>
      <c r="E107" s="111">
        <v>0.26897180080413818</v>
      </c>
      <c r="F107" s="110">
        <v>0.30676063895225525</v>
      </c>
      <c r="G107" s="108">
        <v>0.30787518620491028</v>
      </c>
      <c r="H107" s="108">
        <v>0.31288126111030579</v>
      </c>
      <c r="I107" s="108">
        <v>0.31671187281608582</v>
      </c>
      <c r="J107" s="108">
        <v>0.32372701168060303</v>
      </c>
      <c r="K107" s="108">
        <v>0.31952178478240967</v>
      </c>
      <c r="L107" s="111">
        <v>0.3099345862865448</v>
      </c>
      <c r="M107" s="60">
        <v>0.30314895510673523</v>
      </c>
      <c r="N107" s="60">
        <v>0.30133900046348572</v>
      </c>
      <c r="O107" s="60">
        <v>0.29813069105148315</v>
      </c>
      <c r="P107" s="60">
        <v>0.30605089664459229</v>
      </c>
      <c r="Q107" s="60">
        <v>0.32784944772720337</v>
      </c>
      <c r="R107" s="64">
        <v>0.32776567339897156</v>
      </c>
      <c r="S107" s="60"/>
      <c r="T107" s="61"/>
      <c r="U107" s="62"/>
      <c r="V107" s="62"/>
      <c r="W107" s="62"/>
      <c r="X107" s="62"/>
    </row>
    <row r="108" spans="1:24" ht="15.6">
      <c r="A108" s="63">
        <v>2011</v>
      </c>
      <c r="B108" s="109">
        <v>0.28330764174461365</v>
      </c>
      <c r="C108" s="110">
        <v>0.26007285714149475</v>
      </c>
      <c r="D108" s="108">
        <v>0.23484830558300018</v>
      </c>
      <c r="E108" s="111">
        <v>0.26783964037895203</v>
      </c>
      <c r="F108" s="110">
        <v>0.31066721677780151</v>
      </c>
      <c r="G108" s="108">
        <v>0.31319940090179443</v>
      </c>
      <c r="H108" s="108">
        <v>0.32004940509796143</v>
      </c>
      <c r="I108" s="108">
        <v>0.32406070828437805</v>
      </c>
      <c r="J108" s="108">
        <v>0.3322606086730957</v>
      </c>
      <c r="K108" s="108">
        <v>0.32931804656982422</v>
      </c>
      <c r="L108" s="111">
        <v>0.32231107354164124</v>
      </c>
      <c r="M108" s="60">
        <v>0.30253168940544128</v>
      </c>
      <c r="N108" s="60">
        <v>0.30449360609054565</v>
      </c>
      <c r="O108" s="60">
        <v>0.30513373017311096</v>
      </c>
      <c r="P108" s="60">
        <v>0.31237563490867615</v>
      </c>
      <c r="Q108" s="60">
        <v>0.33481818437576294</v>
      </c>
      <c r="R108" s="64">
        <v>0.3345685601234436</v>
      </c>
      <c r="S108" s="60"/>
      <c r="T108" s="61"/>
      <c r="U108" s="62"/>
      <c r="V108" s="62"/>
      <c r="W108" s="62"/>
      <c r="X108" s="62"/>
    </row>
    <row r="109" spans="1:24" ht="15.6">
      <c r="A109" s="63">
        <v>2012</v>
      </c>
      <c r="B109" s="109">
        <v>0.28336325287818909</v>
      </c>
      <c r="C109" s="110">
        <v>0.25719088315963745</v>
      </c>
      <c r="D109" s="108">
        <v>0.22916293144226074</v>
      </c>
      <c r="E109" s="111">
        <v>0.26576381921768188</v>
      </c>
      <c r="F109" s="110">
        <v>0.31270593404769897</v>
      </c>
      <c r="G109" s="108">
        <v>0.31695103645324707</v>
      </c>
      <c r="H109" s="108">
        <v>0.32792931795120239</v>
      </c>
      <c r="I109" s="108">
        <v>0.33477699756622314</v>
      </c>
      <c r="J109" s="108">
        <v>0.3477071225643158</v>
      </c>
      <c r="K109" s="108">
        <v>0.34964683651924133</v>
      </c>
      <c r="L109" s="111">
        <v>0.34346458315849304</v>
      </c>
      <c r="M109" s="60">
        <v>0.29844376444816589</v>
      </c>
      <c r="N109" s="60">
        <v>0.30228146910667419</v>
      </c>
      <c r="O109" s="60">
        <v>0.3014703094959259</v>
      </c>
      <c r="P109" s="60">
        <v>0.31555554270744324</v>
      </c>
      <c r="Q109" s="60">
        <v>0.34594729542732239</v>
      </c>
      <c r="R109" s="64">
        <v>0.35442337393760681</v>
      </c>
      <c r="S109" s="60"/>
      <c r="T109" s="61"/>
      <c r="U109" s="62"/>
      <c r="V109" s="62"/>
      <c r="W109" s="62"/>
      <c r="X109" s="62"/>
    </row>
    <row r="110" spans="1:24" ht="15.6">
      <c r="A110" s="63">
        <v>2013</v>
      </c>
      <c r="B110" s="109">
        <v>0.3026295006275177</v>
      </c>
      <c r="C110" s="110">
        <v>0.27459815144538879</v>
      </c>
      <c r="D110" s="108">
        <v>0.24438902735710144</v>
      </c>
      <c r="E110" s="111">
        <v>0.28402400016784668</v>
      </c>
      <c r="F110" s="110">
        <v>0.33511435985565186</v>
      </c>
      <c r="G110" s="108">
        <v>0.34005632996559143</v>
      </c>
      <c r="H110" s="108">
        <v>0.35750028491020203</v>
      </c>
      <c r="I110" s="108">
        <v>0.36733099818229675</v>
      </c>
      <c r="J110" s="108">
        <v>0.38868656754493713</v>
      </c>
      <c r="K110" s="108">
        <v>0.39446672797203064</v>
      </c>
      <c r="L110" s="111">
        <v>0.39166355133056641</v>
      </c>
      <c r="M110" s="60">
        <v>0.31913086771965027</v>
      </c>
      <c r="N110" s="60">
        <v>0.31840148568153381</v>
      </c>
      <c r="O110" s="60">
        <v>0.32195106148719788</v>
      </c>
      <c r="P110" s="60">
        <v>0.33761841058731079</v>
      </c>
      <c r="Q110" s="60">
        <v>0.38358110189437866</v>
      </c>
      <c r="R110" s="64">
        <v>0.39665976166725159</v>
      </c>
      <c r="S110" s="60"/>
      <c r="T110" s="61"/>
      <c r="U110" s="62"/>
      <c r="V110" s="62"/>
      <c r="W110" s="62"/>
      <c r="X110" s="62"/>
    </row>
    <row r="111" spans="1:24" ht="15.6">
      <c r="A111" s="63">
        <v>2014</v>
      </c>
      <c r="B111" s="109">
        <v>0.30568161606788635</v>
      </c>
      <c r="C111" s="110">
        <v>0.27592873573303223</v>
      </c>
      <c r="D111" s="108">
        <v>0.24411490559577942</v>
      </c>
      <c r="E111" s="111">
        <v>0.28579744696617126</v>
      </c>
      <c r="F111" s="110">
        <v>0.33921468257904053</v>
      </c>
      <c r="G111" s="108">
        <v>0.34501069784164429</v>
      </c>
      <c r="H111" s="108">
        <v>0.36374986171722412</v>
      </c>
      <c r="I111" s="108">
        <v>0.37493830919265747</v>
      </c>
      <c r="J111" s="108">
        <v>0.39792966842651367</v>
      </c>
      <c r="K111" s="108">
        <v>0.40791565179824829</v>
      </c>
      <c r="L111" s="111">
        <v>0.40556967258453369</v>
      </c>
      <c r="M111" s="60">
        <v>0.32007589936256409</v>
      </c>
      <c r="N111" s="60">
        <v>0.32119268178939819</v>
      </c>
      <c r="O111" s="60">
        <v>0.32254001498222351</v>
      </c>
      <c r="P111" s="60">
        <v>0.34231743216514587</v>
      </c>
      <c r="Q111" s="60">
        <v>0.38918039202690125</v>
      </c>
      <c r="R111" s="64">
        <v>0.40972316265106201</v>
      </c>
      <c r="S111" s="60"/>
      <c r="T111" s="61"/>
      <c r="U111" s="62"/>
      <c r="V111" s="62"/>
      <c r="W111" s="62"/>
      <c r="X111" s="62"/>
    </row>
    <row r="112" spans="1:24" ht="15.6">
      <c r="A112" s="63">
        <v>2015</v>
      </c>
      <c r="B112" s="109"/>
      <c r="C112" s="110"/>
      <c r="D112" s="108"/>
      <c r="E112" s="111"/>
      <c r="F112" s="110"/>
      <c r="G112" s="108"/>
      <c r="H112" s="108"/>
      <c r="I112" s="108"/>
      <c r="J112" s="108"/>
      <c r="K112" s="108"/>
      <c r="L112" s="111"/>
      <c r="M112" s="60"/>
      <c r="N112" s="60"/>
      <c r="O112" s="60"/>
      <c r="P112" s="60"/>
      <c r="Q112" s="60"/>
      <c r="R112" s="64"/>
      <c r="S112" s="60"/>
      <c r="T112" s="61"/>
      <c r="U112" s="62"/>
      <c r="V112" s="62"/>
      <c r="W112" s="62"/>
      <c r="X112" s="62"/>
    </row>
    <row r="113" spans="1:24" ht="15.6">
      <c r="A113" s="63">
        <v>2016</v>
      </c>
      <c r="B113" s="109"/>
      <c r="C113" s="110"/>
      <c r="D113" s="108"/>
      <c r="E113" s="111"/>
      <c r="F113" s="110"/>
      <c r="G113" s="108"/>
      <c r="H113" s="108"/>
      <c r="I113" s="108"/>
      <c r="J113" s="108"/>
      <c r="K113" s="108"/>
      <c r="L113" s="111"/>
      <c r="M113" s="60"/>
      <c r="N113" s="60"/>
      <c r="O113" s="60"/>
      <c r="P113" s="60"/>
      <c r="Q113" s="60"/>
      <c r="R113" s="64"/>
      <c r="S113" s="60"/>
      <c r="T113" s="61"/>
      <c r="U113" s="62"/>
      <c r="V113" s="62"/>
      <c r="W113" s="62"/>
      <c r="X113" s="62"/>
    </row>
    <row r="114" spans="1:24" ht="15.6">
      <c r="A114" s="63">
        <v>2017</v>
      </c>
      <c r="B114" s="109"/>
      <c r="C114" s="110"/>
      <c r="D114" s="108"/>
      <c r="E114" s="111"/>
      <c r="F114" s="110"/>
      <c r="G114" s="108"/>
      <c r="H114" s="108"/>
      <c r="I114" s="108"/>
      <c r="J114" s="108"/>
      <c r="K114" s="108"/>
      <c r="L114" s="111"/>
      <c r="M114" s="60"/>
      <c r="N114" s="60"/>
      <c r="O114" s="60"/>
      <c r="P114" s="60"/>
      <c r="Q114" s="60"/>
      <c r="R114" s="64"/>
      <c r="S114" s="60"/>
      <c r="T114" s="61"/>
      <c r="U114" s="62"/>
      <c r="V114" s="62"/>
      <c r="W114" s="62"/>
      <c r="X114" s="62"/>
    </row>
    <row r="115" spans="1:24" ht="15.6">
      <c r="A115" s="63">
        <v>2018</v>
      </c>
      <c r="B115" s="120"/>
      <c r="C115" s="108"/>
      <c r="D115" s="108"/>
      <c r="E115" s="111"/>
      <c r="F115" s="108"/>
      <c r="G115" s="108"/>
      <c r="H115" s="108"/>
      <c r="I115" s="108"/>
      <c r="J115" s="108"/>
      <c r="K115" s="108"/>
      <c r="L115" s="111"/>
      <c r="M115" s="60"/>
      <c r="N115" s="60"/>
      <c r="O115" s="60"/>
      <c r="P115" s="60"/>
      <c r="Q115" s="60"/>
      <c r="R115" s="64"/>
      <c r="S115" s="60"/>
      <c r="T115" s="61"/>
      <c r="U115" s="62"/>
      <c r="V115" s="62"/>
      <c r="W115" s="62"/>
      <c r="X115" s="62"/>
    </row>
    <row r="116" spans="1:24" ht="15.6">
      <c r="A116" s="63">
        <v>2019</v>
      </c>
      <c r="B116" s="120"/>
      <c r="C116" s="108"/>
      <c r="D116" s="108"/>
      <c r="E116" s="111"/>
      <c r="F116" s="108"/>
      <c r="G116" s="108"/>
      <c r="H116" s="108"/>
      <c r="I116" s="108"/>
      <c r="J116" s="108"/>
      <c r="K116" s="108"/>
      <c r="L116" s="111"/>
      <c r="M116" s="60"/>
      <c r="N116" s="60"/>
      <c r="O116" s="60"/>
      <c r="P116" s="60"/>
      <c r="Q116" s="60"/>
      <c r="R116" s="64"/>
      <c r="S116" s="60"/>
      <c r="T116" s="61"/>
      <c r="U116" s="62"/>
      <c r="V116" s="62"/>
      <c r="W116" s="62"/>
      <c r="X116" s="62"/>
    </row>
    <row r="117" spans="1:24" ht="15.6" thickBot="1">
      <c r="A117" s="70">
        <v>2020</v>
      </c>
      <c r="B117" s="121"/>
      <c r="C117" s="122"/>
      <c r="D117" s="123"/>
      <c r="E117" s="124"/>
      <c r="F117" s="122"/>
      <c r="G117" s="122"/>
      <c r="H117" s="122"/>
      <c r="I117" s="122"/>
      <c r="J117" s="125"/>
      <c r="K117" s="125"/>
      <c r="L117" s="124"/>
      <c r="M117" s="72"/>
      <c r="N117" s="72"/>
      <c r="O117" s="72"/>
      <c r="P117" s="72"/>
      <c r="Q117" s="72"/>
      <c r="R117" s="73"/>
      <c r="S117" s="60"/>
    </row>
    <row r="118" spans="1:24" ht="31.8" thickTop="1">
      <c r="B118" s="51" t="s">
        <v>64</v>
      </c>
      <c r="C118" s="54" t="s">
        <v>65</v>
      </c>
      <c r="D118" s="53" t="s">
        <v>66</v>
      </c>
      <c r="E118" s="80" t="s">
        <v>67</v>
      </c>
      <c r="F118" s="81" t="s">
        <v>68</v>
      </c>
      <c r="G118" s="54" t="s">
        <v>69</v>
      </c>
      <c r="H118" s="54" t="s">
        <v>28</v>
      </c>
      <c r="I118" s="54" t="s">
        <v>70</v>
      </c>
      <c r="J118" s="54" t="s">
        <v>71</v>
      </c>
      <c r="K118" s="54" t="s">
        <v>72</v>
      </c>
      <c r="L118" s="82" t="s">
        <v>76</v>
      </c>
      <c r="M118" s="83" t="s">
        <v>77</v>
      </c>
      <c r="N118" s="83" t="s">
        <v>78</v>
      </c>
      <c r="O118" s="83" t="s">
        <v>79</v>
      </c>
      <c r="P118" s="83" t="s">
        <v>80</v>
      </c>
      <c r="Q118" s="83" t="s">
        <v>81</v>
      </c>
      <c r="R118" s="84" t="s">
        <v>82</v>
      </c>
    </row>
  </sheetData>
  <mergeCells count="7">
    <mergeCell ref="X7:X9"/>
    <mergeCell ref="B8:Q8"/>
    <mergeCell ref="A4:R4"/>
    <mergeCell ref="B7:Q7"/>
    <mergeCell ref="U7:U9"/>
    <mergeCell ref="V7:V9"/>
    <mergeCell ref="W7:W9"/>
  </mergeCells>
  <hyperlinks>
    <hyperlink ref="A1" location="Index!A1" display="Back to 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N121"/>
  <sheetViews>
    <sheetView workbookViewId="0"/>
  </sheetViews>
  <sheetFormatPr defaultColWidth="12.44140625" defaultRowHeight="15.6"/>
  <cols>
    <col min="1" max="1" width="12.44140625" style="128"/>
    <col min="2" max="2" width="12.44140625" style="126"/>
    <col min="3" max="8" width="12.44140625" style="128" customWidth="1"/>
    <col min="9" max="9" width="12.44140625" style="126"/>
    <col min="10" max="10" width="12.44140625" style="126" customWidth="1"/>
    <col min="11" max="13" width="12.44140625" style="126"/>
    <col min="14" max="14" width="12.44140625" style="126" customWidth="1"/>
    <col min="15" max="15" width="12.44140625" style="126"/>
    <col min="16" max="22" width="13.109375" style="129" customWidth="1"/>
    <col min="23" max="16384" width="12.44140625" style="126"/>
  </cols>
  <sheetData>
    <row r="1" spans="1:66">
      <c r="A1" s="558" t="s">
        <v>356</v>
      </c>
      <c r="C1" s="127"/>
      <c r="AQ1" s="558" t="s">
        <v>356</v>
      </c>
    </row>
    <row r="2" spans="1:66">
      <c r="C2" s="127"/>
    </row>
    <row r="3" spans="1:66" ht="16.2" thickBot="1"/>
    <row r="4" spans="1:66" s="130" customFormat="1" ht="24.9" customHeight="1" thickTop="1">
      <c r="A4" s="624" t="s">
        <v>83</v>
      </c>
      <c r="B4" s="625"/>
      <c r="C4" s="625"/>
      <c r="D4" s="625"/>
      <c r="E4" s="625"/>
      <c r="F4" s="625"/>
      <c r="G4" s="625"/>
      <c r="H4" s="625"/>
      <c r="I4" s="625"/>
      <c r="J4" s="625"/>
      <c r="K4" s="625"/>
      <c r="L4" s="625"/>
      <c r="M4" s="625"/>
      <c r="N4" s="625"/>
      <c r="O4" s="625"/>
      <c r="P4" s="625"/>
      <c r="Q4" s="625"/>
      <c r="R4" s="625"/>
      <c r="S4" s="625"/>
      <c r="T4" s="625"/>
      <c r="U4" s="625"/>
      <c r="V4" s="626"/>
      <c r="W4" s="624" t="s">
        <v>92</v>
      </c>
      <c r="X4" s="625"/>
      <c r="Y4" s="625"/>
      <c r="Z4" s="625"/>
      <c r="AA4" s="625"/>
      <c r="AB4" s="625"/>
      <c r="AC4" s="625"/>
      <c r="AD4" s="625"/>
      <c r="AE4" s="625"/>
      <c r="AF4" s="625"/>
      <c r="AG4" s="625"/>
      <c r="AH4" s="625"/>
      <c r="AI4" s="625"/>
      <c r="AJ4" s="625"/>
      <c r="AK4" s="625"/>
      <c r="AL4" s="625"/>
      <c r="AM4" s="625"/>
      <c r="AN4" s="625"/>
      <c r="AO4" s="625"/>
      <c r="AP4" s="625"/>
      <c r="AQ4" s="625"/>
      <c r="AR4" s="626"/>
      <c r="AS4" s="624" t="s">
        <v>93</v>
      </c>
      <c r="AT4" s="625"/>
      <c r="AU4" s="625"/>
      <c r="AV4" s="625"/>
      <c r="AW4" s="625"/>
      <c r="AX4" s="625"/>
      <c r="AY4" s="625"/>
      <c r="AZ4" s="625"/>
      <c r="BA4" s="625"/>
      <c r="BB4" s="625"/>
      <c r="BC4" s="625"/>
      <c r="BD4" s="625"/>
      <c r="BE4" s="625"/>
      <c r="BF4" s="625"/>
      <c r="BG4" s="625"/>
      <c r="BH4" s="625"/>
      <c r="BI4" s="625"/>
      <c r="BJ4" s="625"/>
      <c r="BK4" s="625"/>
      <c r="BL4" s="625"/>
      <c r="BM4" s="625"/>
      <c r="BN4" s="626"/>
    </row>
    <row r="5" spans="1:66">
      <c r="A5" s="131"/>
      <c r="B5" s="132"/>
      <c r="C5" s="132"/>
      <c r="D5" s="132"/>
      <c r="E5" s="132"/>
      <c r="F5" s="132"/>
      <c r="G5" s="132"/>
      <c r="H5" s="132"/>
      <c r="I5" s="132"/>
      <c r="J5" s="132"/>
      <c r="K5" s="132"/>
      <c r="L5" s="132"/>
      <c r="M5" s="132"/>
      <c r="N5" s="132"/>
      <c r="O5" s="132"/>
      <c r="P5" s="133"/>
      <c r="Q5" s="133"/>
      <c r="R5" s="133"/>
      <c r="S5" s="133"/>
      <c r="T5" s="133"/>
      <c r="U5" s="133"/>
      <c r="V5" s="134"/>
      <c r="W5" s="131"/>
      <c r="X5" s="132"/>
      <c r="Y5" s="132"/>
      <c r="Z5" s="132"/>
      <c r="AA5" s="132"/>
      <c r="AB5" s="132"/>
      <c r="AC5" s="132"/>
      <c r="AD5" s="132"/>
      <c r="AE5" s="132"/>
      <c r="AF5" s="132"/>
      <c r="AG5" s="132"/>
      <c r="AH5" s="132"/>
      <c r="AI5" s="132"/>
      <c r="AJ5" s="132"/>
      <c r="AK5" s="132"/>
      <c r="AL5" s="133"/>
      <c r="AM5" s="133"/>
      <c r="AN5" s="133"/>
      <c r="AO5" s="133"/>
      <c r="AP5" s="133"/>
      <c r="AQ5" s="133"/>
      <c r="AR5" s="134"/>
      <c r="AS5" s="131"/>
      <c r="AT5" s="132"/>
      <c r="AU5" s="132"/>
      <c r="AV5" s="132"/>
      <c r="AW5" s="132"/>
      <c r="AX5" s="132"/>
      <c r="AY5" s="132"/>
      <c r="AZ5" s="132"/>
      <c r="BA5" s="132"/>
      <c r="BB5" s="132"/>
      <c r="BC5" s="132"/>
      <c r="BD5" s="132"/>
      <c r="BE5" s="132"/>
      <c r="BF5" s="132"/>
      <c r="BG5" s="132"/>
      <c r="BH5" s="133"/>
      <c r="BI5" s="133"/>
      <c r="BJ5" s="133"/>
      <c r="BK5" s="133"/>
      <c r="BL5" s="133"/>
      <c r="BM5" s="133"/>
      <c r="BN5" s="134"/>
    </row>
    <row r="6" spans="1:66">
      <c r="A6" s="131"/>
      <c r="B6" s="38" t="s">
        <v>44</v>
      </c>
      <c r="C6" s="38" t="s">
        <v>45</v>
      </c>
      <c r="D6" s="38" t="s">
        <v>46</v>
      </c>
      <c r="E6" s="38" t="s">
        <v>47</v>
      </c>
      <c r="F6" s="38" t="s">
        <v>48</v>
      </c>
      <c r="G6" s="38" t="s">
        <v>49</v>
      </c>
      <c r="H6" s="39" t="s">
        <v>50</v>
      </c>
      <c r="I6" s="40" t="s">
        <v>51</v>
      </c>
      <c r="J6" s="41" t="s">
        <v>52</v>
      </c>
      <c r="K6" s="38" t="s">
        <v>53</v>
      </c>
      <c r="L6" s="38" t="s">
        <v>54</v>
      </c>
      <c r="M6" s="42" t="s">
        <v>55</v>
      </c>
      <c r="N6" s="38" t="s">
        <v>56</v>
      </c>
      <c r="O6" s="38" t="s">
        <v>57</v>
      </c>
      <c r="P6" s="43" t="s">
        <v>58</v>
      </c>
      <c r="Q6" s="43" t="s">
        <v>59</v>
      </c>
      <c r="R6" s="44" t="s">
        <v>60</v>
      </c>
      <c r="S6" s="44" t="s">
        <v>61</v>
      </c>
      <c r="T6" s="44" t="s">
        <v>62</v>
      </c>
      <c r="U6" s="135" t="s">
        <v>63</v>
      </c>
      <c r="V6" s="45" t="s">
        <v>84</v>
      </c>
      <c r="W6" s="131"/>
      <c r="X6" s="38" t="s">
        <v>44</v>
      </c>
      <c r="Y6" s="38" t="s">
        <v>45</v>
      </c>
      <c r="Z6" s="38" t="s">
        <v>46</v>
      </c>
      <c r="AA6" s="38" t="s">
        <v>47</v>
      </c>
      <c r="AB6" s="38" t="s">
        <v>48</v>
      </c>
      <c r="AC6" s="38" t="s">
        <v>49</v>
      </c>
      <c r="AD6" s="39" t="s">
        <v>50</v>
      </c>
      <c r="AE6" s="40" t="s">
        <v>51</v>
      </c>
      <c r="AF6" s="41" t="s">
        <v>52</v>
      </c>
      <c r="AG6" s="38" t="s">
        <v>53</v>
      </c>
      <c r="AH6" s="38" t="s">
        <v>54</v>
      </c>
      <c r="AI6" s="42" t="s">
        <v>55</v>
      </c>
      <c r="AJ6" s="38" t="s">
        <v>56</v>
      </c>
      <c r="AK6" s="38" t="s">
        <v>57</v>
      </c>
      <c r="AL6" s="43" t="s">
        <v>58</v>
      </c>
      <c r="AM6" s="43" t="s">
        <v>59</v>
      </c>
      <c r="AN6" s="44" t="s">
        <v>60</v>
      </c>
      <c r="AO6" s="44" t="s">
        <v>61</v>
      </c>
      <c r="AP6" s="44" t="s">
        <v>62</v>
      </c>
      <c r="AQ6" s="135" t="s">
        <v>63</v>
      </c>
      <c r="AR6" s="45" t="s">
        <v>84</v>
      </c>
      <c r="AS6" s="131"/>
      <c r="AT6" s="38" t="s">
        <v>44</v>
      </c>
      <c r="AU6" s="38" t="s">
        <v>45</v>
      </c>
      <c r="AV6" s="38" t="s">
        <v>46</v>
      </c>
      <c r="AW6" s="38" t="s">
        <v>47</v>
      </c>
      <c r="AX6" s="38" t="s">
        <v>48</v>
      </c>
      <c r="AY6" s="38" t="s">
        <v>49</v>
      </c>
      <c r="AZ6" s="39" t="s">
        <v>50</v>
      </c>
      <c r="BA6" s="40" t="s">
        <v>51</v>
      </c>
      <c r="BB6" s="41" t="s">
        <v>52</v>
      </c>
      <c r="BC6" s="38" t="s">
        <v>53</v>
      </c>
      <c r="BD6" s="38" t="s">
        <v>54</v>
      </c>
      <c r="BE6" s="42" t="s">
        <v>55</v>
      </c>
      <c r="BF6" s="38" t="s">
        <v>56</v>
      </c>
      <c r="BG6" s="38" t="s">
        <v>57</v>
      </c>
      <c r="BH6" s="43" t="s">
        <v>58</v>
      </c>
      <c r="BI6" s="43" t="s">
        <v>59</v>
      </c>
      <c r="BJ6" s="44" t="s">
        <v>60</v>
      </c>
      <c r="BK6" s="44" t="s">
        <v>61</v>
      </c>
      <c r="BL6" s="44" t="s">
        <v>62</v>
      </c>
      <c r="BM6" s="135" t="s">
        <v>63</v>
      </c>
      <c r="BN6" s="45" t="s">
        <v>84</v>
      </c>
    </row>
    <row r="7" spans="1:66" ht="35.1" customHeight="1">
      <c r="A7" s="131"/>
      <c r="B7" s="627" t="s">
        <v>74</v>
      </c>
      <c r="C7" s="627"/>
      <c r="D7" s="627"/>
      <c r="E7" s="627"/>
      <c r="F7" s="627"/>
      <c r="G7" s="627"/>
      <c r="H7" s="627"/>
      <c r="I7" s="627"/>
      <c r="J7" s="627"/>
      <c r="K7" s="627"/>
      <c r="L7" s="627"/>
      <c r="M7" s="627"/>
      <c r="N7" s="627"/>
      <c r="O7" s="627"/>
      <c r="P7" s="627"/>
      <c r="Q7" s="627"/>
      <c r="R7" s="627"/>
      <c r="S7" s="627"/>
      <c r="T7" s="627"/>
      <c r="U7" s="627"/>
      <c r="V7" s="628"/>
      <c r="W7" s="131"/>
      <c r="X7" s="627" t="s">
        <v>74</v>
      </c>
      <c r="Y7" s="627"/>
      <c r="Z7" s="627"/>
      <c r="AA7" s="627"/>
      <c r="AB7" s="627"/>
      <c r="AC7" s="627"/>
      <c r="AD7" s="627"/>
      <c r="AE7" s="627"/>
      <c r="AF7" s="627"/>
      <c r="AG7" s="627"/>
      <c r="AH7" s="627"/>
      <c r="AI7" s="627"/>
      <c r="AJ7" s="627"/>
      <c r="AK7" s="627"/>
      <c r="AL7" s="627"/>
      <c r="AM7" s="627"/>
      <c r="AN7" s="627"/>
      <c r="AO7" s="627"/>
      <c r="AP7" s="627"/>
      <c r="AQ7" s="627"/>
      <c r="AR7" s="628"/>
      <c r="AS7" s="131"/>
      <c r="AT7" s="627" t="s">
        <v>74</v>
      </c>
      <c r="AU7" s="627"/>
      <c r="AV7" s="627"/>
      <c r="AW7" s="627"/>
      <c r="AX7" s="627"/>
      <c r="AY7" s="627"/>
      <c r="AZ7" s="627"/>
      <c r="BA7" s="627"/>
      <c r="BB7" s="627"/>
      <c r="BC7" s="627"/>
      <c r="BD7" s="627"/>
      <c r="BE7" s="627"/>
      <c r="BF7" s="627"/>
      <c r="BG7" s="627"/>
      <c r="BH7" s="627"/>
      <c r="BI7" s="627"/>
      <c r="BJ7" s="627"/>
      <c r="BK7" s="627"/>
      <c r="BL7" s="627"/>
      <c r="BM7" s="627"/>
      <c r="BN7" s="628"/>
    </row>
    <row r="8" spans="1:66" s="137" customFormat="1" ht="21" customHeight="1">
      <c r="A8" s="136"/>
      <c r="B8" s="629" t="s">
        <v>85</v>
      </c>
      <c r="C8" s="630"/>
      <c r="D8" s="630"/>
      <c r="E8" s="630"/>
      <c r="F8" s="630"/>
      <c r="G8" s="630"/>
      <c r="H8" s="630"/>
      <c r="I8" s="630"/>
      <c r="J8" s="630"/>
      <c r="K8" s="630"/>
      <c r="L8" s="630"/>
      <c r="M8" s="630"/>
      <c r="N8" s="630"/>
      <c r="O8" s="630"/>
      <c r="P8" s="630"/>
      <c r="Q8" s="630"/>
      <c r="R8" s="630"/>
      <c r="S8" s="630"/>
      <c r="T8" s="630"/>
      <c r="U8" s="630"/>
      <c r="V8" s="631"/>
      <c r="W8" s="136"/>
      <c r="X8" s="629" t="s">
        <v>85</v>
      </c>
      <c r="Y8" s="630"/>
      <c r="Z8" s="630"/>
      <c r="AA8" s="630"/>
      <c r="AB8" s="630"/>
      <c r="AC8" s="630"/>
      <c r="AD8" s="630"/>
      <c r="AE8" s="630"/>
      <c r="AF8" s="630"/>
      <c r="AG8" s="630"/>
      <c r="AH8" s="630"/>
      <c r="AI8" s="630"/>
      <c r="AJ8" s="630"/>
      <c r="AK8" s="630"/>
      <c r="AL8" s="630"/>
      <c r="AM8" s="630"/>
      <c r="AN8" s="630"/>
      <c r="AO8" s="630"/>
      <c r="AP8" s="630"/>
      <c r="AQ8" s="630"/>
      <c r="AR8" s="631"/>
      <c r="AS8" s="136"/>
      <c r="AT8" s="629" t="s">
        <v>85</v>
      </c>
      <c r="AU8" s="630"/>
      <c r="AV8" s="630"/>
      <c r="AW8" s="630"/>
      <c r="AX8" s="630"/>
      <c r="AY8" s="630"/>
      <c r="AZ8" s="630"/>
      <c r="BA8" s="630"/>
      <c r="BB8" s="630"/>
      <c r="BC8" s="630"/>
      <c r="BD8" s="630"/>
      <c r="BE8" s="630"/>
      <c r="BF8" s="630"/>
      <c r="BG8" s="630"/>
      <c r="BH8" s="630"/>
      <c r="BI8" s="630"/>
      <c r="BJ8" s="630"/>
      <c r="BK8" s="630"/>
      <c r="BL8" s="630"/>
      <c r="BM8" s="630"/>
      <c r="BN8" s="631"/>
    </row>
    <row r="9" spans="1:66" ht="47.4" thickBot="1">
      <c r="A9" s="131"/>
      <c r="B9" s="138" t="s">
        <v>65</v>
      </c>
      <c r="C9" s="139" t="s">
        <v>86</v>
      </c>
      <c r="D9" s="139" t="s">
        <v>87</v>
      </c>
      <c r="E9" s="139" t="s">
        <v>88</v>
      </c>
      <c r="F9" s="139" t="s">
        <v>89</v>
      </c>
      <c r="G9" s="140" t="s">
        <v>90</v>
      </c>
      <c r="H9" s="139" t="s">
        <v>91</v>
      </c>
      <c r="I9" s="138" t="s">
        <v>66</v>
      </c>
      <c r="J9" s="139" t="s">
        <v>86</v>
      </c>
      <c r="K9" s="139" t="s">
        <v>87</v>
      </c>
      <c r="L9" s="139" t="s">
        <v>88</v>
      </c>
      <c r="M9" s="139" t="s">
        <v>89</v>
      </c>
      <c r="N9" s="140" t="s">
        <v>90</v>
      </c>
      <c r="O9" s="139" t="s">
        <v>91</v>
      </c>
      <c r="P9" s="141" t="s">
        <v>67</v>
      </c>
      <c r="Q9" s="139" t="s">
        <v>86</v>
      </c>
      <c r="R9" s="139" t="s">
        <v>87</v>
      </c>
      <c r="S9" s="139" t="s">
        <v>88</v>
      </c>
      <c r="T9" s="139" t="s">
        <v>89</v>
      </c>
      <c r="U9" s="140" t="s">
        <v>90</v>
      </c>
      <c r="V9" s="142" t="s">
        <v>91</v>
      </c>
      <c r="W9" s="131"/>
      <c r="X9" s="138" t="s">
        <v>68</v>
      </c>
      <c r="Y9" s="139" t="s">
        <v>86</v>
      </c>
      <c r="Z9" s="139" t="s">
        <v>87</v>
      </c>
      <c r="AA9" s="139" t="s">
        <v>88</v>
      </c>
      <c r="AB9" s="139" t="s">
        <v>89</v>
      </c>
      <c r="AC9" s="140" t="s">
        <v>90</v>
      </c>
      <c r="AD9" s="139" t="s">
        <v>91</v>
      </c>
      <c r="AE9" s="138" t="s">
        <v>69</v>
      </c>
      <c r="AF9" s="139" t="s">
        <v>86</v>
      </c>
      <c r="AG9" s="139" t="s">
        <v>87</v>
      </c>
      <c r="AH9" s="139" t="s">
        <v>88</v>
      </c>
      <c r="AI9" s="139" t="s">
        <v>89</v>
      </c>
      <c r="AJ9" s="140" t="s">
        <v>90</v>
      </c>
      <c r="AK9" s="139" t="s">
        <v>91</v>
      </c>
      <c r="AL9" s="141" t="s">
        <v>28</v>
      </c>
      <c r="AM9" s="139" t="s">
        <v>86</v>
      </c>
      <c r="AN9" s="139" t="s">
        <v>87</v>
      </c>
      <c r="AO9" s="139" t="s">
        <v>88</v>
      </c>
      <c r="AP9" s="139" t="s">
        <v>89</v>
      </c>
      <c r="AQ9" s="140" t="s">
        <v>90</v>
      </c>
      <c r="AR9" s="142" t="s">
        <v>91</v>
      </c>
      <c r="AS9" s="131"/>
      <c r="AT9" s="138" t="s">
        <v>70</v>
      </c>
      <c r="AU9" s="139" t="s">
        <v>86</v>
      </c>
      <c r="AV9" s="139" t="s">
        <v>87</v>
      </c>
      <c r="AW9" s="139" t="s">
        <v>88</v>
      </c>
      <c r="AX9" s="139" t="s">
        <v>89</v>
      </c>
      <c r="AY9" s="140" t="s">
        <v>90</v>
      </c>
      <c r="AZ9" s="139" t="s">
        <v>91</v>
      </c>
      <c r="BA9" s="138" t="s">
        <v>71</v>
      </c>
      <c r="BB9" s="139" t="s">
        <v>86</v>
      </c>
      <c r="BC9" s="139" t="s">
        <v>87</v>
      </c>
      <c r="BD9" s="139" t="s">
        <v>88</v>
      </c>
      <c r="BE9" s="139" t="s">
        <v>89</v>
      </c>
      <c r="BF9" s="140" t="s">
        <v>90</v>
      </c>
      <c r="BG9" s="139" t="s">
        <v>91</v>
      </c>
      <c r="BH9" s="141" t="s">
        <v>72</v>
      </c>
      <c r="BI9" s="139" t="s">
        <v>86</v>
      </c>
      <c r="BJ9" s="139" t="s">
        <v>87</v>
      </c>
      <c r="BK9" s="139" t="s">
        <v>88</v>
      </c>
      <c r="BL9" s="139" t="s">
        <v>89</v>
      </c>
      <c r="BM9" s="140" t="s">
        <v>90</v>
      </c>
      <c r="BN9" s="142" t="s">
        <v>91</v>
      </c>
    </row>
    <row r="10" spans="1:66" hidden="1">
      <c r="A10" s="143">
        <v>1913</v>
      </c>
      <c r="B10" s="144">
        <v>6.2741874134435729E-2</v>
      </c>
      <c r="C10" s="145">
        <v>2.9844364330655435E-2</v>
      </c>
      <c r="D10" s="145">
        <v>1.938231862053422E-2</v>
      </c>
      <c r="E10" s="145">
        <v>0</v>
      </c>
      <c r="F10" s="145">
        <v>0</v>
      </c>
      <c r="G10" s="145">
        <v>1.3515191183246069E-2</v>
      </c>
      <c r="H10" s="146">
        <v>0</v>
      </c>
      <c r="I10" s="147">
        <v>5.4952097795657885E-2</v>
      </c>
      <c r="J10" s="148">
        <v>2.7239199910532343E-2</v>
      </c>
      <c r="K10" s="148">
        <v>1.8362071802923978E-2</v>
      </c>
      <c r="L10" s="148">
        <v>0</v>
      </c>
      <c r="M10" s="148">
        <v>0</v>
      </c>
      <c r="N10" s="148">
        <v>9.3508260822015628E-3</v>
      </c>
      <c r="O10" s="148">
        <v>0</v>
      </c>
      <c r="P10" s="149"/>
      <c r="Q10" s="145"/>
      <c r="R10" s="145"/>
      <c r="S10" s="145"/>
      <c r="T10" s="145"/>
      <c r="U10" s="145"/>
      <c r="V10" s="146"/>
      <c r="W10" s="143">
        <v>1913</v>
      </c>
      <c r="X10" s="144">
        <v>9.9212578702916582E-2</v>
      </c>
      <c r="Y10" s="145">
        <v>1.9760667839431097E-2</v>
      </c>
      <c r="Z10" s="145">
        <v>2.3335985508671452E-2</v>
      </c>
      <c r="AA10" s="145">
        <v>0</v>
      </c>
      <c r="AB10" s="145">
        <v>1.5038177863616092E-2</v>
      </c>
      <c r="AC10" s="145">
        <v>4.1077747491197948E-2</v>
      </c>
      <c r="AD10" s="146">
        <v>0</v>
      </c>
      <c r="AE10" s="195">
        <v>0.11410028000039063</v>
      </c>
      <c r="AF10" s="148">
        <v>1.8356486838099078E-2</v>
      </c>
      <c r="AG10" s="148">
        <v>2.3160030702598904E-2</v>
      </c>
      <c r="AH10" s="148">
        <v>0</v>
      </c>
      <c r="AI10" s="148">
        <v>2.0139338226352207E-2</v>
      </c>
      <c r="AJ10" s="148">
        <v>5.2444424233340448E-2</v>
      </c>
      <c r="AK10" s="148">
        <v>0</v>
      </c>
      <c r="AL10" s="149">
        <v>0.13558515798694282</v>
      </c>
      <c r="AM10" s="145">
        <v>1.4224450674877829E-2</v>
      </c>
      <c r="AN10" s="145">
        <v>1.8887266371237575E-2</v>
      </c>
      <c r="AO10" s="145">
        <v>0</v>
      </c>
      <c r="AP10" s="145">
        <v>3.3772190487068254E-2</v>
      </c>
      <c r="AQ10" s="145">
        <v>6.8701250453759147E-2</v>
      </c>
      <c r="AR10" s="146">
        <v>0</v>
      </c>
      <c r="AS10" s="143">
        <v>1913</v>
      </c>
      <c r="AT10" s="144">
        <v>0.14546289050157826</v>
      </c>
      <c r="AU10" s="145">
        <v>1.2201672139494434E-2</v>
      </c>
      <c r="AV10" s="145">
        <v>1.6136338080038608E-2</v>
      </c>
      <c r="AW10" s="145">
        <v>0</v>
      </c>
      <c r="AX10" s="145">
        <v>3.9540733306102312E-2</v>
      </c>
      <c r="AY10" s="145">
        <v>7.7584146975942903E-2</v>
      </c>
      <c r="AZ10" s="146">
        <v>0</v>
      </c>
      <c r="BA10" s="195">
        <v>0.1768323253449452</v>
      </c>
      <c r="BB10" s="148">
        <v>1.0128248848191166E-2</v>
      </c>
      <c r="BC10" s="148">
        <v>1.1882196852068651E-2</v>
      </c>
      <c r="BD10" s="148">
        <v>0</v>
      </c>
      <c r="BE10" s="148">
        <v>6.0615097704374885E-2</v>
      </c>
      <c r="BF10" s="148">
        <v>9.4206781940310486E-2</v>
      </c>
      <c r="BG10" s="148">
        <v>0</v>
      </c>
      <c r="BH10" s="149">
        <v>0.26914446006605897</v>
      </c>
      <c r="BI10" s="145">
        <v>1.2418292488779684E-2</v>
      </c>
      <c r="BJ10" s="145">
        <v>8.5475457543369125E-3</v>
      </c>
      <c r="BK10" s="145">
        <v>0</v>
      </c>
      <c r="BL10" s="145">
        <v>0.14360823835293093</v>
      </c>
      <c r="BM10" s="145">
        <v>0.10457038347001141</v>
      </c>
      <c r="BN10" s="146">
        <v>0</v>
      </c>
    </row>
    <row r="11" spans="1:66" hidden="1">
      <c r="A11" s="143">
        <v>1914</v>
      </c>
      <c r="B11" s="150">
        <v>5.9171154002631357E-2</v>
      </c>
      <c r="C11" s="148">
        <v>1.9963271657622763E-2</v>
      </c>
      <c r="D11" s="148">
        <v>2.3313706736645297E-2</v>
      </c>
      <c r="E11" s="148">
        <v>0</v>
      </c>
      <c r="F11" s="148">
        <v>0</v>
      </c>
      <c r="G11" s="148">
        <v>1.5894175608363301E-2</v>
      </c>
      <c r="H11" s="151">
        <v>0</v>
      </c>
      <c r="I11" s="147">
        <v>5.1303950260102184E-2</v>
      </c>
      <c r="J11" s="148">
        <v>1.8220644324184486E-2</v>
      </c>
      <c r="K11" s="148">
        <v>2.2086519444431376E-2</v>
      </c>
      <c r="L11" s="148">
        <v>0</v>
      </c>
      <c r="M11" s="148">
        <v>0</v>
      </c>
      <c r="N11" s="148">
        <v>1.0996786491486325E-2</v>
      </c>
      <c r="O11" s="148">
        <v>0</v>
      </c>
      <c r="P11" s="152"/>
      <c r="Q11" s="148"/>
      <c r="R11" s="148"/>
      <c r="S11" s="148"/>
      <c r="T11" s="148"/>
      <c r="U11" s="148"/>
      <c r="V11" s="151"/>
      <c r="W11" s="143">
        <v>1914</v>
      </c>
      <c r="X11" s="150">
        <v>0.10575812663246312</v>
      </c>
      <c r="Y11" s="148">
        <v>1.2875467180585486E-2</v>
      </c>
      <c r="Z11" s="148">
        <v>2.7214766941815439E-2</v>
      </c>
      <c r="AA11" s="148">
        <v>0</v>
      </c>
      <c r="AB11" s="148">
        <v>1.6923523277569952E-2</v>
      </c>
      <c r="AC11" s="148">
        <v>4.874436923249225E-2</v>
      </c>
      <c r="AD11" s="151">
        <v>0</v>
      </c>
      <c r="AE11" s="195">
        <v>0.12241646965979433</v>
      </c>
      <c r="AF11" s="148">
        <v>1.1889863022306794E-2</v>
      </c>
      <c r="AG11" s="148">
        <v>2.6806167167021559E-2</v>
      </c>
      <c r="AH11" s="148">
        <v>0</v>
      </c>
      <c r="AI11" s="148">
        <v>2.2530284076506722E-2</v>
      </c>
      <c r="AJ11" s="148">
        <v>6.1190155393959257E-2</v>
      </c>
      <c r="AK11" s="148">
        <v>0</v>
      </c>
      <c r="AL11" s="152">
        <v>0.14763993078761392</v>
      </c>
      <c r="AM11" s="148">
        <v>9.1696842923807281E-3</v>
      </c>
      <c r="AN11" s="148">
        <v>2.1732532704091669E-2</v>
      </c>
      <c r="AO11" s="148">
        <v>0</v>
      </c>
      <c r="AP11" s="148">
        <v>3.7602117121011809E-2</v>
      </c>
      <c r="AQ11" s="148">
        <v>7.9135596670129718E-2</v>
      </c>
      <c r="AR11" s="151">
        <v>0</v>
      </c>
      <c r="AS11" s="143">
        <v>1914</v>
      </c>
      <c r="AT11" s="150">
        <v>0.15877081821182548</v>
      </c>
      <c r="AU11" s="148">
        <v>7.8064806952775692E-3</v>
      </c>
      <c r="AV11" s="148">
        <v>1.8588906123166517E-2</v>
      </c>
      <c r="AW11" s="148">
        <v>0</v>
      </c>
      <c r="AX11" s="148">
        <v>4.3693299931414777E-2</v>
      </c>
      <c r="AY11" s="148">
        <v>8.8682131461966629E-2</v>
      </c>
      <c r="AZ11" s="151">
        <v>0</v>
      </c>
      <c r="BA11" s="195">
        <v>0.19708719304940014</v>
      </c>
      <c r="BB11" s="148">
        <v>6.2974633077270302E-3</v>
      </c>
      <c r="BC11" s="148">
        <v>1.3025429588619446E-2</v>
      </c>
      <c r="BD11" s="148">
        <v>0</v>
      </c>
      <c r="BE11" s="148">
        <v>6.5094797432861978E-2</v>
      </c>
      <c r="BF11" s="148">
        <v>0.1126695027201917</v>
      </c>
      <c r="BG11" s="148">
        <v>0</v>
      </c>
      <c r="BH11" s="152">
        <v>0.29536488212134437</v>
      </c>
      <c r="BI11" s="148">
        <v>7.697801006448313E-3</v>
      </c>
      <c r="BJ11" s="148">
        <v>9.2254920522500429E-3</v>
      </c>
      <c r="BK11" s="148">
        <v>0</v>
      </c>
      <c r="BL11" s="148">
        <v>0.15375113770965268</v>
      </c>
      <c r="BM11" s="148">
        <v>0.12469045135299335</v>
      </c>
      <c r="BN11" s="151">
        <v>0</v>
      </c>
    </row>
    <row r="12" spans="1:66" hidden="1">
      <c r="A12" s="143">
        <v>1915</v>
      </c>
      <c r="B12" s="150">
        <v>5.7717988286544959E-2</v>
      </c>
      <c r="C12" s="148">
        <v>1.743554222496228E-2</v>
      </c>
      <c r="D12" s="148">
        <v>2.3829157465875651E-2</v>
      </c>
      <c r="E12" s="148">
        <v>0</v>
      </c>
      <c r="F12" s="148">
        <v>0</v>
      </c>
      <c r="G12" s="148">
        <v>1.6453288595707029E-2</v>
      </c>
      <c r="H12" s="151">
        <v>0</v>
      </c>
      <c r="I12" s="147">
        <v>4.9872025407153388E-2</v>
      </c>
      <c r="J12" s="148">
        <v>1.5913564616500751E-2</v>
      </c>
      <c r="K12" s="148">
        <v>2.2574837869398862E-2</v>
      </c>
      <c r="L12" s="148">
        <v>0</v>
      </c>
      <c r="M12" s="148">
        <v>0</v>
      </c>
      <c r="N12" s="148">
        <v>1.1383622921253771E-2</v>
      </c>
      <c r="O12" s="148">
        <v>0</v>
      </c>
      <c r="P12" s="152"/>
      <c r="Q12" s="148"/>
      <c r="R12" s="148"/>
      <c r="S12" s="148"/>
      <c r="T12" s="148"/>
      <c r="U12" s="148"/>
      <c r="V12" s="151"/>
      <c r="W12" s="143">
        <v>1915</v>
      </c>
      <c r="X12" s="150">
        <v>0.10864323612102264</v>
      </c>
      <c r="Y12" s="148">
        <v>1.1602222630319469E-2</v>
      </c>
      <c r="Z12" s="148">
        <v>2.860555936150987E-2</v>
      </c>
      <c r="AA12" s="148">
        <v>0</v>
      </c>
      <c r="AB12" s="148">
        <v>1.7978946232413615E-2</v>
      </c>
      <c r="AC12" s="148">
        <v>5.0456507896779683E-2</v>
      </c>
      <c r="AD12" s="151">
        <v>0</v>
      </c>
      <c r="AE12" s="195">
        <v>0.1274874174030734</v>
      </c>
      <c r="AF12" s="148">
        <v>1.0787445374637614E-2</v>
      </c>
      <c r="AG12" s="148">
        <v>2.8277442620437705E-2</v>
      </c>
      <c r="AH12" s="148">
        <v>0</v>
      </c>
      <c r="AI12" s="148">
        <v>2.4099258371380366E-2</v>
      </c>
      <c r="AJ12" s="148">
        <v>6.4323271036617696E-2</v>
      </c>
      <c r="AK12" s="148">
        <v>0</v>
      </c>
      <c r="AL12" s="152">
        <v>0.1565054660341148</v>
      </c>
      <c r="AM12" s="148">
        <v>8.3867437316591121E-3</v>
      </c>
      <c r="AN12" s="148">
        <v>2.2797936753933011E-2</v>
      </c>
      <c r="AO12" s="148">
        <v>0</v>
      </c>
      <c r="AP12" s="148">
        <v>4.0545862119137778E-2</v>
      </c>
      <c r="AQ12" s="148">
        <v>8.4774923429384905E-2</v>
      </c>
      <c r="AR12" s="151">
        <v>0</v>
      </c>
      <c r="AS12" s="143">
        <v>1915</v>
      </c>
      <c r="AT12" s="150">
        <v>0.16875724743725079</v>
      </c>
      <c r="AU12" s="148">
        <v>7.1190452011653292E-3</v>
      </c>
      <c r="AV12" s="148">
        <v>1.9383509755161794E-2</v>
      </c>
      <c r="AW12" s="148">
        <v>0</v>
      </c>
      <c r="AX12" s="148">
        <v>4.6976056726147963E-2</v>
      </c>
      <c r="AY12" s="148">
        <v>9.5278635754775687E-2</v>
      </c>
      <c r="AZ12" s="151">
        <v>0</v>
      </c>
      <c r="BA12" s="195">
        <v>0.20205678618646467</v>
      </c>
      <c r="BB12" s="148">
        <v>5.2161410491303861E-3</v>
      </c>
      <c r="BC12" s="148">
        <v>1.3418102303542456E-2</v>
      </c>
      <c r="BD12" s="148">
        <v>0</v>
      </c>
      <c r="BE12" s="148">
        <v>6.3566048175343379E-2</v>
      </c>
      <c r="BF12" s="148">
        <v>0.11985649465844846</v>
      </c>
      <c r="BG12" s="148">
        <v>0</v>
      </c>
      <c r="BH12" s="152">
        <v>0.24728412250655135</v>
      </c>
      <c r="BI12" s="148">
        <v>4.2674529551658177E-3</v>
      </c>
      <c r="BJ12" s="148">
        <v>9.7331414945947652E-3</v>
      </c>
      <c r="BK12" s="148">
        <v>0</v>
      </c>
      <c r="BL12" s="148">
        <v>0.10048833539249132</v>
      </c>
      <c r="BM12" s="148">
        <v>0.13279519266429946</v>
      </c>
      <c r="BN12" s="151">
        <v>0</v>
      </c>
    </row>
    <row r="13" spans="1:66" hidden="1">
      <c r="A13" s="143">
        <v>1916</v>
      </c>
      <c r="B13" s="153">
        <v>6.4072486488110106E-2</v>
      </c>
      <c r="C13" s="154">
        <v>2.7568309890789931E-2</v>
      </c>
      <c r="D13" s="154">
        <v>2.0916649750326938E-2</v>
      </c>
      <c r="E13" s="154">
        <v>0</v>
      </c>
      <c r="F13" s="154">
        <v>0</v>
      </c>
      <c r="G13" s="154">
        <v>1.5587526846993233E-2</v>
      </c>
      <c r="H13" s="155">
        <v>0</v>
      </c>
      <c r="I13" s="147">
        <v>5.5762088657164963E-2</v>
      </c>
      <c r="J13" s="148">
        <v>2.5161826065076762E-2</v>
      </c>
      <c r="K13" s="148">
        <v>1.9815638784578458E-2</v>
      </c>
      <c r="L13" s="148">
        <v>0</v>
      </c>
      <c r="M13" s="148">
        <v>0</v>
      </c>
      <c r="N13" s="148">
        <v>1.078462380750975E-2</v>
      </c>
      <c r="O13" s="148">
        <v>0</v>
      </c>
      <c r="P13" s="152"/>
      <c r="Q13" s="156"/>
      <c r="R13" s="156"/>
      <c r="S13" s="156"/>
      <c r="T13" s="156"/>
      <c r="U13" s="156"/>
      <c r="V13" s="157"/>
      <c r="W13" s="143">
        <v>1916</v>
      </c>
      <c r="X13" s="153">
        <v>0.10160891439142464</v>
      </c>
      <c r="Y13" s="154">
        <v>1.6772075702188052E-2</v>
      </c>
      <c r="Z13" s="154">
        <v>2.4205814183363466E-2</v>
      </c>
      <c r="AA13" s="154">
        <v>0</v>
      </c>
      <c r="AB13" s="154">
        <v>1.7969728638094602E-2</v>
      </c>
      <c r="AC13" s="154">
        <v>4.2661295867778525E-2</v>
      </c>
      <c r="AD13" s="155">
        <v>0</v>
      </c>
      <c r="AE13" s="195">
        <v>0.11803360103282741</v>
      </c>
      <c r="AF13" s="148">
        <v>1.52104435034366E-2</v>
      </c>
      <c r="AG13" s="148">
        <v>2.3911775617322922E-2</v>
      </c>
      <c r="AH13" s="148">
        <v>0</v>
      </c>
      <c r="AI13" s="148">
        <v>2.3494089106900606E-2</v>
      </c>
      <c r="AJ13" s="148">
        <v>5.5417292805167287E-2</v>
      </c>
      <c r="AK13" s="148">
        <v>0</v>
      </c>
      <c r="AL13" s="152">
        <v>0.13564553503552398</v>
      </c>
      <c r="AM13" s="156">
        <v>1.1561009968188705E-2</v>
      </c>
      <c r="AN13" s="156">
        <v>2.0014223642132494E-2</v>
      </c>
      <c r="AO13" s="156">
        <v>0</v>
      </c>
      <c r="AP13" s="156">
        <v>3.8643869607423068E-2</v>
      </c>
      <c r="AQ13" s="156">
        <v>6.5426431817779712E-2</v>
      </c>
      <c r="AR13" s="157">
        <v>0</v>
      </c>
      <c r="AS13" s="143">
        <v>1916</v>
      </c>
      <c r="AT13" s="153">
        <v>0.1427777491404692</v>
      </c>
      <c r="AU13" s="154">
        <v>9.8622617043678685E-3</v>
      </c>
      <c r="AV13" s="154">
        <v>1.7471744083278045E-2</v>
      </c>
      <c r="AW13" s="154">
        <v>0</v>
      </c>
      <c r="AX13" s="154">
        <v>4.4994869509653701E-2</v>
      </c>
      <c r="AY13" s="154">
        <v>7.0448873843169571E-2</v>
      </c>
      <c r="AZ13" s="155">
        <v>0</v>
      </c>
      <c r="BA13" s="195">
        <v>0.16603615069477928</v>
      </c>
      <c r="BB13" s="148">
        <v>7.6175068983859165E-3</v>
      </c>
      <c r="BC13" s="148">
        <v>1.3049100579587008E-2</v>
      </c>
      <c r="BD13" s="148">
        <v>0</v>
      </c>
      <c r="BE13" s="148">
        <v>6.41830584550801E-2</v>
      </c>
      <c r="BF13" s="148">
        <v>8.1186484761726269E-2</v>
      </c>
      <c r="BG13" s="148">
        <v>0</v>
      </c>
      <c r="BH13" s="152">
        <v>0.21243148584652666</v>
      </c>
      <c r="BI13" s="156">
        <v>6.6190596379741822E-3</v>
      </c>
      <c r="BJ13" s="156">
        <v>9.7491055869725878E-3</v>
      </c>
      <c r="BK13" s="156">
        <v>0</v>
      </c>
      <c r="BL13" s="156">
        <v>0.10776428954646784</v>
      </c>
      <c r="BM13" s="156">
        <v>8.8299031075112056E-2</v>
      </c>
      <c r="BN13" s="157">
        <v>0</v>
      </c>
    </row>
    <row r="14" spans="1:66" hidden="1">
      <c r="A14" s="143">
        <v>1917</v>
      </c>
      <c r="B14" s="147">
        <v>6.9018501990393902E-2</v>
      </c>
      <c r="C14" s="148">
        <v>3.3433201259225442E-2</v>
      </c>
      <c r="D14" s="148">
        <v>1.9127941427438018E-2</v>
      </c>
      <c r="E14" s="148">
        <v>0</v>
      </c>
      <c r="F14" s="148">
        <v>0</v>
      </c>
      <c r="G14" s="148">
        <v>1.6457359303730441E-2</v>
      </c>
      <c r="H14" s="151">
        <v>0</v>
      </c>
      <c r="I14" s="147">
        <v>6.0022285132307701E-2</v>
      </c>
      <c r="J14" s="148">
        <v>3.0514761268131966E-2</v>
      </c>
      <c r="K14" s="148">
        <v>1.8121084520849776E-2</v>
      </c>
      <c r="L14" s="148">
        <v>0</v>
      </c>
      <c r="M14" s="148">
        <v>0</v>
      </c>
      <c r="N14" s="148">
        <v>1.138643934332596E-2</v>
      </c>
      <c r="O14" s="148">
        <v>0</v>
      </c>
      <c r="P14" s="152"/>
      <c r="Q14" s="148"/>
      <c r="R14" s="148"/>
      <c r="S14" s="148"/>
      <c r="T14" s="148"/>
      <c r="U14" s="148"/>
      <c r="V14" s="151"/>
      <c r="W14" s="143">
        <v>1917</v>
      </c>
      <c r="X14" s="147">
        <v>0.11121023691141951</v>
      </c>
      <c r="Y14" s="148">
        <v>1.9921092760241024E-2</v>
      </c>
      <c r="Z14" s="148">
        <v>2.1732119364372089E-2</v>
      </c>
      <c r="AA14" s="148">
        <v>0</v>
      </c>
      <c r="AB14" s="148">
        <v>2.1752355735708082E-2</v>
      </c>
      <c r="AC14" s="148">
        <v>4.5436469031484926E-2</v>
      </c>
      <c r="AD14" s="151">
        <v>2.3682000196133804E-3</v>
      </c>
      <c r="AE14" s="195">
        <v>0.12812984615896778</v>
      </c>
      <c r="AF14" s="148">
        <v>1.7937502449869049E-2</v>
      </c>
      <c r="AG14" s="148">
        <v>2.2174447820176302E-2</v>
      </c>
      <c r="AH14" s="148">
        <v>0</v>
      </c>
      <c r="AI14" s="148">
        <v>2.8236908211581705E-2</v>
      </c>
      <c r="AJ14" s="148">
        <v>5.6706808154305621E-2</v>
      </c>
      <c r="AK14" s="148">
        <v>3.0741795230351055E-3</v>
      </c>
      <c r="AL14" s="152">
        <v>0.15126188835099863</v>
      </c>
      <c r="AM14" s="148">
        <v>1.4235154702949263E-2</v>
      </c>
      <c r="AN14" s="148">
        <v>1.6433358369984177E-2</v>
      </c>
      <c r="AO14" s="148">
        <v>0</v>
      </c>
      <c r="AP14" s="148">
        <v>4.849371526125941E-2</v>
      </c>
      <c r="AQ14" s="148">
        <v>6.6818795025266595E-2</v>
      </c>
      <c r="AR14" s="151">
        <v>5.2808649915391742E-3</v>
      </c>
      <c r="AS14" s="143">
        <v>1917</v>
      </c>
      <c r="AT14" s="147">
        <v>0.1640144594685132</v>
      </c>
      <c r="AU14" s="148">
        <v>1.2557617669373881E-2</v>
      </c>
      <c r="AV14" s="148">
        <v>1.3824896257240196E-2</v>
      </c>
      <c r="AW14" s="148">
        <v>0</v>
      </c>
      <c r="AX14" s="148">
        <v>5.8389151561254293E-2</v>
      </c>
      <c r="AY14" s="148">
        <v>7.2868865712941058E-2</v>
      </c>
      <c r="AZ14" s="151">
        <v>6.373928267703775E-3</v>
      </c>
      <c r="BA14" s="195">
        <v>0.19997906507769622</v>
      </c>
      <c r="BB14" s="148">
        <v>1.0265580410250826E-2</v>
      </c>
      <c r="BC14" s="148">
        <v>9.185841732590105E-3</v>
      </c>
      <c r="BD14" s="148">
        <v>0</v>
      </c>
      <c r="BE14" s="148">
        <v>8.8151457166234501E-2</v>
      </c>
      <c r="BF14" s="148">
        <v>8.3180487919972415E-2</v>
      </c>
      <c r="BG14" s="148">
        <v>9.195697848648373E-3</v>
      </c>
      <c r="BH14" s="152">
        <v>0.28064028960347676</v>
      </c>
      <c r="BI14" s="148">
        <v>9.7583760667040772E-3</v>
      </c>
      <c r="BJ14" s="148">
        <v>5.5786227105431201E-3</v>
      </c>
      <c r="BK14" s="148">
        <v>0</v>
      </c>
      <c r="BL14" s="148">
        <v>0.16191778766428691</v>
      </c>
      <c r="BM14" s="148">
        <v>9.0257261753511994E-2</v>
      </c>
      <c r="BN14" s="151">
        <v>1.3128241408430658E-2</v>
      </c>
    </row>
    <row r="15" spans="1:66" hidden="1">
      <c r="A15" s="143">
        <v>1918</v>
      </c>
      <c r="B15" s="150">
        <v>7.3531501605720501E-2</v>
      </c>
      <c r="C15" s="148">
        <v>3.9487072514648794E-2</v>
      </c>
      <c r="D15" s="148">
        <v>1.6299517236959465E-2</v>
      </c>
      <c r="E15" s="148">
        <v>0</v>
      </c>
      <c r="F15" s="148">
        <v>0</v>
      </c>
      <c r="G15" s="148">
        <v>1.7744911854112245E-2</v>
      </c>
      <c r="H15" s="151">
        <v>0</v>
      </c>
      <c r="I15" s="147">
        <v>6.3758988026496016E-2</v>
      </c>
      <c r="J15" s="148">
        <v>3.6040179988131908E-2</v>
      </c>
      <c r="K15" s="148">
        <v>1.5441542971075022E-2</v>
      </c>
      <c r="L15" s="148">
        <v>0</v>
      </c>
      <c r="M15" s="148">
        <v>0</v>
      </c>
      <c r="N15" s="148">
        <v>1.2277265067289092E-2</v>
      </c>
      <c r="O15" s="148">
        <v>0</v>
      </c>
      <c r="P15" s="152"/>
      <c r="Q15" s="148"/>
      <c r="R15" s="148"/>
      <c r="S15" s="148"/>
      <c r="T15" s="148"/>
      <c r="U15" s="148"/>
      <c r="V15" s="151"/>
      <c r="W15" s="143">
        <v>1918</v>
      </c>
      <c r="X15" s="150">
        <v>0.14584489042278526</v>
      </c>
      <c r="Y15" s="148">
        <v>2.4765404506657505E-2</v>
      </c>
      <c r="Z15" s="148">
        <v>1.9501680804087096E-2</v>
      </c>
      <c r="AA15" s="148">
        <v>0</v>
      </c>
      <c r="AB15" s="148">
        <v>4.364851773136242E-2</v>
      </c>
      <c r="AC15" s="148">
        <v>5.3067266561355637E-2</v>
      </c>
      <c r="AD15" s="151">
        <v>4.8620208193226157E-3</v>
      </c>
      <c r="AE15" s="195">
        <v>0.16508254052460605</v>
      </c>
      <c r="AF15" s="148">
        <v>2.2143106963017686E-2</v>
      </c>
      <c r="AG15" s="148">
        <v>1.9267914636110495E-2</v>
      </c>
      <c r="AH15" s="148">
        <v>0</v>
      </c>
      <c r="AI15" s="148">
        <v>5.6263230067661707E-2</v>
      </c>
      <c r="AJ15" s="148">
        <v>6.1141111639224019E-2</v>
      </c>
      <c r="AK15" s="148">
        <v>6.2671772185921345E-3</v>
      </c>
      <c r="AL15" s="152">
        <v>0.211578319452912</v>
      </c>
      <c r="AM15" s="148">
        <v>1.8273404608592132E-2</v>
      </c>
      <c r="AN15" s="148">
        <v>1.505069463512446E-2</v>
      </c>
      <c r="AO15" s="148">
        <v>0</v>
      </c>
      <c r="AP15" s="148">
        <v>9.6087847660884504E-2</v>
      </c>
      <c r="AQ15" s="148">
        <v>7.097125883147147E-2</v>
      </c>
      <c r="AR15" s="151">
        <v>1.1195113716839461E-2</v>
      </c>
      <c r="AS15" s="143">
        <v>1918</v>
      </c>
      <c r="AT15" s="150">
        <v>0.2355126802866814</v>
      </c>
      <c r="AU15" s="148">
        <v>1.6703600209510495E-2</v>
      </c>
      <c r="AV15" s="148">
        <v>1.2526145445093145E-2</v>
      </c>
      <c r="AW15" s="148">
        <v>0</v>
      </c>
      <c r="AX15" s="148">
        <v>0.11618134257577419</v>
      </c>
      <c r="AY15" s="148">
        <v>7.6100040376941971E-2</v>
      </c>
      <c r="AZ15" s="151">
        <v>1.4001551679361594E-2</v>
      </c>
      <c r="BA15" s="195">
        <v>0.30190909882523875</v>
      </c>
      <c r="BB15" s="148">
        <v>1.4625970899042797E-2</v>
      </c>
      <c r="BC15" s="148">
        <v>8.1430217511388285E-3</v>
      </c>
      <c r="BD15" s="148">
        <v>0</v>
      </c>
      <c r="BE15" s="148">
        <v>0.17084959760811422</v>
      </c>
      <c r="BF15" s="148">
        <v>8.665375721557364E-2</v>
      </c>
      <c r="BG15" s="148">
        <v>2.1636751351369294E-2</v>
      </c>
      <c r="BH15" s="152">
        <v>0.43498847932830903</v>
      </c>
      <c r="BI15" s="148">
        <v>1.5120239135642871E-2</v>
      </c>
      <c r="BJ15" s="148">
        <v>4.884621623288384E-3</v>
      </c>
      <c r="BK15" s="148">
        <v>0</v>
      </c>
      <c r="BL15" s="148">
        <v>0.28574277844522672</v>
      </c>
      <c r="BM15" s="148">
        <v>9.5647450371535311E-2</v>
      </c>
      <c r="BN15" s="151">
        <v>3.3593389752615742E-2</v>
      </c>
    </row>
    <row r="16" spans="1:66" hidden="1">
      <c r="A16" s="158">
        <v>1919</v>
      </c>
      <c r="B16" s="159">
        <v>7.5370229674124101E-2</v>
      </c>
      <c r="C16" s="160">
        <v>4.2190628860449809E-2</v>
      </c>
      <c r="D16" s="160">
        <v>1.6343128764864979E-2</v>
      </c>
      <c r="E16" s="160">
        <v>0</v>
      </c>
      <c r="F16" s="160">
        <v>1.2265073167981209E-4</v>
      </c>
      <c r="G16" s="160">
        <v>1.6713821317129507E-2</v>
      </c>
      <c r="H16" s="161">
        <v>0</v>
      </c>
      <c r="I16" s="162">
        <v>6.5554476317838506E-2</v>
      </c>
      <c r="J16" s="160">
        <v>3.8507738383973429E-2</v>
      </c>
      <c r="K16" s="160">
        <v>1.548285887463198E-2</v>
      </c>
      <c r="L16" s="160">
        <v>0</v>
      </c>
      <c r="M16" s="160">
        <v>0</v>
      </c>
      <c r="N16" s="160">
        <v>1.1563879059233104E-2</v>
      </c>
      <c r="O16" s="160">
        <v>0</v>
      </c>
      <c r="P16" s="163"/>
      <c r="Q16" s="160"/>
      <c r="R16" s="160"/>
      <c r="S16" s="160"/>
      <c r="T16" s="160"/>
      <c r="U16" s="160"/>
      <c r="V16" s="161"/>
      <c r="W16" s="158">
        <v>1919</v>
      </c>
      <c r="X16" s="159">
        <v>0.14778247530807917</v>
      </c>
      <c r="Y16" s="160">
        <v>2.460511769032506E-2</v>
      </c>
      <c r="Z16" s="160">
        <v>1.8190061187685888E-2</v>
      </c>
      <c r="AA16" s="160">
        <v>0</v>
      </c>
      <c r="AB16" s="160">
        <v>4.9757454394214105E-2</v>
      </c>
      <c r="AC16" s="160">
        <v>5.0554253303051182E-2</v>
      </c>
      <c r="AD16" s="161">
        <v>4.6755887328029395E-3</v>
      </c>
      <c r="AE16" s="196">
        <v>0.16250107594289576</v>
      </c>
      <c r="AF16" s="160">
        <v>2.1321197416726667E-2</v>
      </c>
      <c r="AG16" s="160">
        <v>1.7670131453042914E-2</v>
      </c>
      <c r="AH16" s="160">
        <v>0</v>
      </c>
      <c r="AI16" s="160">
        <v>5.9720241458822307E-2</v>
      </c>
      <c r="AJ16" s="160">
        <v>5.7948542314246787E-2</v>
      </c>
      <c r="AK16" s="160">
        <v>5.8409633000570619E-3</v>
      </c>
      <c r="AL16" s="163">
        <v>0.19947106942674647</v>
      </c>
      <c r="AM16" s="160">
        <v>1.7053038989092575E-2</v>
      </c>
      <c r="AN16" s="160">
        <v>1.346245112264087E-2</v>
      </c>
      <c r="AO16" s="160">
        <v>0</v>
      </c>
      <c r="AP16" s="160">
        <v>9.2800707184535869E-2</v>
      </c>
      <c r="AQ16" s="160">
        <v>6.6042564047175428E-2</v>
      </c>
      <c r="AR16" s="161">
        <v>1.011230808330171E-2</v>
      </c>
      <c r="AS16" s="158">
        <v>1919</v>
      </c>
      <c r="AT16" s="159">
        <v>0.22137059893574865</v>
      </c>
      <c r="AU16" s="160">
        <v>1.563624662457256E-2</v>
      </c>
      <c r="AV16" s="160">
        <v>1.1681546555165487E-2</v>
      </c>
      <c r="AW16" s="160">
        <v>0</v>
      </c>
      <c r="AX16" s="160">
        <v>0.11120911464621951</v>
      </c>
      <c r="AY16" s="160">
        <v>7.0118907002854489E-2</v>
      </c>
      <c r="AZ16" s="161">
        <v>1.27247841069366E-2</v>
      </c>
      <c r="BA16" s="196">
        <v>0.28550865485780708</v>
      </c>
      <c r="BB16" s="160">
        <v>1.4007495332896483E-2</v>
      </c>
      <c r="BC16" s="160">
        <v>8.2087865079611515E-3</v>
      </c>
      <c r="BD16" s="160">
        <v>0</v>
      </c>
      <c r="BE16" s="160">
        <v>0.16457334862481446</v>
      </c>
      <c r="BF16" s="160">
        <v>7.7969462573291418E-2</v>
      </c>
      <c r="BG16" s="160">
        <v>2.074956181884359E-2</v>
      </c>
      <c r="BH16" s="163">
        <v>0.42427356810197597</v>
      </c>
      <c r="BI16" s="160">
        <v>1.5317226638172711E-2</v>
      </c>
      <c r="BJ16" s="160">
        <v>5.177007624100987E-3</v>
      </c>
      <c r="BK16" s="160">
        <v>0</v>
      </c>
      <c r="BL16" s="160">
        <v>0.28386275459796395</v>
      </c>
      <c r="BM16" s="160">
        <v>8.5099334964940487E-2</v>
      </c>
      <c r="BN16" s="161">
        <v>3.4817244276797818E-2</v>
      </c>
    </row>
    <row r="17" spans="1:66" hidden="1">
      <c r="A17" s="143">
        <v>1920</v>
      </c>
      <c r="B17" s="150">
        <v>7.5140240879924172E-2</v>
      </c>
      <c r="C17" s="148">
        <v>4.4107399277899105E-2</v>
      </c>
      <c r="D17" s="148">
        <v>1.4574012829960273E-2</v>
      </c>
      <c r="E17" s="148">
        <v>0</v>
      </c>
      <c r="F17" s="148">
        <v>3.9607266762893708E-4</v>
      </c>
      <c r="G17" s="148">
        <v>1.6062756104435857E-2</v>
      </c>
      <c r="H17" s="151">
        <v>0</v>
      </c>
      <c r="I17" s="147">
        <v>6.5177479565881588E-2</v>
      </c>
      <c r="J17" s="148">
        <v>4.0257190709545858E-2</v>
      </c>
      <c r="K17" s="148">
        <v>1.380686569443516E-2</v>
      </c>
      <c r="L17" s="148">
        <v>0</v>
      </c>
      <c r="M17" s="148">
        <v>0</v>
      </c>
      <c r="N17" s="148">
        <v>1.1113423161900568E-2</v>
      </c>
      <c r="O17" s="148">
        <v>0</v>
      </c>
      <c r="P17" s="152"/>
      <c r="Q17" s="148"/>
      <c r="R17" s="148"/>
      <c r="S17" s="148"/>
      <c r="T17" s="148"/>
      <c r="U17" s="148"/>
      <c r="V17" s="151"/>
      <c r="W17" s="143">
        <v>1920</v>
      </c>
      <c r="X17" s="150">
        <v>0.14705107467749987</v>
      </c>
      <c r="Y17" s="148">
        <v>2.7889226781962595E-2</v>
      </c>
      <c r="Z17" s="148">
        <v>1.7593481529964736E-2</v>
      </c>
      <c r="AA17" s="148">
        <v>0</v>
      </c>
      <c r="AB17" s="148">
        <v>5.0767632091145036E-2</v>
      </c>
      <c r="AC17" s="148">
        <v>4.5900132260496565E-2</v>
      </c>
      <c r="AD17" s="151">
        <v>4.9006020139309063E-3</v>
      </c>
      <c r="AE17" s="195">
        <v>0.16465459792348655</v>
      </c>
      <c r="AF17" s="148">
        <v>2.495036281099933E-2</v>
      </c>
      <c r="AG17" s="148">
        <v>1.7212068722288986E-2</v>
      </c>
      <c r="AH17" s="148">
        <v>0</v>
      </c>
      <c r="AI17" s="148">
        <v>6.3582779697104685E-2</v>
      </c>
      <c r="AJ17" s="148">
        <v>5.2588880590747969E-2</v>
      </c>
      <c r="AK17" s="148">
        <v>6.3205061023455912E-3</v>
      </c>
      <c r="AL17" s="152">
        <v>0.21351198620300568</v>
      </c>
      <c r="AM17" s="148">
        <v>2.1095761334843637E-2</v>
      </c>
      <c r="AN17" s="148">
        <v>1.4148203147231152E-2</v>
      </c>
      <c r="AO17" s="148">
        <v>0</v>
      </c>
      <c r="AP17" s="148">
        <v>0.10543325273694593</v>
      </c>
      <c r="AQ17" s="148">
        <v>6.1276836069789321E-2</v>
      </c>
      <c r="AR17" s="151">
        <v>1.1557932914195653E-2</v>
      </c>
      <c r="AS17" s="143">
        <v>1920</v>
      </c>
      <c r="AT17" s="150">
        <v>0.24261457432001513</v>
      </c>
      <c r="AU17" s="148">
        <v>1.9876649392111232E-2</v>
      </c>
      <c r="AV17" s="148">
        <v>1.2609586370784836E-2</v>
      </c>
      <c r="AW17" s="148">
        <v>0</v>
      </c>
      <c r="AX17" s="148">
        <v>0.12982246724039498</v>
      </c>
      <c r="AY17" s="148">
        <v>6.542298180121614E-2</v>
      </c>
      <c r="AZ17" s="151">
        <v>1.4882889515507963E-2</v>
      </c>
      <c r="BA17" s="195">
        <v>0.33865569339284241</v>
      </c>
      <c r="BB17" s="148">
        <v>1.9517015590257709E-2</v>
      </c>
      <c r="BC17" s="148">
        <v>9.9850983850051315E-3</v>
      </c>
      <c r="BD17" s="148">
        <v>0</v>
      </c>
      <c r="BE17" s="148">
        <v>0.20983269146984024</v>
      </c>
      <c r="BF17" s="148">
        <v>7.3514509397095626E-2</v>
      </c>
      <c r="BG17" s="148">
        <v>2.580637855064373E-2</v>
      </c>
      <c r="BH17" s="152">
        <v>0.55014638480793776</v>
      </c>
      <c r="BI17" s="148">
        <v>2.4122581756342555E-2</v>
      </c>
      <c r="BJ17" s="148">
        <v>7.2077296413557285E-3</v>
      </c>
      <c r="BK17" s="148">
        <v>0</v>
      </c>
      <c r="BL17" s="148">
        <v>0.38806785194563298</v>
      </c>
      <c r="BM17" s="148">
        <v>8.1609921517821732E-2</v>
      </c>
      <c r="BN17" s="151">
        <v>4.9138299946784814E-2</v>
      </c>
    </row>
    <row r="18" spans="1:66" hidden="1">
      <c r="A18" s="143">
        <v>1921</v>
      </c>
      <c r="B18" s="150">
        <v>7.292324209183737E-2</v>
      </c>
      <c r="C18" s="148">
        <v>3.2242646885514523E-2</v>
      </c>
      <c r="D18" s="148">
        <v>2.0586140840481028E-2</v>
      </c>
      <c r="E18" s="148">
        <v>0</v>
      </c>
      <c r="F18" s="148">
        <v>1.6540612780085507E-3</v>
      </c>
      <c r="G18" s="148">
        <v>1.8440393087833268E-2</v>
      </c>
      <c r="H18" s="151">
        <v>0</v>
      </c>
      <c r="I18" s="147">
        <v>6.168911089261607E-2</v>
      </c>
      <c r="J18" s="148">
        <v>2.9428132374630642E-2</v>
      </c>
      <c r="K18" s="148">
        <v>1.9502527208357264E-2</v>
      </c>
      <c r="L18" s="148">
        <v>0</v>
      </c>
      <c r="M18" s="148">
        <v>0</v>
      </c>
      <c r="N18" s="148">
        <v>1.275845130962816E-2</v>
      </c>
      <c r="O18" s="148">
        <v>0</v>
      </c>
      <c r="P18" s="152"/>
      <c r="Q18" s="148"/>
      <c r="R18" s="148"/>
      <c r="S18" s="148"/>
      <c r="T18" s="148"/>
      <c r="U18" s="148"/>
      <c r="V18" s="151"/>
      <c r="W18" s="143">
        <v>1921</v>
      </c>
      <c r="X18" s="150">
        <v>0.14122864268213589</v>
      </c>
      <c r="Y18" s="148">
        <v>1.7993757639987153E-2</v>
      </c>
      <c r="Z18" s="148">
        <v>2.1609909654682478E-2</v>
      </c>
      <c r="AA18" s="148">
        <v>0</v>
      </c>
      <c r="AB18" s="148">
        <v>4.7938296644215041E-2</v>
      </c>
      <c r="AC18" s="148">
        <v>4.9113039992873642E-2</v>
      </c>
      <c r="AD18" s="151">
        <v>4.5736387503775748E-3</v>
      </c>
      <c r="AE18" s="195">
        <v>0.16521074272899047</v>
      </c>
      <c r="AF18" s="148">
        <v>1.668886570717466E-2</v>
      </c>
      <c r="AG18" s="148">
        <v>2.142626244670795E-2</v>
      </c>
      <c r="AH18" s="148">
        <v>0</v>
      </c>
      <c r="AI18" s="148">
        <v>6.1618094547758108E-2</v>
      </c>
      <c r="AJ18" s="148">
        <v>5.9362064087798212E-2</v>
      </c>
      <c r="AK18" s="148">
        <v>6.1154559395515439E-3</v>
      </c>
      <c r="AL18" s="152">
        <v>0.22253267676290509</v>
      </c>
      <c r="AM18" s="148">
        <v>1.4823258381583805E-2</v>
      </c>
      <c r="AN18" s="148">
        <v>1.8303939427714647E-2</v>
      </c>
      <c r="AO18" s="148">
        <v>0</v>
      </c>
      <c r="AP18" s="148">
        <v>0.10378943839437292</v>
      </c>
      <c r="AQ18" s="148">
        <v>7.3878158993431253E-2</v>
      </c>
      <c r="AR18" s="151">
        <v>1.1737881565802454E-2</v>
      </c>
      <c r="AS18" s="143">
        <v>1921</v>
      </c>
      <c r="AT18" s="150">
        <v>0.2522341249522036</v>
      </c>
      <c r="AU18" s="148">
        <v>1.4080333776124464E-2</v>
      </c>
      <c r="AV18" s="148">
        <v>1.6495099561491377E-2</v>
      </c>
      <c r="AW18" s="148">
        <v>0</v>
      </c>
      <c r="AX18" s="148">
        <v>0.12600306959383734</v>
      </c>
      <c r="AY18" s="148">
        <v>8.0435477743876341E-2</v>
      </c>
      <c r="AZ18" s="151">
        <v>1.5220144276874072E-2</v>
      </c>
      <c r="BA18" s="195">
        <v>0.3425656289820761</v>
      </c>
      <c r="BB18" s="148">
        <v>1.4139626602060007E-2</v>
      </c>
      <c r="BC18" s="148">
        <v>1.2819678860376679E-2</v>
      </c>
      <c r="BD18" s="148">
        <v>0</v>
      </c>
      <c r="BE18" s="148">
        <v>0.1949272571091627</v>
      </c>
      <c r="BF18" s="148">
        <v>9.3671680923768583E-2</v>
      </c>
      <c r="BG18" s="148">
        <v>2.7007385486708089E-2</v>
      </c>
      <c r="BH18" s="152">
        <v>0.55410160980118428</v>
      </c>
      <c r="BI18" s="148">
        <v>1.8490665742076039E-2</v>
      </c>
      <c r="BJ18" s="148">
        <v>8.884268228690595E-3</v>
      </c>
      <c r="BK18" s="148">
        <v>0</v>
      </c>
      <c r="BL18" s="148">
        <v>0.36414443464689172</v>
      </c>
      <c r="BM18" s="148">
        <v>0.10680082686089566</v>
      </c>
      <c r="BN18" s="151">
        <v>5.5781414322630278E-2</v>
      </c>
    </row>
    <row r="19" spans="1:66" hidden="1">
      <c r="A19" s="143">
        <v>1922</v>
      </c>
      <c r="B19" s="150">
        <v>6.8921856111113275E-2</v>
      </c>
      <c r="C19" s="148">
        <v>2.9637449383377649E-2</v>
      </c>
      <c r="D19" s="148">
        <v>2.0796559955993804E-2</v>
      </c>
      <c r="E19" s="148">
        <v>0</v>
      </c>
      <c r="F19" s="148">
        <v>9.7442872736184507E-4</v>
      </c>
      <c r="G19" s="148">
        <v>1.7513418044379978E-2</v>
      </c>
      <c r="H19" s="151">
        <v>0</v>
      </c>
      <c r="I19" s="147">
        <v>5.8869317426729878E-2</v>
      </c>
      <c r="J19" s="148">
        <v>2.70503469146725E-2</v>
      </c>
      <c r="K19" s="148">
        <v>1.970187027888444E-2</v>
      </c>
      <c r="L19" s="148">
        <v>0</v>
      </c>
      <c r="M19" s="148">
        <v>0</v>
      </c>
      <c r="N19" s="148">
        <v>1.2117100233172941E-2</v>
      </c>
      <c r="O19" s="148">
        <v>0</v>
      </c>
      <c r="P19" s="152"/>
      <c r="Q19" s="148"/>
      <c r="R19" s="148"/>
      <c r="S19" s="148"/>
      <c r="T19" s="148"/>
      <c r="U19" s="148"/>
      <c r="V19" s="151"/>
      <c r="W19" s="143">
        <v>1922</v>
      </c>
      <c r="X19" s="150">
        <v>0.13542238676882609</v>
      </c>
      <c r="Y19" s="148">
        <v>1.7213359998704013E-2</v>
      </c>
      <c r="Z19" s="148">
        <v>2.3074068008970852E-2</v>
      </c>
      <c r="AA19" s="148">
        <v>0</v>
      </c>
      <c r="AB19" s="148">
        <v>3.697476878022346E-2</v>
      </c>
      <c r="AC19" s="148">
        <v>5.34892730170176E-2</v>
      </c>
      <c r="AD19" s="151">
        <v>4.6709169639101598E-3</v>
      </c>
      <c r="AE19" s="195">
        <v>0.1581574089011385</v>
      </c>
      <c r="AF19" s="148">
        <v>1.5960395369849726E-2</v>
      </c>
      <c r="AG19" s="148">
        <v>2.3767405603312974E-2</v>
      </c>
      <c r="AH19" s="148">
        <v>0</v>
      </c>
      <c r="AI19" s="148">
        <v>4.7792275179819606E-2</v>
      </c>
      <c r="AJ19" s="148">
        <v>6.4393630702938243E-2</v>
      </c>
      <c r="AK19" s="148">
        <v>6.2437020452179521E-3</v>
      </c>
      <c r="AL19" s="152">
        <v>0.21745273776433288</v>
      </c>
      <c r="AM19" s="148">
        <v>1.4250153446714032E-2</v>
      </c>
      <c r="AN19" s="148">
        <v>2.3470656523315144E-2</v>
      </c>
      <c r="AO19" s="148">
        <v>0</v>
      </c>
      <c r="AP19" s="148">
        <v>8.4321304612539172E-2</v>
      </c>
      <c r="AQ19" s="148">
        <v>8.3374244955935525E-2</v>
      </c>
      <c r="AR19" s="151">
        <v>1.2036378225829023E-2</v>
      </c>
      <c r="AS19" s="143">
        <v>1922</v>
      </c>
      <c r="AT19" s="150">
        <v>0.24684199427667866</v>
      </c>
      <c r="AU19" s="148">
        <v>1.3543640374546057E-2</v>
      </c>
      <c r="AV19" s="148">
        <v>2.2436980027058916E-2</v>
      </c>
      <c r="AW19" s="148">
        <v>0</v>
      </c>
      <c r="AX19" s="148">
        <v>0.10355552752227844</v>
      </c>
      <c r="AY19" s="148">
        <v>9.1707781732490251E-2</v>
      </c>
      <c r="AZ19" s="151">
        <v>1.5598064620305002E-2</v>
      </c>
      <c r="BA19" s="195">
        <v>0.33145615260632832</v>
      </c>
      <c r="BB19" s="148">
        <v>1.3546112054153176E-2</v>
      </c>
      <c r="BC19" s="148">
        <v>2.0020422602374396E-2</v>
      </c>
      <c r="BD19" s="148">
        <v>0</v>
      </c>
      <c r="BE19" s="148">
        <v>0.1607401154176924</v>
      </c>
      <c r="BF19" s="148">
        <v>0.10956539950992764</v>
      </c>
      <c r="BG19" s="148">
        <v>2.7584103022180739E-2</v>
      </c>
      <c r="BH19" s="152">
        <v>0.50241403355850911</v>
      </c>
      <c r="BI19" s="148">
        <v>1.6661739530846001E-2</v>
      </c>
      <c r="BJ19" s="148">
        <v>1.8212242614698015E-2</v>
      </c>
      <c r="BK19" s="148">
        <v>0</v>
      </c>
      <c r="BL19" s="148">
        <v>0.2842778682318246</v>
      </c>
      <c r="BM19" s="148">
        <v>0.12835454946370842</v>
      </c>
      <c r="BN19" s="151">
        <v>5.4907633717432174E-2</v>
      </c>
    </row>
    <row r="20" spans="1:66" hidden="1">
      <c r="A20" s="143">
        <v>1923</v>
      </c>
      <c r="B20" s="150">
        <v>6.9245265606832931E-2</v>
      </c>
      <c r="C20" s="148">
        <v>3.2252542573584078E-2</v>
      </c>
      <c r="D20" s="148">
        <v>1.8707007435369311E-2</v>
      </c>
      <c r="E20" s="148">
        <v>0</v>
      </c>
      <c r="F20" s="148">
        <v>7.4854306121576245E-4</v>
      </c>
      <c r="G20" s="148">
        <v>1.7537172536663787E-2</v>
      </c>
      <c r="H20" s="151">
        <v>0</v>
      </c>
      <c r="I20" s="147">
        <v>5.9293007289095694E-2</v>
      </c>
      <c r="J20" s="148">
        <v>2.9437164251556965E-2</v>
      </c>
      <c r="K20" s="148">
        <v>1.7722307659423685E-2</v>
      </c>
      <c r="L20" s="148">
        <v>0</v>
      </c>
      <c r="M20" s="148">
        <v>0</v>
      </c>
      <c r="N20" s="148">
        <v>1.2133535378115045E-2</v>
      </c>
      <c r="O20" s="148">
        <v>0</v>
      </c>
      <c r="P20" s="152"/>
      <c r="Q20" s="148"/>
      <c r="R20" s="148"/>
      <c r="S20" s="148"/>
      <c r="T20" s="148"/>
      <c r="U20" s="148"/>
      <c r="V20" s="151"/>
      <c r="W20" s="143">
        <v>1923</v>
      </c>
      <c r="X20" s="150">
        <v>0.15071752302689673</v>
      </c>
      <c r="Y20" s="148">
        <v>2.0674261907229673E-2</v>
      </c>
      <c r="Z20" s="148">
        <v>2.2445085612954847E-2</v>
      </c>
      <c r="AA20" s="148">
        <v>0</v>
      </c>
      <c r="AB20" s="148">
        <v>3.9684723596870836E-2</v>
      </c>
      <c r="AC20" s="148">
        <v>6.2979765763446494E-2</v>
      </c>
      <c r="AD20" s="151">
        <v>4.933686146394882E-3</v>
      </c>
      <c r="AE20" s="195">
        <v>0.16892270449521582</v>
      </c>
      <c r="AF20" s="148">
        <v>1.9077348718839277E-2</v>
      </c>
      <c r="AG20" s="148">
        <v>2.1804797759309207E-2</v>
      </c>
      <c r="AH20" s="148">
        <v>0</v>
      </c>
      <c r="AI20" s="148">
        <v>5.1327238598786358E-2</v>
      </c>
      <c r="AJ20" s="148">
        <v>7.0150030044510703E-2</v>
      </c>
      <c r="AK20" s="148">
        <v>6.5632893737702768E-3</v>
      </c>
      <c r="AL20" s="152">
        <v>0.22108235548684585</v>
      </c>
      <c r="AM20" s="148">
        <v>1.691180538365886E-2</v>
      </c>
      <c r="AN20" s="148">
        <v>1.8541237527093222E-2</v>
      </c>
      <c r="AO20" s="148">
        <v>0</v>
      </c>
      <c r="AP20" s="148">
        <v>9.0227407875490412E-2</v>
      </c>
      <c r="AQ20" s="148">
        <v>8.2850142682182493E-2</v>
      </c>
      <c r="AR20" s="151">
        <v>1.255176201842088E-2</v>
      </c>
      <c r="AS20" s="143">
        <v>1923</v>
      </c>
      <c r="AT20" s="150">
        <v>0.24898999901454386</v>
      </c>
      <c r="AU20" s="148">
        <v>1.5890949903904574E-2</v>
      </c>
      <c r="AV20" s="148">
        <v>1.6840614408950055E-2</v>
      </c>
      <c r="AW20" s="148">
        <v>0</v>
      </c>
      <c r="AX20" s="148">
        <v>0.1100275792682322</v>
      </c>
      <c r="AY20" s="148">
        <v>9.0168049392053307E-2</v>
      </c>
      <c r="AZ20" s="151">
        <v>1.606280604140373E-2</v>
      </c>
      <c r="BA20" s="195">
        <v>0.33443290419007621</v>
      </c>
      <c r="BB20" s="148">
        <v>1.5541048599626087E-2</v>
      </c>
      <c r="BC20" s="148">
        <v>1.3540976177451659E-2</v>
      </c>
      <c r="BD20" s="148">
        <v>0</v>
      </c>
      <c r="BE20" s="148">
        <v>0.17353172733011729</v>
      </c>
      <c r="BF20" s="148">
        <v>0.1040263838337588</v>
      </c>
      <c r="BG20" s="148">
        <v>2.7792768249122329E-2</v>
      </c>
      <c r="BH20" s="152">
        <v>0.49457507317671945</v>
      </c>
      <c r="BI20" s="148">
        <v>1.835922302965181E-2</v>
      </c>
      <c r="BJ20" s="148">
        <v>1.0223085789164216E-2</v>
      </c>
      <c r="BK20" s="148">
        <v>0</v>
      </c>
      <c r="BL20" s="148">
        <v>0.2956253095389918</v>
      </c>
      <c r="BM20" s="148">
        <v>0.11595147455065485</v>
      </c>
      <c r="BN20" s="151">
        <v>5.4415980268256781E-2</v>
      </c>
    </row>
    <row r="21" spans="1:66" hidden="1">
      <c r="A21" s="143">
        <v>1924</v>
      </c>
      <c r="B21" s="150">
        <v>6.8000675399272875E-2</v>
      </c>
      <c r="C21" s="148">
        <v>2.9132885702556864E-2</v>
      </c>
      <c r="D21" s="148">
        <v>2.0884969518984553E-2</v>
      </c>
      <c r="E21" s="148">
        <v>0</v>
      </c>
      <c r="F21" s="148">
        <v>7.965377699259426E-4</v>
      </c>
      <c r="G21" s="148">
        <v>1.7186282407805523E-2</v>
      </c>
      <c r="H21" s="151">
        <v>0</v>
      </c>
      <c r="I21" s="147">
        <v>5.8266216765853099E-2</v>
      </c>
      <c r="J21" s="148">
        <v>2.6589827440469661E-2</v>
      </c>
      <c r="K21" s="148">
        <v>1.9785626137792951E-2</v>
      </c>
      <c r="L21" s="148">
        <v>0</v>
      </c>
      <c r="M21" s="148">
        <v>0</v>
      </c>
      <c r="N21" s="148">
        <v>1.189076318759048E-2</v>
      </c>
      <c r="O21" s="148">
        <v>0</v>
      </c>
      <c r="P21" s="152"/>
      <c r="Q21" s="148"/>
      <c r="R21" s="148"/>
      <c r="S21" s="148"/>
      <c r="T21" s="148"/>
      <c r="U21" s="148"/>
      <c r="V21" s="151"/>
      <c r="W21" s="143">
        <v>1924</v>
      </c>
      <c r="X21" s="150">
        <v>0.14263364603651049</v>
      </c>
      <c r="Y21" s="148">
        <v>1.710853914677727E-2</v>
      </c>
      <c r="Z21" s="148">
        <v>2.3272147809073353E-2</v>
      </c>
      <c r="AA21" s="148">
        <v>0</v>
      </c>
      <c r="AB21" s="148">
        <v>3.1900983951408321E-2</v>
      </c>
      <c r="AC21" s="148">
        <v>6.5669242297729469E-2</v>
      </c>
      <c r="AD21" s="151">
        <v>4.6827328315220667E-3</v>
      </c>
      <c r="AE21" s="195">
        <v>0.15879687514852994</v>
      </c>
      <c r="AF21" s="148">
        <v>1.588120217880545E-2</v>
      </c>
      <c r="AG21" s="148">
        <v>2.2847704822910903E-2</v>
      </c>
      <c r="AH21" s="148">
        <v>0</v>
      </c>
      <c r="AI21" s="148">
        <v>4.1504682502200969E-2</v>
      </c>
      <c r="AJ21" s="148">
        <v>7.2296687346246308E-2</v>
      </c>
      <c r="AK21" s="148">
        <v>6.2665982983663108E-3</v>
      </c>
      <c r="AL21" s="152">
        <v>0.20519657585939796</v>
      </c>
      <c r="AM21" s="148">
        <v>1.4095106699735353E-2</v>
      </c>
      <c r="AN21" s="148">
        <v>1.8604122219878651E-2</v>
      </c>
      <c r="AO21" s="148">
        <v>0</v>
      </c>
      <c r="AP21" s="148">
        <v>7.2046762051090715E-2</v>
      </c>
      <c r="AQ21" s="148">
        <v>8.846218671698905E-2</v>
      </c>
      <c r="AR21" s="151">
        <v>1.1988398171704181E-2</v>
      </c>
      <c r="AS21" s="143">
        <v>1924</v>
      </c>
      <c r="AT21" s="150">
        <v>0.22967619429965513</v>
      </c>
      <c r="AU21" s="148">
        <v>1.3262746107827973E-2</v>
      </c>
      <c r="AV21" s="148">
        <v>1.6900706393925932E-2</v>
      </c>
      <c r="AW21" s="148">
        <v>0</v>
      </c>
      <c r="AX21" s="148">
        <v>8.7245411276879278E-2</v>
      </c>
      <c r="AY21" s="148">
        <v>9.6921886334889434E-2</v>
      </c>
      <c r="AZ21" s="151">
        <v>1.5345444186132524E-2</v>
      </c>
      <c r="BA21" s="195">
        <v>0.30052722030292151</v>
      </c>
      <c r="BB21" s="148">
        <v>1.3025583877063252E-2</v>
      </c>
      <c r="BC21" s="148">
        <v>1.3509464551696807E-2</v>
      </c>
      <c r="BD21" s="148">
        <v>0</v>
      </c>
      <c r="BE21" s="148">
        <v>0.13409785133276975</v>
      </c>
      <c r="BF21" s="148">
        <v>0.11321375159450969</v>
      </c>
      <c r="BG21" s="148">
        <v>2.6680568946882026E-2</v>
      </c>
      <c r="BH21" s="152">
        <v>0.42481200085600584</v>
      </c>
      <c r="BI21" s="148">
        <v>1.5451621186321022E-2</v>
      </c>
      <c r="BJ21" s="148">
        <v>1.0397875334388297E-2</v>
      </c>
      <c r="BK21" s="148">
        <v>0</v>
      </c>
      <c r="BL21" s="148">
        <v>0.21942582081359072</v>
      </c>
      <c r="BM21" s="148">
        <v>0.125841958433067</v>
      </c>
      <c r="BN21" s="151">
        <v>5.3694725088638796E-2</v>
      </c>
    </row>
    <row r="22" spans="1:66" hidden="1">
      <c r="A22" s="143">
        <v>1925</v>
      </c>
      <c r="B22" s="150">
        <v>6.949155863418946E-2</v>
      </c>
      <c r="C22" s="148">
        <v>2.8461025806236294E-2</v>
      </c>
      <c r="D22" s="148">
        <v>2.2214021169650839E-2</v>
      </c>
      <c r="E22" s="148">
        <v>0</v>
      </c>
      <c r="F22" s="148">
        <v>4.2430854867491966E-4</v>
      </c>
      <c r="G22" s="148">
        <v>1.8392203109627411E-2</v>
      </c>
      <c r="H22" s="151">
        <v>0</v>
      </c>
      <c r="I22" s="147">
        <v>5.9746444319050532E-2</v>
      </c>
      <c r="J22" s="148">
        <v>2.5976615316901416E-2</v>
      </c>
      <c r="K22" s="148">
        <v>2.104471914503897E-2</v>
      </c>
      <c r="L22" s="148">
        <v>0</v>
      </c>
      <c r="M22" s="148">
        <v>0</v>
      </c>
      <c r="N22" s="148">
        <v>1.2725109857110147E-2</v>
      </c>
      <c r="O22" s="148">
        <v>0</v>
      </c>
      <c r="P22" s="152"/>
      <c r="Q22" s="148"/>
      <c r="R22" s="148"/>
      <c r="S22" s="148"/>
      <c r="T22" s="148"/>
      <c r="U22" s="148"/>
      <c r="V22" s="151"/>
      <c r="W22" s="143">
        <v>1925</v>
      </c>
      <c r="X22" s="150">
        <v>0.14554287468862612</v>
      </c>
      <c r="Y22" s="148">
        <v>1.5533197770787949E-2</v>
      </c>
      <c r="Z22" s="148">
        <v>2.2919337028009648E-2</v>
      </c>
      <c r="AA22" s="148">
        <v>0</v>
      </c>
      <c r="AB22" s="148">
        <v>3.1276503261482271E-2</v>
      </c>
      <c r="AC22" s="148">
        <v>7.1310911448843189E-2</v>
      </c>
      <c r="AD22" s="151">
        <v>4.502925179503064E-3</v>
      </c>
      <c r="AE22" s="195">
        <v>0.15933585548922904</v>
      </c>
      <c r="AF22" s="148">
        <v>1.3947519942107181E-2</v>
      </c>
      <c r="AG22" s="148">
        <v>2.2430126730651156E-2</v>
      </c>
      <c r="AH22" s="148">
        <v>0</v>
      </c>
      <c r="AI22" s="148">
        <v>3.9751014158005707E-2</v>
      </c>
      <c r="AJ22" s="148">
        <v>7.7378210441005138E-2</v>
      </c>
      <c r="AK22" s="148">
        <v>5.8289842174598623E-3</v>
      </c>
      <c r="AL22" s="152">
        <v>0.20322176239212322</v>
      </c>
      <c r="AM22" s="148">
        <v>1.1749063416380231E-2</v>
      </c>
      <c r="AN22" s="148">
        <v>1.8627212011623113E-2</v>
      </c>
      <c r="AO22" s="148">
        <v>0</v>
      </c>
      <c r="AP22" s="148">
        <v>6.8722591096240487E-2</v>
      </c>
      <c r="AQ22" s="148">
        <v>9.3530106754058914E-2</v>
      </c>
      <c r="AR22" s="151">
        <v>1.059278911382046E-2</v>
      </c>
      <c r="AS22" s="143">
        <v>1925</v>
      </c>
      <c r="AT22" s="150">
        <v>0.228682381452322</v>
      </c>
      <c r="AU22" s="148">
        <v>1.1002347057803072E-2</v>
      </c>
      <c r="AV22" s="148">
        <v>1.6981062412038107E-2</v>
      </c>
      <c r="AW22" s="148">
        <v>0</v>
      </c>
      <c r="AX22" s="148">
        <v>8.6034890926196345E-2</v>
      </c>
      <c r="AY22" s="148">
        <v>0.10112764303442362</v>
      </c>
      <c r="AZ22" s="151">
        <v>1.3536438021860858E-2</v>
      </c>
      <c r="BA22" s="195">
        <v>0.29866206284619151</v>
      </c>
      <c r="BB22" s="148">
        <v>1.0441280181480207E-2</v>
      </c>
      <c r="BC22" s="148">
        <v>1.3163652158223052E-2</v>
      </c>
      <c r="BD22" s="148">
        <v>0</v>
      </c>
      <c r="BE22" s="148">
        <v>0.13687542800883043</v>
      </c>
      <c r="BF22" s="148">
        <v>0.11521849087978148</v>
      </c>
      <c r="BG22" s="148">
        <v>2.2963211617876334E-2</v>
      </c>
      <c r="BH22" s="152">
        <v>0.39029477892132119</v>
      </c>
      <c r="BI22" s="148">
        <v>1.1187973011514933E-2</v>
      </c>
      <c r="BJ22" s="148">
        <v>8.1534327790084866E-3</v>
      </c>
      <c r="BK22" s="148">
        <v>0</v>
      </c>
      <c r="BL22" s="148">
        <v>0.20364971655118586</v>
      </c>
      <c r="BM22" s="148">
        <v>0.12647882781814446</v>
      </c>
      <c r="BN22" s="151">
        <v>4.0824828761467459E-2</v>
      </c>
    </row>
    <row r="23" spans="1:66" hidden="1">
      <c r="A23" s="143">
        <v>1926</v>
      </c>
      <c r="B23" s="150">
        <v>7.3682242710394405E-2</v>
      </c>
      <c r="C23" s="148">
        <v>3.5072933193283647E-2</v>
      </c>
      <c r="D23" s="148">
        <v>2.0119143055517617E-2</v>
      </c>
      <c r="E23" s="148">
        <v>0</v>
      </c>
      <c r="F23" s="148">
        <v>0</v>
      </c>
      <c r="G23" s="148">
        <v>1.8490166461593141E-2</v>
      </c>
      <c r="H23" s="151">
        <v>0</v>
      </c>
      <c r="I23" s="147">
        <v>6.3864357797415477E-2</v>
      </c>
      <c r="J23" s="148">
        <v>3.2011358262346253E-2</v>
      </c>
      <c r="K23" s="148">
        <v>1.9060111260751286E-2</v>
      </c>
      <c r="L23" s="148">
        <v>0</v>
      </c>
      <c r="M23" s="148">
        <v>0</v>
      </c>
      <c r="N23" s="148">
        <v>1.2792888274317932E-2</v>
      </c>
      <c r="O23" s="148">
        <v>0</v>
      </c>
      <c r="P23" s="152"/>
      <c r="Q23" s="148"/>
      <c r="R23" s="148"/>
      <c r="S23" s="148"/>
      <c r="T23" s="148"/>
      <c r="U23" s="148"/>
      <c r="V23" s="151"/>
      <c r="W23" s="143">
        <v>1926</v>
      </c>
      <c r="X23" s="150">
        <v>0.14895131218052138</v>
      </c>
      <c r="Y23" s="148">
        <v>1.8868698263864891E-2</v>
      </c>
      <c r="Z23" s="148">
        <v>2.0427641341252575E-2</v>
      </c>
      <c r="AA23" s="148">
        <v>0</v>
      </c>
      <c r="AB23" s="148">
        <v>3.1063377809224354E-2</v>
      </c>
      <c r="AC23" s="148">
        <v>7.4105995036198885E-2</v>
      </c>
      <c r="AD23" s="151">
        <v>4.4855997299806591E-3</v>
      </c>
      <c r="AE23" s="195">
        <v>0.16065452597470806</v>
      </c>
      <c r="AF23" s="148">
        <v>1.6634997107339951E-2</v>
      </c>
      <c r="AG23" s="148">
        <v>1.9631195679699204E-2</v>
      </c>
      <c r="AH23" s="148">
        <v>0</v>
      </c>
      <c r="AI23" s="148">
        <v>3.9218134962035786E-2</v>
      </c>
      <c r="AJ23" s="148">
        <v>7.9469036820829925E-2</v>
      </c>
      <c r="AK23" s="148">
        <v>5.701161404803182E-3</v>
      </c>
      <c r="AL23" s="152">
        <v>0.2004660175689856</v>
      </c>
      <c r="AM23" s="148">
        <v>1.3521537714954525E-2</v>
      </c>
      <c r="AN23" s="148">
        <v>1.585924644353072E-2</v>
      </c>
      <c r="AO23" s="148">
        <v>0</v>
      </c>
      <c r="AP23" s="148">
        <v>6.7177674307157528E-2</v>
      </c>
      <c r="AQ23" s="148">
        <v>9.3901928813985319E-2</v>
      </c>
      <c r="AR23" s="151">
        <v>1.0005630289357508E-2</v>
      </c>
      <c r="AS23" s="143">
        <v>1926</v>
      </c>
      <c r="AT23" s="150">
        <v>0.22406749700338327</v>
      </c>
      <c r="AU23" s="148">
        <v>1.2554519843249607E-2</v>
      </c>
      <c r="AV23" s="148">
        <v>1.441972611742399E-2</v>
      </c>
      <c r="AW23" s="148">
        <v>0</v>
      </c>
      <c r="AX23" s="148">
        <v>8.3869822910337247E-2</v>
      </c>
      <c r="AY23" s="148">
        <v>0.10050648587339328</v>
      </c>
      <c r="AZ23" s="151">
        <v>1.2716942258979165E-2</v>
      </c>
      <c r="BA23" s="195">
        <v>0.28193371585696042</v>
      </c>
      <c r="BB23" s="148">
        <v>1.1439604133807716E-2</v>
      </c>
      <c r="BC23" s="148">
        <v>1.0792317596811823E-2</v>
      </c>
      <c r="BD23" s="148">
        <v>0</v>
      </c>
      <c r="BE23" s="148">
        <v>0.12580444956724221</v>
      </c>
      <c r="BF23" s="148">
        <v>0.11298569939133682</v>
      </c>
      <c r="BG23" s="148">
        <v>2.0911645167761863E-2</v>
      </c>
      <c r="BH23" s="152">
        <v>0.33715844606527234</v>
      </c>
      <c r="BI23" s="148">
        <v>1.1651904527720513E-2</v>
      </c>
      <c r="BJ23" s="148">
        <v>6.2012306250021102E-3</v>
      </c>
      <c r="BK23" s="148">
        <v>0</v>
      </c>
      <c r="BL23" s="148">
        <v>0.16365108238424228</v>
      </c>
      <c r="BM23" s="148">
        <v>0.12108814035594966</v>
      </c>
      <c r="BN23" s="151">
        <v>3.456608817235781E-2</v>
      </c>
    </row>
    <row r="24" spans="1:66" hidden="1">
      <c r="A24" s="143">
        <v>1927</v>
      </c>
      <c r="B24" s="150">
        <v>7.0478565999148368E-2</v>
      </c>
      <c r="C24" s="148">
        <v>3.3038595051766532E-2</v>
      </c>
      <c r="D24" s="148">
        <v>2.0414623232419552E-2</v>
      </c>
      <c r="E24" s="148">
        <v>0</v>
      </c>
      <c r="F24" s="148">
        <v>0</v>
      </c>
      <c r="G24" s="148">
        <v>1.7025347714962287E-2</v>
      </c>
      <c r="H24" s="151">
        <v>0</v>
      </c>
      <c r="I24" s="147">
        <v>6.1274055301902886E-2</v>
      </c>
      <c r="J24" s="148">
        <v>3.0154600895747365E-2</v>
      </c>
      <c r="K24" s="148">
        <v>1.9340037947069712E-2</v>
      </c>
      <c r="L24" s="148">
        <v>0</v>
      </c>
      <c r="M24" s="148">
        <v>0</v>
      </c>
      <c r="N24" s="148">
        <v>1.1779416459085808E-2</v>
      </c>
      <c r="O24" s="148">
        <v>0</v>
      </c>
      <c r="P24" s="152"/>
      <c r="Q24" s="148"/>
      <c r="R24" s="148"/>
      <c r="S24" s="148"/>
      <c r="T24" s="148"/>
      <c r="U24" s="148"/>
      <c r="V24" s="151"/>
      <c r="W24" s="143">
        <v>1927</v>
      </c>
      <c r="X24" s="150">
        <v>0.14705789635404007</v>
      </c>
      <c r="Y24" s="148">
        <v>1.8267626239368718E-2</v>
      </c>
      <c r="Z24" s="148">
        <v>2.1323369261986247E-2</v>
      </c>
      <c r="AA24" s="148">
        <v>0</v>
      </c>
      <c r="AB24" s="148">
        <v>3.1772528536424476E-2</v>
      </c>
      <c r="AC24" s="148">
        <v>7.1158980177285863E-2</v>
      </c>
      <c r="AD24" s="151">
        <v>4.5353921389747883E-3</v>
      </c>
      <c r="AE24" s="195">
        <v>0.16108111809156608</v>
      </c>
      <c r="AF24" s="148">
        <v>1.6241876262089425E-2</v>
      </c>
      <c r="AG24" s="148">
        <v>2.0833095287816895E-2</v>
      </c>
      <c r="AH24" s="148">
        <v>0</v>
      </c>
      <c r="AI24" s="148">
        <v>4.0449344996556273E-2</v>
      </c>
      <c r="AJ24" s="148">
        <v>7.7743391554739388E-2</v>
      </c>
      <c r="AK24" s="148">
        <v>5.8134099903640931E-3</v>
      </c>
      <c r="AL24" s="152">
        <v>0.20854686857477953</v>
      </c>
      <c r="AM24" s="148">
        <v>1.3465156111417537E-2</v>
      </c>
      <c r="AN24" s="148">
        <v>1.8035950162248404E-2</v>
      </c>
      <c r="AO24" s="148">
        <v>0</v>
      </c>
      <c r="AP24" s="148">
        <v>7.0595658200004685E-2</v>
      </c>
      <c r="AQ24" s="148">
        <v>9.6035322412212798E-2</v>
      </c>
      <c r="AR24" s="151">
        <v>1.0414781688896107E-2</v>
      </c>
      <c r="AS24" s="143">
        <v>1927</v>
      </c>
      <c r="AT24" s="150">
        <v>0.23577299328324819</v>
      </c>
      <c r="AU24" s="148">
        <v>1.2599002302310302E-2</v>
      </c>
      <c r="AV24" s="148">
        <v>1.6634560478844991E-2</v>
      </c>
      <c r="AW24" s="148">
        <v>0</v>
      </c>
      <c r="AX24" s="148">
        <v>8.8883720651341674E-2</v>
      </c>
      <c r="AY24" s="148">
        <v>0.10427482188608284</v>
      </c>
      <c r="AZ24" s="151">
        <v>1.3380887964668376E-2</v>
      </c>
      <c r="BA24" s="195">
        <v>0.30587447647036864</v>
      </c>
      <c r="BB24" s="148">
        <v>1.168230812022498E-2</v>
      </c>
      <c r="BC24" s="148">
        <v>1.2806613628211823E-2</v>
      </c>
      <c r="BD24" s="148">
        <v>0</v>
      </c>
      <c r="BE24" s="148">
        <v>0.13788541491807449</v>
      </c>
      <c r="BF24" s="148">
        <v>0.12089871754880283</v>
      </c>
      <c r="BG24" s="148">
        <v>2.2601422255054539E-2</v>
      </c>
      <c r="BH24" s="152">
        <v>0.37777790577382309</v>
      </c>
      <c r="BI24" s="148">
        <v>1.2015922924924094E-2</v>
      </c>
      <c r="BJ24" s="148">
        <v>7.2585331553029599E-3</v>
      </c>
      <c r="BK24" s="148">
        <v>0</v>
      </c>
      <c r="BL24" s="148">
        <v>0.18921628874789367</v>
      </c>
      <c r="BM24" s="148">
        <v>0.13238368112622384</v>
      </c>
      <c r="BN24" s="151">
        <v>3.690347981947853E-2</v>
      </c>
    </row>
    <row r="25" spans="1:66" hidden="1">
      <c r="A25" s="143">
        <v>1928</v>
      </c>
      <c r="B25" s="150">
        <v>6.9451789355972585E-2</v>
      </c>
      <c r="C25" s="148">
        <v>2.8732576368802363E-2</v>
      </c>
      <c r="D25" s="148">
        <v>2.2599387182405863E-2</v>
      </c>
      <c r="E25" s="148">
        <v>0</v>
      </c>
      <c r="F25" s="148">
        <v>0</v>
      </c>
      <c r="G25" s="148">
        <v>1.8119825804764355E-2</v>
      </c>
      <c r="H25" s="151">
        <v>0</v>
      </c>
      <c r="I25" s="147">
        <v>6.017092077743752E-2</v>
      </c>
      <c r="J25" s="148">
        <v>2.6224461777211407E-2</v>
      </c>
      <c r="K25" s="148">
        <v>2.140980025505218E-2</v>
      </c>
      <c r="L25" s="148">
        <v>0</v>
      </c>
      <c r="M25" s="148">
        <v>0</v>
      </c>
      <c r="N25" s="148">
        <v>1.2536658745173932E-2</v>
      </c>
      <c r="O25" s="148">
        <v>0</v>
      </c>
      <c r="P25" s="152"/>
      <c r="Q25" s="148"/>
      <c r="R25" s="148"/>
      <c r="S25" s="148"/>
      <c r="T25" s="148"/>
      <c r="U25" s="148"/>
      <c r="V25" s="151"/>
      <c r="W25" s="143">
        <v>1928</v>
      </c>
      <c r="X25" s="150">
        <v>0.14457473106702312</v>
      </c>
      <c r="Y25" s="148">
        <v>1.5141572646023754E-2</v>
      </c>
      <c r="Z25" s="148">
        <v>2.2647684006668993E-2</v>
      </c>
      <c r="AA25" s="148">
        <v>0</v>
      </c>
      <c r="AB25" s="148">
        <v>3.2943773858936348E-2</v>
      </c>
      <c r="AC25" s="148">
        <v>6.9412882646248716E-2</v>
      </c>
      <c r="AD25" s="151">
        <v>4.4288179091452875E-3</v>
      </c>
      <c r="AE25" s="195">
        <v>0.16088356977636314</v>
      </c>
      <c r="AF25" s="148">
        <v>1.3434590242254695E-2</v>
      </c>
      <c r="AG25" s="148">
        <v>2.2378026102460521E-2</v>
      </c>
      <c r="AH25" s="148">
        <v>0</v>
      </c>
      <c r="AI25" s="148">
        <v>4.1935528758702989E-2</v>
      </c>
      <c r="AJ25" s="148">
        <v>7.7470380581432352E-2</v>
      </c>
      <c r="AK25" s="148">
        <v>5.6650440915125728E-3</v>
      </c>
      <c r="AL25" s="152">
        <v>0.21037782133858268</v>
      </c>
      <c r="AM25" s="148">
        <v>1.0879119105298353E-2</v>
      </c>
      <c r="AN25" s="148">
        <v>1.9688407276610531E-2</v>
      </c>
      <c r="AO25" s="148">
        <v>0</v>
      </c>
      <c r="AP25" s="148">
        <v>7.1740764083838893E-2</v>
      </c>
      <c r="AQ25" s="148">
        <v>9.8147911155623907E-2</v>
      </c>
      <c r="AR25" s="151">
        <v>9.9216197172109933E-3</v>
      </c>
      <c r="AS25" s="143">
        <v>1928</v>
      </c>
      <c r="AT25" s="150">
        <v>0.23714128596301889</v>
      </c>
      <c r="AU25" s="148">
        <v>1.0060490907589953E-2</v>
      </c>
      <c r="AV25" s="148">
        <v>1.8035455647884498E-2</v>
      </c>
      <c r="AW25" s="148">
        <v>0</v>
      </c>
      <c r="AX25" s="148">
        <v>8.9483237323455561E-2</v>
      </c>
      <c r="AY25" s="148">
        <v>0.10692471224870267</v>
      </c>
      <c r="AZ25" s="151">
        <v>1.2637389835386205E-2</v>
      </c>
      <c r="BA25" s="195">
        <v>0.29927262168110419</v>
      </c>
      <c r="BB25" s="148">
        <v>8.897301970665952E-3</v>
      </c>
      <c r="BC25" s="148">
        <v>1.300283474511724E-2</v>
      </c>
      <c r="BD25" s="148">
        <v>0</v>
      </c>
      <c r="BE25" s="148">
        <v>0.13375974815001837</v>
      </c>
      <c r="BF25" s="148">
        <v>0.1230656852483534</v>
      </c>
      <c r="BG25" s="148">
        <v>2.054705156694921E-2</v>
      </c>
      <c r="BH25" s="152">
        <v>0.34212086103070066</v>
      </c>
      <c r="BI25" s="148">
        <v>8.453566859943789E-3</v>
      </c>
      <c r="BJ25" s="148">
        <v>6.2362710638048215E-3</v>
      </c>
      <c r="BK25" s="148">
        <v>0</v>
      </c>
      <c r="BL25" s="148">
        <v>0.16778718095546732</v>
      </c>
      <c r="BM25" s="148">
        <v>0.12932563477571363</v>
      </c>
      <c r="BN25" s="151">
        <v>3.0318207375771119E-2</v>
      </c>
    </row>
    <row r="26" spans="1:66" hidden="1">
      <c r="A26" s="143">
        <v>1929</v>
      </c>
      <c r="B26" s="150">
        <v>7.1700270858186269E-2</v>
      </c>
      <c r="C26" s="148">
        <v>3.0727752846716354E-2</v>
      </c>
      <c r="D26" s="148">
        <v>2.1091322602451064E-2</v>
      </c>
      <c r="E26" s="148">
        <v>1.6698929942465482E-3</v>
      </c>
      <c r="F26" s="148">
        <v>0</v>
      </c>
      <c r="G26" s="148">
        <v>1.8211302414772305E-2</v>
      </c>
      <c r="H26" s="151">
        <v>0</v>
      </c>
      <c r="I26" s="147">
        <v>6.2383698031717796E-2</v>
      </c>
      <c r="J26" s="148">
        <v>2.8045475967246176E-2</v>
      </c>
      <c r="K26" s="148">
        <v>1.9981117204137956E-2</v>
      </c>
      <c r="L26" s="148">
        <v>1.757155714071354E-3</v>
      </c>
      <c r="M26" s="148">
        <v>0</v>
      </c>
      <c r="N26" s="148">
        <v>1.2599949146262309E-2</v>
      </c>
      <c r="O26" s="148">
        <v>0</v>
      </c>
      <c r="P26" s="152"/>
      <c r="Q26" s="148"/>
      <c r="R26" s="148"/>
      <c r="S26" s="148"/>
      <c r="T26" s="148"/>
      <c r="U26" s="148"/>
      <c r="V26" s="151"/>
      <c r="W26" s="143">
        <v>1929</v>
      </c>
      <c r="X26" s="150">
        <v>0.15829382853278257</v>
      </c>
      <c r="Y26" s="148">
        <v>1.7044076217721964E-2</v>
      </c>
      <c r="Z26" s="148">
        <v>2.2327671416316683E-2</v>
      </c>
      <c r="AA26" s="148">
        <v>3.0627711356380564E-4</v>
      </c>
      <c r="AB26" s="148">
        <v>4.0934771765365641E-2</v>
      </c>
      <c r="AC26" s="148">
        <v>7.3132724045884959E-2</v>
      </c>
      <c r="AD26" s="151">
        <v>4.5483079739295157E-3</v>
      </c>
      <c r="AE26" s="195">
        <v>0.17562997021955787</v>
      </c>
      <c r="AF26" s="148">
        <v>1.4986903308987106E-2</v>
      </c>
      <c r="AG26" s="148">
        <v>2.1758617417584499E-2</v>
      </c>
      <c r="AH26" s="148">
        <v>1.6760390886891199E-4</v>
      </c>
      <c r="AI26" s="148">
        <v>5.1677089105980921E-2</v>
      </c>
      <c r="AJ26" s="148">
        <v>8.1274079186740122E-2</v>
      </c>
      <c r="AK26" s="148">
        <v>5.7656772913962798E-3</v>
      </c>
      <c r="AL26" s="152">
        <v>0.23155610955367462</v>
      </c>
      <c r="AM26" s="148">
        <v>1.204721148335729E-2</v>
      </c>
      <c r="AN26" s="148">
        <v>1.891452066220365E-2</v>
      </c>
      <c r="AO26" s="148">
        <v>5.0946673302469141E-5</v>
      </c>
      <c r="AP26" s="148">
        <v>8.8032495640794919E-2</v>
      </c>
      <c r="AQ26" s="148">
        <v>0.10247863346254234</v>
      </c>
      <c r="AR26" s="151">
        <v>1.0032301631473957E-2</v>
      </c>
      <c r="AS26" s="143">
        <v>1929</v>
      </c>
      <c r="AT26" s="150">
        <v>0.26223503145221849</v>
      </c>
      <c r="AU26" s="148">
        <v>1.1082367987866418E-2</v>
      </c>
      <c r="AV26" s="148">
        <v>1.7491502448829393E-2</v>
      </c>
      <c r="AW26" s="148">
        <v>3.2958146825853435E-5</v>
      </c>
      <c r="AX26" s="148">
        <v>0.10957919392564212</v>
      </c>
      <c r="AY26" s="148">
        <v>0.1112984571697449</v>
      </c>
      <c r="AZ26" s="151">
        <v>1.2750551773309807E-2</v>
      </c>
      <c r="BA26" s="195">
        <v>0.33299592462595096</v>
      </c>
      <c r="BB26" s="148">
        <v>9.5661353196005577E-3</v>
      </c>
      <c r="BC26" s="148">
        <v>1.2728275879426838E-2</v>
      </c>
      <c r="BD26" s="148">
        <v>1.2958351775622449E-5</v>
      </c>
      <c r="BE26" s="148">
        <v>0.16142026752406363</v>
      </c>
      <c r="BF26" s="148">
        <v>0.12885027962407325</v>
      </c>
      <c r="BG26" s="148">
        <v>2.0418007927011123E-2</v>
      </c>
      <c r="BH26" s="152">
        <v>0.37619523820056555</v>
      </c>
      <c r="BI26" s="148">
        <v>8.657666682044228E-3</v>
      </c>
      <c r="BJ26" s="148">
        <v>6.1974537671746766E-3</v>
      </c>
      <c r="BK26" s="148">
        <v>3.5512671768205142E-6</v>
      </c>
      <c r="BL26" s="148">
        <v>0.19587223066685253</v>
      </c>
      <c r="BM26" s="148">
        <v>0.13738679411067423</v>
      </c>
      <c r="BN26" s="151">
        <v>2.8077541706643071E-2</v>
      </c>
    </row>
    <row r="27" spans="1:66" hidden="1">
      <c r="A27" s="164">
        <v>1930</v>
      </c>
      <c r="B27" s="165">
        <v>7.6761203835720881E-2</v>
      </c>
      <c r="C27" s="166">
        <v>3.3979922361055147E-2</v>
      </c>
      <c r="D27" s="166">
        <v>2.4528266394348908E-2</v>
      </c>
      <c r="E27" s="166">
        <v>1.846631433766928E-3</v>
      </c>
      <c r="F27" s="166">
        <v>0</v>
      </c>
      <c r="G27" s="166">
        <v>1.6406383646549904E-2</v>
      </c>
      <c r="H27" s="167">
        <v>0</v>
      </c>
      <c r="I27" s="168">
        <v>6.7545205691597554E-2</v>
      </c>
      <c r="J27" s="166">
        <v>3.1013758171636076E-2</v>
      </c>
      <c r="K27" s="166">
        <v>2.3237147090189977E-2</v>
      </c>
      <c r="L27" s="166">
        <v>1.9431298812600799E-3</v>
      </c>
      <c r="M27" s="166">
        <v>0</v>
      </c>
      <c r="N27" s="166">
        <v>1.1351170548511423E-2</v>
      </c>
      <c r="O27" s="166">
        <v>0</v>
      </c>
      <c r="P27" s="169"/>
      <c r="Q27" s="166"/>
      <c r="R27" s="166"/>
      <c r="S27" s="166"/>
      <c r="T27" s="166"/>
      <c r="U27" s="166"/>
      <c r="V27" s="167"/>
      <c r="W27" s="164">
        <v>1930</v>
      </c>
      <c r="X27" s="165">
        <v>0.16701272075542178</v>
      </c>
      <c r="Y27" s="166">
        <v>1.9890569813392246E-2</v>
      </c>
      <c r="Z27" s="166">
        <v>2.7301283663832158E-2</v>
      </c>
      <c r="AA27" s="166">
        <v>3.5742777911605553E-4</v>
      </c>
      <c r="AB27" s="166">
        <v>3.9809331464758589E-2</v>
      </c>
      <c r="AC27" s="166">
        <v>7.4346197172354953E-2</v>
      </c>
      <c r="AD27" s="167">
        <v>5.3079108619678121E-3</v>
      </c>
      <c r="AE27" s="197">
        <v>0.18873274392365263</v>
      </c>
      <c r="AF27" s="166">
        <v>1.8320268242017736E-2</v>
      </c>
      <c r="AG27" s="166">
        <v>2.7556514591008829E-2</v>
      </c>
      <c r="AH27" s="166">
        <v>2.0488212311664587E-4</v>
      </c>
      <c r="AI27" s="166">
        <v>5.2779339831748456E-2</v>
      </c>
      <c r="AJ27" s="166">
        <v>8.2823668403767356E-2</v>
      </c>
      <c r="AK27" s="166">
        <v>7.0480707319936038E-3</v>
      </c>
      <c r="AL27" s="169">
        <v>0.25638988595353973</v>
      </c>
      <c r="AM27" s="166">
        <v>1.5978268421856227E-2</v>
      </c>
      <c r="AN27" s="166">
        <v>2.4701177464458969E-2</v>
      </c>
      <c r="AO27" s="166">
        <v>6.7570791992157652E-5</v>
      </c>
      <c r="AP27" s="166">
        <v>9.8768498379439518E-2</v>
      </c>
      <c r="AQ27" s="166">
        <v>0.10356848607936352</v>
      </c>
      <c r="AR27" s="167">
        <v>1.330588481642935E-2</v>
      </c>
      <c r="AS27" s="164">
        <v>1930</v>
      </c>
      <c r="AT27" s="165">
        <v>0.29749784943380375</v>
      </c>
      <c r="AU27" s="166">
        <v>1.5211915616032889E-2</v>
      </c>
      <c r="AV27" s="166">
        <v>2.3449582131056669E-2</v>
      </c>
      <c r="AW27" s="166">
        <v>4.5239117571679374E-5</v>
      </c>
      <c r="AX27" s="166">
        <v>0.12854325601958866</v>
      </c>
      <c r="AY27" s="166">
        <v>0.11277512231260023</v>
      </c>
      <c r="AZ27" s="167">
        <v>1.7472734236953613E-2</v>
      </c>
      <c r="BA27" s="197">
        <v>0.41292393590651633</v>
      </c>
      <c r="BB27" s="166">
        <v>1.4493777506498143E-2</v>
      </c>
      <c r="BC27" s="166">
        <v>1.9187837604831975E-2</v>
      </c>
      <c r="BD27" s="166">
        <v>1.9633369298255899E-5</v>
      </c>
      <c r="BE27" s="166">
        <v>0.21612295565657486</v>
      </c>
      <c r="BF27" s="166">
        <v>0.13286873627765131</v>
      </c>
      <c r="BG27" s="166">
        <v>3.0230995491661743E-2</v>
      </c>
      <c r="BH27" s="169">
        <v>0.55098289945449697</v>
      </c>
      <c r="BI27" s="166">
        <v>1.5365070343783241E-2</v>
      </c>
      <c r="BJ27" s="166">
        <v>1.0199369621089216E-2</v>
      </c>
      <c r="BK27" s="166">
        <v>6.3025607228080356E-6</v>
      </c>
      <c r="BL27" s="166">
        <v>0.32365378925380706</v>
      </c>
      <c r="BM27" s="166">
        <v>0.15291197101380927</v>
      </c>
      <c r="BN27" s="167">
        <v>4.8846396661285311E-2</v>
      </c>
    </row>
    <row r="28" spans="1:66" hidden="1">
      <c r="A28" s="143">
        <v>1931</v>
      </c>
      <c r="B28" s="150">
        <v>8.8444130189563722E-2</v>
      </c>
      <c r="C28" s="148">
        <v>3.9644684443997352E-2</v>
      </c>
      <c r="D28" s="148">
        <v>3.0071707539490514E-2</v>
      </c>
      <c r="E28" s="148">
        <v>2.2524126734951673E-3</v>
      </c>
      <c r="F28" s="148">
        <v>0</v>
      </c>
      <c r="G28" s="148">
        <v>1.647532553258069E-2</v>
      </c>
      <c r="H28" s="151">
        <v>0</v>
      </c>
      <c r="I28" s="147">
        <v>7.8441811744727807E-2</v>
      </c>
      <c r="J28" s="148">
        <v>3.6184033708862688E-2</v>
      </c>
      <c r="K28" s="148">
        <v>2.8488792485934059E-2</v>
      </c>
      <c r="L28" s="148">
        <v>2.3701158177889931E-3</v>
      </c>
      <c r="M28" s="148">
        <v>0</v>
      </c>
      <c r="N28" s="148">
        <v>1.1398869732142061E-2</v>
      </c>
      <c r="O28" s="148">
        <v>0</v>
      </c>
      <c r="P28" s="152"/>
      <c r="Q28" s="148"/>
      <c r="R28" s="148"/>
      <c r="S28" s="148"/>
      <c r="T28" s="148"/>
      <c r="U28" s="148"/>
      <c r="V28" s="151"/>
      <c r="W28" s="143">
        <v>1931</v>
      </c>
      <c r="X28" s="150">
        <v>0.17664792154575421</v>
      </c>
      <c r="Y28" s="148">
        <v>2.3533477687959759E-2</v>
      </c>
      <c r="Z28" s="148">
        <v>3.3534616748996139E-2</v>
      </c>
      <c r="AA28" s="148">
        <v>4.4211204127790193E-4</v>
      </c>
      <c r="AB28" s="148">
        <v>3.2827489121148773E-2</v>
      </c>
      <c r="AC28" s="148">
        <v>7.9744728122141881E-2</v>
      </c>
      <c r="AD28" s="151">
        <v>6.5654978242297582E-3</v>
      </c>
      <c r="AE28" s="195">
        <v>0.20444776837524856</v>
      </c>
      <c r="AF28" s="148">
        <v>2.2958018013119086E-2</v>
      </c>
      <c r="AG28" s="148">
        <v>3.5168275666513503E-2</v>
      </c>
      <c r="AH28" s="148">
        <v>2.6841809214609206E-4</v>
      </c>
      <c r="AI28" s="148">
        <v>4.5975003764479216E-2</v>
      </c>
      <c r="AJ28" s="148">
        <v>9.0844305792571411E-2</v>
      </c>
      <c r="AK28" s="148">
        <v>9.2337470464192491E-3</v>
      </c>
      <c r="AL28" s="152">
        <v>0.28568261589880717</v>
      </c>
      <c r="AM28" s="148">
        <v>2.2572886878453626E-2</v>
      </c>
      <c r="AN28" s="148">
        <v>3.3233804717307872E-2</v>
      </c>
      <c r="AO28" s="148">
        <v>9.9797935443830815E-5</v>
      </c>
      <c r="AP28" s="148">
        <v>9.4886586514162624E-2</v>
      </c>
      <c r="AQ28" s="148">
        <v>0.11523756013286435</v>
      </c>
      <c r="AR28" s="151">
        <v>1.9651979720574867E-2</v>
      </c>
      <c r="AS28" s="143">
        <v>1931</v>
      </c>
      <c r="AT28" s="150">
        <v>0.33763362988835721</v>
      </c>
      <c r="AU28" s="148">
        <v>2.2426103738239011E-2</v>
      </c>
      <c r="AV28" s="148">
        <v>3.2820543899057149E-2</v>
      </c>
      <c r="AW28" s="148">
        <v>6.9725108603949185E-5</v>
      </c>
      <c r="AX28" s="148">
        <v>0.12731862698616253</v>
      </c>
      <c r="AY28" s="148">
        <v>0.1281133043885882</v>
      </c>
      <c r="AZ28" s="151">
        <v>2.6885325767706383E-2</v>
      </c>
      <c r="BA28" s="195">
        <v>0.50890497354569375</v>
      </c>
      <c r="BB28" s="148">
        <v>2.4005151862664765E-2</v>
      </c>
      <c r="BC28" s="148">
        <v>3.0634082741903296E-2</v>
      </c>
      <c r="BD28" s="148">
        <v>3.3995611569703275E-5</v>
      </c>
      <c r="BE28" s="148">
        <v>0.24082835866127947</v>
      </c>
      <c r="BF28" s="148">
        <v>0.16227777506256916</v>
      </c>
      <c r="BG28" s="148">
        <v>5.1125609605707355E-2</v>
      </c>
      <c r="BH28" s="152">
        <v>0.61068596825483246</v>
      </c>
      <c r="BI28" s="148">
        <v>2.8806182235197715E-2</v>
      </c>
      <c r="BJ28" s="148">
        <v>3.6760899290283956E-2</v>
      </c>
      <c r="BK28" s="148">
        <v>4.0794733883643928E-5</v>
      </c>
      <c r="BL28" s="148">
        <v>0.28899403039353533</v>
      </c>
      <c r="BM28" s="148">
        <v>0.19473333007508298</v>
      </c>
      <c r="BN28" s="151">
        <v>6.135073152684882E-2</v>
      </c>
    </row>
    <row r="29" spans="1:66" hidden="1">
      <c r="A29" s="143">
        <v>1932</v>
      </c>
      <c r="B29" s="150">
        <v>0.11677380344842968</v>
      </c>
      <c r="C29" s="148">
        <v>5.394198880526499E-2</v>
      </c>
      <c r="D29" s="148">
        <v>3.9238905760450693E-2</v>
      </c>
      <c r="E29" s="148">
        <v>3.0647139943854366E-3</v>
      </c>
      <c r="F29" s="148">
        <v>0</v>
      </c>
      <c r="G29" s="148">
        <v>2.0528194888328567E-2</v>
      </c>
      <c r="H29" s="151">
        <v>0</v>
      </c>
      <c r="I29" s="147">
        <v>0.10383456487179989</v>
      </c>
      <c r="J29" s="148">
        <v>4.9233302487499866E-2</v>
      </c>
      <c r="K29" s="148">
        <v>3.7173447570830617E-2</v>
      </c>
      <c r="L29" s="148">
        <v>3.22486514152878E-3</v>
      </c>
      <c r="M29" s="148">
        <v>0</v>
      </c>
      <c r="N29" s="148">
        <v>1.4202949671940622E-2</v>
      </c>
      <c r="O29" s="148">
        <v>0</v>
      </c>
      <c r="P29" s="152"/>
      <c r="Q29" s="148"/>
      <c r="R29" s="148"/>
      <c r="S29" s="148"/>
      <c r="T29" s="148"/>
      <c r="U29" s="148"/>
      <c r="V29" s="151"/>
      <c r="W29" s="143">
        <v>1932</v>
      </c>
      <c r="X29" s="150">
        <v>0.20972252741396596</v>
      </c>
      <c r="Y29" s="148">
        <v>2.995234760775646E-2</v>
      </c>
      <c r="Z29" s="148">
        <v>4.0263219059212221E-2</v>
      </c>
      <c r="AA29" s="148">
        <v>5.62700239952446E-4</v>
      </c>
      <c r="AB29" s="148">
        <v>2.9246941943675615E-2</v>
      </c>
      <c r="AC29" s="148">
        <v>0.10134104943660475</v>
      </c>
      <c r="AD29" s="151">
        <v>8.3562691267644595E-3</v>
      </c>
      <c r="AE29" s="195">
        <v>0.2439442701682735</v>
      </c>
      <c r="AF29" s="148">
        <v>2.9399223419679384E-2</v>
      </c>
      <c r="AG29" s="148">
        <v>4.3758412878340036E-2</v>
      </c>
      <c r="AH29" s="148">
        <v>3.4372668652745493E-4</v>
      </c>
      <c r="AI29" s="148">
        <v>4.1307735156178346E-2</v>
      </c>
      <c r="AJ29" s="148">
        <v>0.11731076313199995</v>
      </c>
      <c r="AK29" s="148">
        <v>1.1824408895548326E-2</v>
      </c>
      <c r="AL29" s="152">
        <v>0.35774707793808985</v>
      </c>
      <c r="AM29" s="148">
        <v>3.21863905560607E-2</v>
      </c>
      <c r="AN29" s="148">
        <v>4.5950614485620038E-2</v>
      </c>
      <c r="AO29" s="148">
        <v>1.4230059912937997E-4</v>
      </c>
      <c r="AP29" s="148">
        <v>9.4627237517754648E-2</v>
      </c>
      <c r="AQ29" s="148">
        <v>0.15681902836379191</v>
      </c>
      <c r="AR29" s="151">
        <v>2.8021506415733158E-2</v>
      </c>
      <c r="AS29" s="143">
        <v>1932</v>
      </c>
      <c r="AT29" s="150">
        <v>0.42117798860859634</v>
      </c>
      <c r="AU29" s="148">
        <v>3.1857316053468025E-2</v>
      </c>
      <c r="AV29" s="148">
        <v>4.7205435189165444E-2</v>
      </c>
      <c r="AW29" s="148">
        <v>9.9047736851002986E-5</v>
      </c>
      <c r="AX29" s="148">
        <v>0.12624241594196955</v>
      </c>
      <c r="AY29" s="148">
        <v>0.17764535269275381</v>
      </c>
      <c r="AZ29" s="151">
        <v>3.8128420994388484E-2</v>
      </c>
      <c r="BA29" s="195">
        <v>0.67355585954587005</v>
      </c>
      <c r="BB29" s="148">
        <v>3.6707851028387348E-2</v>
      </c>
      <c r="BC29" s="148">
        <v>5.1020776398921865E-2</v>
      </c>
      <c r="BD29" s="148">
        <v>5.1984917748446245E-5</v>
      </c>
      <c r="BE29" s="148">
        <v>0.26240583577222437</v>
      </c>
      <c r="BF29" s="148">
        <v>0.24705551152829103</v>
      </c>
      <c r="BG29" s="148">
        <v>7.6313899900296925E-2</v>
      </c>
      <c r="BH29" s="152">
        <v>0.80826703145504408</v>
      </c>
      <c r="BI29" s="148">
        <v>4.4049421234064814E-2</v>
      </c>
      <c r="BJ29" s="148">
        <v>6.1224931678706233E-2</v>
      </c>
      <c r="BK29" s="148">
        <v>6.2381901298135488E-5</v>
      </c>
      <c r="BL29" s="148">
        <v>0.31488700292666921</v>
      </c>
      <c r="BM29" s="148">
        <v>0.29646661383394923</v>
      </c>
      <c r="BN29" s="151">
        <v>9.157667988035631E-2</v>
      </c>
    </row>
    <row r="30" spans="1:66" hidden="1">
      <c r="A30" s="143">
        <v>1933</v>
      </c>
      <c r="B30" s="150">
        <v>0.13412577375261481</v>
      </c>
      <c r="C30" s="148">
        <v>7.4752573714779946E-2</v>
      </c>
      <c r="D30" s="148">
        <v>3.4903470975975452E-2</v>
      </c>
      <c r="E30" s="148">
        <v>3.2219131526619181E-3</v>
      </c>
      <c r="F30" s="148">
        <v>0</v>
      </c>
      <c r="G30" s="148">
        <v>2.1247815909197471E-2</v>
      </c>
      <c r="H30" s="151">
        <v>0</v>
      </c>
      <c r="I30" s="147">
        <v>0.11938463475940271</v>
      </c>
      <c r="J30" s="148">
        <v>6.8227296674305729E-2</v>
      </c>
      <c r="K30" s="148">
        <v>3.3066221476368937E-2</v>
      </c>
      <c r="L30" s="148">
        <v>3.3902789735314452E-3</v>
      </c>
      <c r="M30" s="148">
        <v>0</v>
      </c>
      <c r="N30" s="148">
        <v>1.4700837635196595E-2</v>
      </c>
      <c r="O30" s="148">
        <v>0</v>
      </c>
      <c r="P30" s="152"/>
      <c r="Q30" s="148"/>
      <c r="R30" s="148"/>
      <c r="S30" s="148"/>
      <c r="T30" s="148"/>
      <c r="U30" s="148"/>
      <c r="V30" s="151"/>
      <c r="W30" s="143">
        <v>1933</v>
      </c>
      <c r="X30" s="150">
        <v>0.22138120790465649</v>
      </c>
      <c r="Y30" s="148">
        <v>4.1144483877487599E-2</v>
      </c>
      <c r="Z30" s="148">
        <v>3.5890206614539837E-2</v>
      </c>
      <c r="AA30" s="148">
        <v>5.8638457139453782E-4</v>
      </c>
      <c r="AB30" s="148">
        <v>3.4831954511121498E-2</v>
      </c>
      <c r="AC30" s="148">
        <v>0.10022018970233262</v>
      </c>
      <c r="AD30" s="151">
        <v>8.7079886277803727E-3</v>
      </c>
      <c r="AE30" s="195">
        <v>0.25194867031587476</v>
      </c>
      <c r="AF30" s="148">
        <v>3.8982250547722745E-2</v>
      </c>
      <c r="AG30" s="148">
        <v>3.9233616821815025E-2</v>
      </c>
      <c r="AH30" s="148">
        <v>3.4575541005149926E-4</v>
      </c>
      <c r="AI30" s="148">
        <v>4.6627102267985353E-2</v>
      </c>
      <c r="AJ30" s="148">
        <v>0.11486574703888695</v>
      </c>
      <c r="AK30" s="148">
        <v>1.1894198229413162E-2</v>
      </c>
      <c r="AL30" s="152">
        <v>0.3586214350093519</v>
      </c>
      <c r="AM30" s="148">
        <v>4.0774478849393968E-2</v>
      </c>
      <c r="AN30" s="148">
        <v>3.9746123153757605E-2</v>
      </c>
      <c r="AO30" s="148">
        <v>1.3675636655929618E-4</v>
      </c>
      <c r="AP30" s="148">
        <v>9.6334912373760531E-2</v>
      </c>
      <c r="AQ30" s="148">
        <v>0.15469941536545945</v>
      </c>
      <c r="AR30" s="151">
        <v>2.6929748900421022E-2</v>
      </c>
      <c r="AS30" s="143">
        <v>1933</v>
      </c>
      <c r="AT30" s="150">
        <v>0.41637147447240985</v>
      </c>
      <c r="AU30" s="148">
        <v>4.0128513200731665E-2</v>
      </c>
      <c r="AV30" s="148">
        <v>3.9727820625999201E-2</v>
      </c>
      <c r="AW30" s="148">
        <v>9.4648366830680529E-5</v>
      </c>
      <c r="AX30" s="148">
        <v>0.12396466739073031</v>
      </c>
      <c r="AY30" s="148">
        <v>0.17608154987084851</v>
      </c>
      <c r="AZ30" s="151">
        <v>3.6374275017269489E-2</v>
      </c>
      <c r="BA30" s="195">
        <v>0.62159151041298766</v>
      </c>
      <c r="BB30" s="148">
        <v>4.4228516703497908E-2</v>
      </c>
      <c r="BC30" s="148">
        <v>4.0242048352350838E-2</v>
      </c>
      <c r="BD30" s="148">
        <v>4.7516611004117815E-5</v>
      </c>
      <c r="BE30" s="148">
        <v>0.22535414515231356</v>
      </c>
      <c r="BF30" s="148">
        <v>0.24367012467100624</v>
      </c>
      <c r="BG30" s="148">
        <v>6.8049158922814892E-2</v>
      </c>
      <c r="BH30" s="152">
        <v>0.74590981249558519</v>
      </c>
      <c r="BI30" s="148">
        <v>5.3074220044197491E-2</v>
      </c>
      <c r="BJ30" s="148">
        <v>4.8290458022821003E-2</v>
      </c>
      <c r="BK30" s="148">
        <v>5.7019933204941373E-5</v>
      </c>
      <c r="BL30" s="148">
        <v>0.27042497418277628</v>
      </c>
      <c r="BM30" s="148">
        <v>0.2924041496052075</v>
      </c>
      <c r="BN30" s="151">
        <v>8.1658990707377865E-2</v>
      </c>
    </row>
    <row r="31" spans="1:66" hidden="1">
      <c r="A31" s="143">
        <v>1934</v>
      </c>
      <c r="B31" s="150">
        <v>0.1327383957974286</v>
      </c>
      <c r="C31" s="148">
        <v>8.1936067374335869E-2</v>
      </c>
      <c r="D31" s="148">
        <v>2.9821482157333424E-2</v>
      </c>
      <c r="E31" s="148">
        <v>2.7679552801438538E-3</v>
      </c>
      <c r="F31" s="148">
        <v>0</v>
      </c>
      <c r="G31" s="148">
        <v>1.8212890985615467E-2</v>
      </c>
      <c r="H31" s="151">
        <v>0</v>
      </c>
      <c r="I31" s="147">
        <v>0.11854911674569225</v>
      </c>
      <c r="J31" s="148">
        <v>7.4783731171645482E-2</v>
      </c>
      <c r="K31" s="148">
        <v>2.8251738471704053E-2</v>
      </c>
      <c r="L31" s="148">
        <v>2.9125988632542591E-3</v>
      </c>
      <c r="M31" s="148">
        <v>0</v>
      </c>
      <c r="N31" s="148">
        <v>1.2601048239088464E-2</v>
      </c>
      <c r="O31" s="148">
        <v>0</v>
      </c>
      <c r="P31" s="152"/>
      <c r="Q31" s="148"/>
      <c r="R31" s="148"/>
      <c r="S31" s="148"/>
      <c r="T31" s="148"/>
      <c r="U31" s="148"/>
      <c r="V31" s="151"/>
      <c r="W31" s="143">
        <v>1934</v>
      </c>
      <c r="X31" s="150">
        <v>0.18426511093640011</v>
      </c>
      <c r="Y31" s="148">
        <v>4.3059623905608753E-2</v>
      </c>
      <c r="Z31" s="148">
        <v>2.9663247738043529E-2</v>
      </c>
      <c r="AA31" s="148">
        <v>4.8099152267109179E-4</v>
      </c>
      <c r="AB31" s="148">
        <v>3.2142914585609479E-2</v>
      </c>
      <c r="AC31" s="148">
        <v>7.1775463276554041E-2</v>
      </c>
      <c r="AD31" s="151">
        <v>7.1428699079132164E-3</v>
      </c>
      <c r="AE31" s="195">
        <v>0.20741720795083921</v>
      </c>
      <c r="AF31" s="148">
        <v>3.9251129398810945E-2</v>
      </c>
      <c r="AG31" s="148">
        <v>3.1794350942803987E-2</v>
      </c>
      <c r="AH31" s="148">
        <v>2.7286668020112012E-4</v>
      </c>
      <c r="AI31" s="148">
        <v>4.184399681490765E-2</v>
      </c>
      <c r="AJ31" s="148">
        <v>8.4868082909359835E-2</v>
      </c>
      <c r="AK31" s="148">
        <v>9.3867812047556901E-3</v>
      </c>
      <c r="AL31" s="152">
        <v>0.28059460741254866</v>
      </c>
      <c r="AM31" s="148">
        <v>3.8637288106973165E-2</v>
      </c>
      <c r="AN31" s="148">
        <v>3.0360225664047964E-2</v>
      </c>
      <c r="AO31" s="148">
        <v>1.0156920306675094E-4</v>
      </c>
      <c r="AP31" s="148">
        <v>8.3504988613868208E-2</v>
      </c>
      <c r="AQ31" s="148">
        <v>0.10798976216103154</v>
      </c>
      <c r="AR31" s="151">
        <v>2.0000773663561077E-2</v>
      </c>
      <c r="AS31" s="143">
        <v>1934</v>
      </c>
      <c r="AT31" s="150">
        <v>0.31791617734928668</v>
      </c>
      <c r="AU31" s="148">
        <v>3.679208894098758E-2</v>
      </c>
      <c r="AV31" s="148">
        <v>2.925812160885613E-2</v>
      </c>
      <c r="AW31" s="148">
        <v>6.8015951165814316E-5</v>
      </c>
      <c r="AX31" s="148">
        <v>0.10515196210345028</v>
      </c>
      <c r="AY31" s="148">
        <v>0.12055036093850695</v>
      </c>
      <c r="AZ31" s="151">
        <v>2.6095627806319889E-2</v>
      </c>
      <c r="BA31" s="195">
        <v>0.45536345159221597</v>
      </c>
      <c r="BB31" s="148">
        <v>3.8951607551978677E-2</v>
      </c>
      <c r="BC31" s="148">
        <v>2.7268871515794768E-2</v>
      </c>
      <c r="BD31" s="148">
        <v>3.2799312700719846E-5</v>
      </c>
      <c r="BE31" s="148">
        <v>0.18929519320452201</v>
      </c>
      <c r="BF31" s="148">
        <v>0.15401974890455841</v>
      </c>
      <c r="BG31" s="148">
        <v>4.5795231102661413E-2</v>
      </c>
      <c r="BH31" s="152">
        <v>0.54643614191065915</v>
      </c>
      <c r="BI31" s="148">
        <v>4.6741929062374413E-2</v>
      </c>
      <c r="BJ31" s="148">
        <v>3.2722645818953719E-2</v>
      </c>
      <c r="BK31" s="148">
        <v>3.9359175240863813E-5</v>
      </c>
      <c r="BL31" s="148">
        <v>0.22715423184542641</v>
      </c>
      <c r="BM31" s="148">
        <v>0.18482369868547008</v>
      </c>
      <c r="BN31" s="151">
        <v>5.4954277323193697E-2</v>
      </c>
    </row>
    <row r="32" spans="1:66" hidden="1">
      <c r="A32" s="143">
        <v>1935</v>
      </c>
      <c r="B32" s="150">
        <v>0.12430138035447216</v>
      </c>
      <c r="C32" s="148">
        <v>7.6357390690941648E-2</v>
      </c>
      <c r="D32" s="148">
        <v>2.7196896948333205E-2</v>
      </c>
      <c r="E32" s="148">
        <v>2.3860347561257215E-3</v>
      </c>
      <c r="F32" s="148">
        <v>0</v>
      </c>
      <c r="G32" s="148">
        <v>1.836105795907159E-2</v>
      </c>
      <c r="H32" s="151">
        <v>0</v>
      </c>
      <c r="I32" s="147">
        <v>0.11067161453729758</v>
      </c>
      <c r="J32" s="148">
        <v>6.9692026495626891E-2</v>
      </c>
      <c r="K32" s="148">
        <v>2.5765306223629391E-2</v>
      </c>
      <c r="L32" s="148">
        <v>2.5107205193054104E-3</v>
      </c>
      <c r="M32" s="148">
        <v>0</v>
      </c>
      <c r="N32" s="148">
        <v>1.2703561298735884E-2</v>
      </c>
      <c r="O32" s="148">
        <v>0</v>
      </c>
      <c r="P32" s="152"/>
      <c r="Q32" s="148"/>
      <c r="R32" s="148"/>
      <c r="S32" s="148"/>
      <c r="T32" s="148"/>
      <c r="U32" s="148"/>
      <c r="V32" s="151"/>
      <c r="W32" s="143">
        <v>1935</v>
      </c>
      <c r="X32" s="150">
        <v>0.18374415240751241</v>
      </c>
      <c r="Y32" s="148">
        <v>4.1710022208084764E-2</v>
      </c>
      <c r="Z32" s="148">
        <v>2.8172804782418709E-2</v>
      </c>
      <c r="AA32" s="148">
        <v>4.3097228627108719E-4</v>
      </c>
      <c r="AB32" s="148">
        <v>3.5200379971570508E-2</v>
      </c>
      <c r="AC32" s="148">
        <v>6.5429834987687174E-2</v>
      </c>
      <c r="AD32" s="151">
        <v>1.2800138171480183E-2</v>
      </c>
      <c r="AE32" s="195">
        <v>0.21114511896617028</v>
      </c>
      <c r="AF32" s="148">
        <v>3.877525228281109E-2</v>
      </c>
      <c r="AG32" s="148">
        <v>3.0452057936257465E-2</v>
      </c>
      <c r="AH32" s="148">
        <v>2.4934158422815163E-4</v>
      </c>
      <c r="AI32" s="148">
        <v>4.6673116268791011E-2</v>
      </c>
      <c r="AJ32" s="148">
        <v>7.7840343953171257E-2</v>
      </c>
      <c r="AK32" s="148">
        <v>1.7155006940911318E-2</v>
      </c>
      <c r="AL32" s="152">
        <v>0.28807811863810229</v>
      </c>
      <c r="AM32" s="148">
        <v>3.6231944294215501E-2</v>
      </c>
      <c r="AN32" s="148">
        <v>2.8310399560927391E-2</v>
      </c>
      <c r="AO32" s="148">
        <v>8.8102611395333644E-5</v>
      </c>
      <c r="AP32" s="148">
        <v>8.9796056380839956E-2</v>
      </c>
      <c r="AQ32" s="148">
        <v>9.8979807800576566E-2</v>
      </c>
      <c r="AR32" s="151">
        <v>3.4671807990147498E-2</v>
      </c>
      <c r="AS32" s="143">
        <v>1935</v>
      </c>
      <c r="AT32" s="150">
        <v>0.33041053724119729</v>
      </c>
      <c r="AU32" s="148">
        <v>3.431483039532212E-2</v>
      </c>
      <c r="AV32" s="148">
        <v>2.7283212025712194E-2</v>
      </c>
      <c r="AW32" s="148">
        <v>5.8678623678091244E-5</v>
      </c>
      <c r="AX32" s="148">
        <v>0.11314815903285716</v>
      </c>
      <c r="AY32" s="148">
        <v>0.11065493636117266</v>
      </c>
      <c r="AZ32" s="151">
        <v>4.4950720802455109E-2</v>
      </c>
      <c r="BA32" s="195">
        <v>0.47112083673249705</v>
      </c>
      <c r="BB32" s="148">
        <v>3.5216113492788116E-2</v>
      </c>
      <c r="BC32" s="148">
        <v>2.4698176013289195E-2</v>
      </c>
      <c r="BD32" s="148">
        <v>2.7429792037124076E-5</v>
      </c>
      <c r="BE32" s="148">
        <v>0.19696139767553389</v>
      </c>
      <c r="BF32" s="148">
        <v>0.13754895672139925</v>
      </c>
      <c r="BG32" s="148">
        <v>7.6668763037449517E-2</v>
      </c>
      <c r="BH32" s="152">
        <v>0.56534500407899646</v>
      </c>
      <c r="BI32" s="148">
        <v>4.2259336191345739E-2</v>
      </c>
      <c r="BJ32" s="148">
        <v>2.9637811215947031E-2</v>
      </c>
      <c r="BK32" s="148">
        <v>3.2915750444548889E-5</v>
      </c>
      <c r="BL32" s="148">
        <v>0.23635367721064066</v>
      </c>
      <c r="BM32" s="148">
        <v>0.16505874806567908</v>
      </c>
      <c r="BN32" s="151">
        <v>9.2002515644939414E-2</v>
      </c>
    </row>
    <row r="33" spans="1:66" hidden="1">
      <c r="A33" s="143">
        <v>1936</v>
      </c>
      <c r="B33" s="150">
        <v>0.12729773542088588</v>
      </c>
      <c r="C33" s="148">
        <v>7.513151073029907E-2</v>
      </c>
      <c r="D33" s="148">
        <v>2.4245199264190068E-2</v>
      </c>
      <c r="E33" s="148">
        <v>6.4028949651554114E-3</v>
      </c>
      <c r="F33" s="148">
        <v>0</v>
      </c>
      <c r="G33" s="148">
        <v>2.151813046124133E-2</v>
      </c>
      <c r="H33" s="151">
        <v>0</v>
      </c>
      <c r="I33" s="147">
        <v>0.11316748495606235</v>
      </c>
      <c r="J33" s="148">
        <v>6.8573155644691755E-2</v>
      </c>
      <c r="K33" s="148">
        <v>2.2968980052448802E-2</v>
      </c>
      <c r="L33" s="148">
        <v>6.7374876793814594E-3</v>
      </c>
      <c r="M33" s="148">
        <v>0</v>
      </c>
      <c r="N33" s="148">
        <v>1.4887861579540329E-2</v>
      </c>
      <c r="O33" s="148">
        <v>0</v>
      </c>
      <c r="P33" s="152"/>
      <c r="Q33" s="148"/>
      <c r="R33" s="148"/>
      <c r="S33" s="148"/>
      <c r="T33" s="148"/>
      <c r="U33" s="148"/>
      <c r="V33" s="151"/>
      <c r="W33" s="143">
        <v>1936</v>
      </c>
      <c r="X33" s="150">
        <v>0.19019028673796465</v>
      </c>
      <c r="Y33" s="148">
        <v>3.9938352350433755E-2</v>
      </c>
      <c r="Z33" s="148">
        <v>2.4634951113192631E-2</v>
      </c>
      <c r="AA33" s="148">
        <v>1.1254537079294603E-3</v>
      </c>
      <c r="AB33" s="148">
        <v>3.621221219596072E-2</v>
      </c>
      <c r="AC33" s="148">
        <v>7.4351543448924723E-2</v>
      </c>
      <c r="AD33" s="151">
        <v>1.3927773921523359E-2</v>
      </c>
      <c r="AE33" s="195">
        <v>0.21769563611990028</v>
      </c>
      <c r="AF33" s="148">
        <v>3.6742183665719574E-2</v>
      </c>
      <c r="AG33" s="148">
        <v>2.6191789337792329E-2</v>
      </c>
      <c r="AH33" s="148">
        <v>6.4436748210569051E-4</v>
      </c>
      <c r="AI33" s="148">
        <v>4.7355118699588437E-2</v>
      </c>
      <c r="AJ33" s="148">
        <v>8.8289979677266539E-2</v>
      </c>
      <c r="AK33" s="148">
        <v>1.8472197257427717E-2</v>
      </c>
      <c r="AL33" s="152">
        <v>0.28364976739208847</v>
      </c>
      <c r="AM33" s="148">
        <v>3.1749705814912682E-2</v>
      </c>
      <c r="AN33" s="148">
        <v>2.2676328795399305E-2</v>
      </c>
      <c r="AO33" s="148">
        <v>2.1055493090042497E-4</v>
      </c>
      <c r="AP33" s="148">
        <v>8.453712151640301E-2</v>
      </c>
      <c r="AQ33" s="148">
        <v>0.10997641361243714</v>
      </c>
      <c r="AR33" s="151">
        <v>3.4499642722035907E-2</v>
      </c>
      <c r="AS33" s="143">
        <v>1936</v>
      </c>
      <c r="AT33" s="150">
        <v>0.32121103298985637</v>
      </c>
      <c r="AU33" s="148">
        <v>2.9683780121471454E-2</v>
      </c>
      <c r="AV33" s="148">
        <v>2.1342385442466152E-2</v>
      </c>
      <c r="AW33" s="148">
        <v>1.3843497851231289E-4</v>
      </c>
      <c r="AX33" s="148">
        <v>0.10516426297318056</v>
      </c>
      <c r="AY33" s="148">
        <v>0.12076985148364087</v>
      </c>
      <c r="AZ33" s="151">
        <v>4.4112317990585015E-2</v>
      </c>
      <c r="BA33" s="195">
        <v>0.44628526696084148</v>
      </c>
      <c r="BB33" s="148">
        <v>2.9992393059474574E-2</v>
      </c>
      <c r="BC33" s="148">
        <v>1.8624607260703408E-2</v>
      </c>
      <c r="BD33" s="148">
        <v>6.3711932567372866E-5</v>
      </c>
      <c r="BE33" s="148">
        <v>0.18044823560553491</v>
      </c>
      <c r="BF33" s="148">
        <v>0.14288595976560761</v>
      </c>
      <c r="BG33" s="148">
        <v>7.4270359336953598E-2</v>
      </c>
      <c r="BH33" s="152">
        <v>0.53554232035300975</v>
      </c>
      <c r="BI33" s="148">
        <v>3.5990871671369488E-2</v>
      </c>
      <c r="BJ33" s="148">
        <v>2.234952871284409E-2</v>
      </c>
      <c r="BK33" s="148">
        <v>7.6454319080847434E-5</v>
      </c>
      <c r="BL33" s="148">
        <v>0.2165378827266419</v>
      </c>
      <c r="BM33" s="148">
        <v>0.17146315171872914</v>
      </c>
      <c r="BN33" s="151">
        <v>8.9124431204344309E-2</v>
      </c>
    </row>
    <row r="34" spans="1:66" hidden="1">
      <c r="A34" s="143">
        <v>1937</v>
      </c>
      <c r="B34" s="150">
        <v>0.13897184281206992</v>
      </c>
      <c r="C34" s="148">
        <v>7.0455411518010463E-2</v>
      </c>
      <c r="D34" s="148">
        <v>2.1491489632522533E-2</v>
      </c>
      <c r="E34" s="148">
        <v>2.6231927982971703E-2</v>
      </c>
      <c r="F34" s="148">
        <v>1.5834344676322243E-7</v>
      </c>
      <c r="G34" s="148">
        <v>2.0792855335118456E-2</v>
      </c>
      <c r="H34" s="151">
        <v>0</v>
      </c>
      <c r="I34" s="147">
        <v>0.126654332776309</v>
      </c>
      <c r="J34" s="148">
        <v>6.4305240944488973E-2</v>
      </c>
      <c r="K34" s="148">
        <v>2.0360220235266058E-2</v>
      </c>
      <c r="L34" s="148">
        <v>2.7602716045398039E-2</v>
      </c>
      <c r="M34" s="148">
        <v>9.3870275483891114E-8</v>
      </c>
      <c r="N34" s="148">
        <v>1.438606168088045E-2</v>
      </c>
      <c r="O34" s="148">
        <v>0</v>
      </c>
      <c r="P34" s="152"/>
      <c r="Q34" s="148"/>
      <c r="R34" s="148"/>
      <c r="S34" s="148"/>
      <c r="T34" s="148"/>
      <c r="U34" s="148"/>
      <c r="V34" s="151"/>
      <c r="W34" s="143">
        <v>1937</v>
      </c>
      <c r="X34" s="150">
        <v>0.19828752246695744</v>
      </c>
      <c r="Y34" s="148">
        <v>3.9334382297775694E-2</v>
      </c>
      <c r="Z34" s="148">
        <v>2.2417117140216172E-2</v>
      </c>
      <c r="AA34" s="148">
        <v>4.8425200342370077E-3</v>
      </c>
      <c r="AB34" s="148">
        <v>4.879785069559784E-2</v>
      </c>
      <c r="AC34" s="148">
        <v>7.0054064735928054E-2</v>
      </c>
      <c r="AD34" s="151">
        <v>1.2841587563202658E-2</v>
      </c>
      <c r="AE34" s="195">
        <v>0.22493029564919512</v>
      </c>
      <c r="AF34" s="148">
        <v>3.6271467502069367E-2</v>
      </c>
      <c r="AG34" s="148">
        <v>2.1839017667822584E-2</v>
      </c>
      <c r="AH34" s="148">
        <v>2.7790437152939349E-3</v>
      </c>
      <c r="AI34" s="148">
        <v>6.3919605889582787E-2</v>
      </c>
      <c r="AJ34" s="148">
        <v>8.3049587879584927E-2</v>
      </c>
      <c r="AK34" s="148">
        <v>1.7071572994841484E-2</v>
      </c>
      <c r="AL34" s="152">
        <v>0.30552097526418825</v>
      </c>
      <c r="AM34" s="148">
        <v>3.0792797081484382E-2</v>
      </c>
      <c r="AN34" s="148">
        <v>2.0504513933407457E-2</v>
      </c>
      <c r="AO34" s="148">
        <v>8.9214706373334101E-4</v>
      </c>
      <c r="AP34" s="148">
        <v>0.11189356908910685</v>
      </c>
      <c r="AQ34" s="148">
        <v>0.11013744493567248</v>
      </c>
      <c r="AR34" s="151">
        <v>3.1300503160783741E-2</v>
      </c>
      <c r="AS34" s="143">
        <v>1937</v>
      </c>
      <c r="AT34" s="150">
        <v>0.35003624196848021</v>
      </c>
      <c r="AU34" s="148">
        <v>2.9174643048196884E-2</v>
      </c>
      <c r="AV34" s="148">
        <v>1.953759783341083E-2</v>
      </c>
      <c r="AW34" s="148">
        <v>5.9442050500921003E-4</v>
      </c>
      <c r="AX34" s="148">
        <v>0.14019385964170841</v>
      </c>
      <c r="AY34" s="148">
        <v>0.12001582220711371</v>
      </c>
      <c r="AZ34" s="151">
        <v>4.0519898733041126E-2</v>
      </c>
      <c r="BA34" s="195">
        <v>0.49282540454159696</v>
      </c>
      <c r="BB34" s="148">
        <v>2.9491944977441276E-2</v>
      </c>
      <c r="BC34" s="148">
        <v>1.7201886364571709E-2</v>
      </c>
      <c r="BD34" s="148">
        <v>2.7369992232821426E-4</v>
      </c>
      <c r="BE34" s="148">
        <v>0.2346609097085999</v>
      </c>
      <c r="BF34" s="148">
        <v>0.14276290462845662</v>
      </c>
      <c r="BG34" s="148">
        <v>6.8434058940199258E-2</v>
      </c>
      <c r="BH34" s="152">
        <v>0.59139048544991635</v>
      </c>
      <c r="BI34" s="148">
        <v>3.5390333972929532E-2</v>
      </c>
      <c r="BJ34" s="148">
        <v>2.0642263637486051E-2</v>
      </c>
      <c r="BK34" s="148">
        <v>3.284399067938571E-4</v>
      </c>
      <c r="BL34" s="148">
        <v>0.28159309165031987</v>
      </c>
      <c r="BM34" s="148">
        <v>0.17131548555414794</v>
      </c>
      <c r="BN34" s="151">
        <v>8.2120870728239106E-2</v>
      </c>
    </row>
    <row r="35" spans="1:66" hidden="1">
      <c r="A35" s="143">
        <v>1938</v>
      </c>
      <c r="B35" s="150">
        <v>0.14977196347476762</v>
      </c>
      <c r="C35" s="148">
        <v>7.4777581327894235E-2</v>
      </c>
      <c r="D35" s="148">
        <v>2.4592939125271329E-2</v>
      </c>
      <c r="E35" s="148">
        <v>3.2510170153752994E-2</v>
      </c>
      <c r="F35" s="148">
        <v>1.038893017265048E-4</v>
      </c>
      <c r="G35" s="148">
        <v>1.7787383566122549E-2</v>
      </c>
      <c r="H35" s="151">
        <v>0</v>
      </c>
      <c r="I35" s="147">
        <v>0.13812581250216441</v>
      </c>
      <c r="J35" s="148">
        <v>6.8250121331093802E-2</v>
      </c>
      <c r="K35" s="148">
        <v>2.3298415576800791E-2</v>
      </c>
      <c r="L35" s="148">
        <v>3.4209037014898025E-2</v>
      </c>
      <c r="M35" s="148">
        <v>6.1588386335172045E-5</v>
      </c>
      <c r="N35" s="148">
        <v>1.2306650193036627E-2</v>
      </c>
      <c r="O35" s="148">
        <v>0</v>
      </c>
      <c r="P35" s="152"/>
      <c r="Q35" s="148"/>
      <c r="R35" s="148"/>
      <c r="S35" s="148"/>
      <c r="T35" s="148"/>
      <c r="U35" s="148"/>
      <c r="V35" s="151"/>
      <c r="W35" s="143">
        <v>1938</v>
      </c>
      <c r="X35" s="150">
        <v>0.20022152094281531</v>
      </c>
      <c r="Y35" s="148">
        <v>4.1843179796866338E-2</v>
      </c>
      <c r="Z35" s="148">
        <v>2.573071787392749E-2</v>
      </c>
      <c r="AA35" s="148">
        <v>6.0152785832723512E-3</v>
      </c>
      <c r="AB35" s="148">
        <v>5.0127685864574716E-2</v>
      </c>
      <c r="AC35" s="148">
        <v>6.2547047841511702E-2</v>
      </c>
      <c r="AD35" s="151">
        <v>1.3957610982662745E-2</v>
      </c>
      <c r="AE35" s="195">
        <v>0.22894517242026888</v>
      </c>
      <c r="AF35" s="148">
        <v>3.9954274982927168E-2</v>
      </c>
      <c r="AG35" s="148">
        <v>2.5632194225685932E-2</v>
      </c>
      <c r="AH35" s="148">
        <v>3.5745837682939238E-3</v>
      </c>
      <c r="AI35" s="148">
        <v>6.7487412029804836E-2</v>
      </c>
      <c r="AJ35" s="148">
        <v>7.3082976997253718E-2</v>
      </c>
      <c r="AK35" s="148">
        <v>1.9213730416303299E-2</v>
      </c>
      <c r="AL35" s="152">
        <v>0.3221502702749609</v>
      </c>
      <c r="AM35" s="148">
        <v>3.6234783452638974E-2</v>
      </c>
      <c r="AN35" s="148">
        <v>2.4321386557022064E-2</v>
      </c>
      <c r="AO35" s="148">
        <v>1.2258715154440779E-3</v>
      </c>
      <c r="AP35" s="148">
        <v>0.12528400294908637</v>
      </c>
      <c r="AQ35" s="148">
        <v>9.7479701733734256E-2</v>
      </c>
      <c r="AR35" s="151">
        <v>3.7604524067035149E-2</v>
      </c>
      <c r="AS35" s="143">
        <v>1938</v>
      </c>
      <c r="AT35" s="150">
        <v>0.37597182050232042</v>
      </c>
      <c r="AU35" s="148">
        <v>3.5140432820122018E-2</v>
      </c>
      <c r="AV35" s="148">
        <v>2.3103519553221992E-2</v>
      </c>
      <c r="AW35" s="148">
        <v>8.3604048930888478E-4</v>
      </c>
      <c r="AX35" s="148">
        <v>0.16006699524274851</v>
      </c>
      <c r="AY35" s="148">
        <v>0.10704241261140698</v>
      </c>
      <c r="AZ35" s="151">
        <v>4.978241978551208E-2</v>
      </c>
      <c r="BA35" s="195">
        <v>0.55117750098375873</v>
      </c>
      <c r="BB35" s="148">
        <v>3.6633778375399169E-2</v>
      </c>
      <c r="BC35" s="148">
        <v>1.9706008014985749E-2</v>
      </c>
      <c r="BD35" s="148">
        <v>3.9699491692194474E-4</v>
      </c>
      <c r="BE35" s="148">
        <v>0.27494747724283325</v>
      </c>
      <c r="BF35" s="148">
        <v>0.1325571935415322</v>
      </c>
      <c r="BG35" s="148">
        <v>8.6936048892086365E-2</v>
      </c>
      <c r="BH35" s="152">
        <v>0.6614130011805105</v>
      </c>
      <c r="BI35" s="148">
        <v>4.3960534050478998E-2</v>
      </c>
      <c r="BJ35" s="148">
        <v>2.36472096179829E-2</v>
      </c>
      <c r="BK35" s="148">
        <v>4.7639390030633369E-4</v>
      </c>
      <c r="BL35" s="148">
        <v>0.32993697269139988</v>
      </c>
      <c r="BM35" s="148">
        <v>0.15906863224983864</v>
      </c>
      <c r="BN35" s="151">
        <v>0.10432325867050364</v>
      </c>
    </row>
    <row r="36" spans="1:66" hidden="1">
      <c r="A36" s="170">
        <v>1939</v>
      </c>
      <c r="B36" s="159">
        <v>0.14861985299169586</v>
      </c>
      <c r="C36" s="160">
        <v>7.4890750960690908E-2</v>
      </c>
      <c r="D36" s="160">
        <v>2.2510812065338101E-2</v>
      </c>
      <c r="E36" s="160">
        <v>3.3152901796075093E-2</v>
      </c>
      <c r="F36" s="160">
        <v>5.0157464591833084E-5</v>
      </c>
      <c r="G36" s="160">
        <v>1.8015230704999944E-2</v>
      </c>
      <c r="H36" s="161">
        <v>0</v>
      </c>
      <c r="I36" s="162">
        <v>0.13705868198739232</v>
      </c>
      <c r="J36" s="160">
        <v>6.8353412197583591E-2</v>
      </c>
      <c r="K36" s="160">
        <v>2.1325887556504986E-2</v>
      </c>
      <c r="L36" s="160">
        <v>3.4885355546571559E-2</v>
      </c>
      <c r="M36" s="160">
        <v>2.9734700835768695E-5</v>
      </c>
      <c r="N36" s="160">
        <v>1.2464291985896417E-2</v>
      </c>
      <c r="O36" s="160">
        <v>0</v>
      </c>
      <c r="P36" s="163"/>
      <c r="Q36" s="160"/>
      <c r="R36" s="160"/>
      <c r="S36" s="160"/>
      <c r="T36" s="160"/>
      <c r="U36" s="160"/>
      <c r="V36" s="161"/>
      <c r="W36" s="170">
        <v>1939</v>
      </c>
      <c r="X36" s="159">
        <v>0.17926099529055084</v>
      </c>
      <c r="Y36" s="160">
        <v>3.9606633044103959E-2</v>
      </c>
      <c r="Z36" s="160">
        <v>2.1907943828967318E-2</v>
      </c>
      <c r="AA36" s="160">
        <v>5.7975502638018817E-3</v>
      </c>
      <c r="AB36" s="160">
        <v>3.7928629886437124E-2</v>
      </c>
      <c r="AC36" s="160">
        <v>6.1359153157246715E-2</v>
      </c>
      <c r="AD36" s="161">
        <v>1.266108510999386E-2</v>
      </c>
      <c r="AE36" s="196">
        <v>0.20130781790194396</v>
      </c>
      <c r="AF36" s="160">
        <v>3.7240013151800817E-2</v>
      </c>
      <c r="AG36" s="160">
        <v>2.1788176011568024E-2</v>
      </c>
      <c r="AH36" s="160">
        <v>3.3924822448560907E-3</v>
      </c>
      <c r="AI36" s="160">
        <v>4.994029381722298E-2</v>
      </c>
      <c r="AJ36" s="160">
        <v>7.1784577597470409E-2</v>
      </c>
      <c r="AK36" s="160">
        <v>1.7162275079025631E-2</v>
      </c>
      <c r="AL36" s="163">
        <v>0.26994564013387057</v>
      </c>
      <c r="AM36" s="160">
        <v>3.2873559652901049E-2</v>
      </c>
      <c r="AN36" s="160">
        <v>2.0516601651262952E-2</v>
      </c>
      <c r="AO36" s="160">
        <v>1.1324304797621012E-3</v>
      </c>
      <c r="AP36" s="160">
        <v>8.9711373660411084E-2</v>
      </c>
      <c r="AQ36" s="160">
        <v>9.3041630073332493E-2</v>
      </c>
      <c r="AR36" s="161">
        <v>3.2670044616200905E-2</v>
      </c>
      <c r="AS36" s="170">
        <v>1939</v>
      </c>
      <c r="AT36" s="159">
        <v>0.30908233752113684</v>
      </c>
      <c r="AU36" s="160">
        <v>3.1653622731374224E-2</v>
      </c>
      <c r="AV36" s="160">
        <v>1.9501438863014194E-2</v>
      </c>
      <c r="AW36" s="160">
        <v>7.6681245672736824E-4</v>
      </c>
      <c r="AX36" s="160">
        <v>0.11339277881669672</v>
      </c>
      <c r="AY36" s="160">
        <v>0.10086605989754355</v>
      </c>
      <c r="AZ36" s="161">
        <v>4.2901624755780805E-2</v>
      </c>
      <c r="BA36" s="196">
        <v>0.43833322745596748</v>
      </c>
      <c r="BB36" s="160">
        <v>3.2740310691646665E-2</v>
      </c>
      <c r="BC36" s="160">
        <v>1.7019654364610212E-2</v>
      </c>
      <c r="BD36" s="160">
        <v>3.6126971943947354E-4</v>
      </c>
      <c r="BE36" s="160">
        <v>0.19334943286484119</v>
      </c>
      <c r="BF36" s="160">
        <v>0.12033335909637828</v>
      </c>
      <c r="BG36" s="160">
        <v>7.4529200719051655E-2</v>
      </c>
      <c r="BH36" s="163">
        <v>0.525999872947161</v>
      </c>
      <c r="BI36" s="160">
        <v>3.9288372829976E-2</v>
      </c>
      <c r="BJ36" s="160">
        <v>2.0423585237532255E-2</v>
      </c>
      <c r="BK36" s="160">
        <v>4.3352366332736824E-4</v>
      </c>
      <c r="BL36" s="160">
        <v>0.2320193194378094</v>
      </c>
      <c r="BM36" s="160">
        <v>0.14440003091565393</v>
      </c>
      <c r="BN36" s="161">
        <v>8.9435040862861984E-2</v>
      </c>
    </row>
    <row r="37" spans="1:66" hidden="1">
      <c r="A37" s="143">
        <v>1940</v>
      </c>
      <c r="B37" s="150">
        <v>0.15684229819352033</v>
      </c>
      <c r="C37" s="148">
        <v>7.5688451717354915E-2</v>
      </c>
      <c r="D37" s="148">
        <v>2.2019939158602744E-2</v>
      </c>
      <c r="E37" s="148">
        <v>3.3287037115516963E-2</v>
      </c>
      <c r="F37" s="148">
        <v>3.4371345278306678E-4</v>
      </c>
      <c r="G37" s="148">
        <v>2.5503156749262644E-2</v>
      </c>
      <c r="H37" s="151">
        <v>0</v>
      </c>
      <c r="I37" s="147">
        <v>0.14281759906034788</v>
      </c>
      <c r="J37" s="148">
        <v>6.908148032256739E-2</v>
      </c>
      <c r="K37" s="148">
        <v>2.0860853226193469E-2</v>
      </c>
      <c r="L37" s="148">
        <v>3.5026500304845373E-2</v>
      </c>
      <c r="M37" s="148">
        <v>2.03762625860433E-4</v>
      </c>
      <c r="N37" s="148">
        <v>1.7645002580881215E-2</v>
      </c>
      <c r="O37" s="148">
        <v>0</v>
      </c>
      <c r="P37" s="152"/>
      <c r="Q37" s="148"/>
      <c r="R37" s="148"/>
      <c r="S37" s="148"/>
      <c r="T37" s="148"/>
      <c r="U37" s="148"/>
      <c r="V37" s="151"/>
      <c r="W37" s="143">
        <v>1940</v>
      </c>
      <c r="X37" s="150">
        <v>0.19030794750787175</v>
      </c>
      <c r="Y37" s="148">
        <v>4.0243029223753231E-2</v>
      </c>
      <c r="Z37" s="148">
        <v>1.9962160941817766E-2</v>
      </c>
      <c r="AA37" s="148">
        <v>5.8522034942371896E-3</v>
      </c>
      <c r="AB37" s="148">
        <v>3.8503108208998743E-2</v>
      </c>
      <c r="AC37" s="148">
        <v>7.4312314614565694E-2</v>
      </c>
      <c r="AD37" s="151">
        <v>1.1435131024499152E-2</v>
      </c>
      <c r="AE37" s="195">
        <v>0.21333699317254851</v>
      </c>
      <c r="AF37" s="148">
        <v>3.7348121182670634E-2</v>
      </c>
      <c r="AG37" s="148">
        <v>1.9310465700740118E-2</v>
      </c>
      <c r="AH37" s="148">
        <v>3.3800931904540174E-3</v>
      </c>
      <c r="AI37" s="148">
        <v>4.9860825136651986E-2</v>
      </c>
      <c r="AJ37" s="148">
        <v>8.8137845927142119E-2</v>
      </c>
      <c r="AK37" s="148">
        <v>1.5299642034889659E-2</v>
      </c>
      <c r="AL37" s="152">
        <v>0.27191445520894186</v>
      </c>
      <c r="AM37" s="148">
        <v>3.1886486939824862E-2</v>
      </c>
      <c r="AN37" s="148">
        <v>1.6637841795702352E-2</v>
      </c>
      <c r="AO37" s="148">
        <v>1.0912484697334047E-3</v>
      </c>
      <c r="AP37" s="148">
        <v>8.5367377574465761E-2</v>
      </c>
      <c r="AQ37" s="148">
        <v>0.10876786742996554</v>
      </c>
      <c r="AR37" s="151">
        <v>2.8163632999249934E-2</v>
      </c>
      <c r="AS37" s="143">
        <v>1940</v>
      </c>
      <c r="AT37" s="150">
        <v>0.30475753222653046</v>
      </c>
      <c r="AU37" s="148">
        <v>3.0285634528541095E-2</v>
      </c>
      <c r="AV37" s="148">
        <v>1.540458561068981E-2</v>
      </c>
      <c r="AW37" s="148">
        <v>7.2887754656700049E-4</v>
      </c>
      <c r="AX37" s="148">
        <v>0.10616143293069097</v>
      </c>
      <c r="AY37" s="148">
        <v>0.11586314656931639</v>
      </c>
      <c r="AZ37" s="151">
        <v>3.6313855040725179E-2</v>
      </c>
      <c r="BA37" s="195">
        <v>0.40704066479754902</v>
      </c>
      <c r="BB37" s="148">
        <v>3.0126073967599074E-2</v>
      </c>
      <c r="BC37" s="148">
        <v>1.2606931071882162E-2</v>
      </c>
      <c r="BD37" s="148">
        <v>3.3025048238351489E-4</v>
      </c>
      <c r="BE37" s="148">
        <v>0.17171700423866929</v>
      </c>
      <c r="BF37" s="148">
        <v>0.13284127865116335</v>
      </c>
      <c r="BG37" s="148">
        <v>5.9419126385851638E-2</v>
      </c>
      <c r="BH37" s="152">
        <v>0.48844879775705879</v>
      </c>
      <c r="BI37" s="148">
        <v>3.6151288761118887E-2</v>
      </c>
      <c r="BJ37" s="148">
        <v>1.5128317286258594E-2</v>
      </c>
      <c r="BK37" s="148">
        <v>3.9630057886021788E-4</v>
      </c>
      <c r="BL37" s="148">
        <v>0.20606040508640314</v>
      </c>
      <c r="BM37" s="148">
        <v>0.15940953438139602</v>
      </c>
      <c r="BN37" s="151">
        <v>7.130295166302196E-2</v>
      </c>
    </row>
    <row r="38" spans="1:66" hidden="1">
      <c r="A38" s="143">
        <v>1941</v>
      </c>
      <c r="B38" s="150">
        <v>0.16345131930902573</v>
      </c>
      <c r="C38" s="148">
        <v>7.0641143682708643E-2</v>
      </c>
      <c r="D38" s="148">
        <v>1.6915944495640645E-2</v>
      </c>
      <c r="E38" s="148">
        <v>3.031073257681385E-2</v>
      </c>
      <c r="F38" s="148">
        <v>1.8004344162249764E-3</v>
      </c>
      <c r="G38" s="148">
        <v>4.378306413763762E-2</v>
      </c>
      <c r="H38" s="151">
        <v>0</v>
      </c>
      <c r="I38" s="147">
        <v>0.14375471154446787</v>
      </c>
      <c r="J38" s="148">
        <v>6.447476023824833E-2</v>
      </c>
      <c r="K38" s="148">
        <v>1.6025522721216573E-2</v>
      </c>
      <c r="L38" s="148">
        <v>3.1894664585420507E-2</v>
      </c>
      <c r="M38" s="148">
        <v>1.0673461901738242E-3</v>
      </c>
      <c r="N38" s="148">
        <v>3.0292417809408629E-2</v>
      </c>
      <c r="O38" s="148">
        <v>0</v>
      </c>
      <c r="P38" s="152"/>
      <c r="Q38" s="148"/>
      <c r="R38" s="148"/>
      <c r="S38" s="148"/>
      <c r="T38" s="148"/>
      <c r="U38" s="148"/>
      <c r="V38" s="151"/>
      <c r="W38" s="143">
        <v>1941</v>
      </c>
      <c r="X38" s="150">
        <v>0.23157429856238096</v>
      </c>
      <c r="Y38" s="148">
        <v>4.0614357464674275E-2</v>
      </c>
      <c r="Z38" s="148">
        <v>1.5715446997290581E-2</v>
      </c>
      <c r="AA38" s="148">
        <v>5.7623752199962991E-3</v>
      </c>
      <c r="AB38" s="148">
        <v>4.0654844938819927E-2</v>
      </c>
      <c r="AC38" s="148">
        <v>0.11952585886710802</v>
      </c>
      <c r="AD38" s="151">
        <v>9.3014150744918714E-3</v>
      </c>
      <c r="AE38" s="195">
        <v>0.26367789624599852</v>
      </c>
      <c r="AF38" s="148">
        <v>3.7044156866957431E-2</v>
      </c>
      <c r="AG38" s="148">
        <v>1.4712322049239897E-2</v>
      </c>
      <c r="AH38" s="148">
        <v>3.2709418363787127E-3</v>
      </c>
      <c r="AI38" s="148">
        <v>5.2342696468711508E-2</v>
      </c>
      <c r="AJ38" s="148">
        <v>0.14407708272908448</v>
      </c>
      <c r="AK38" s="148">
        <v>1.2230696295626483E-2</v>
      </c>
      <c r="AL38" s="152">
        <v>0.31633269395551578</v>
      </c>
      <c r="AM38" s="148">
        <v>3.0581418926215943E-2</v>
      </c>
      <c r="AN38" s="148">
        <v>1.1222332165413396E-2</v>
      </c>
      <c r="AO38" s="148">
        <v>1.0210988757373681E-3</v>
      </c>
      <c r="AP38" s="148">
        <v>8.6022611985062045E-2</v>
      </c>
      <c r="AQ38" s="148">
        <v>0.16571865630268121</v>
      </c>
      <c r="AR38" s="151">
        <v>2.1766575700405848E-2</v>
      </c>
      <c r="AS38" s="143">
        <v>1941</v>
      </c>
      <c r="AT38" s="150">
        <v>0.34697155677129193</v>
      </c>
      <c r="AU38" s="148">
        <v>2.9000509657111265E-2</v>
      </c>
      <c r="AV38" s="148">
        <v>1.0130583973981849E-2</v>
      </c>
      <c r="AW38" s="148">
        <v>6.8095234069002694E-4</v>
      </c>
      <c r="AX38" s="148">
        <v>0.10684572932722655</v>
      </c>
      <c r="AY38" s="148">
        <v>0.17242122567765897</v>
      </c>
      <c r="AZ38" s="151">
        <v>2.789255579462329E-2</v>
      </c>
      <c r="BA38" s="195">
        <v>0.44239812377360294</v>
      </c>
      <c r="BB38" s="148">
        <v>2.8633711437579069E-2</v>
      </c>
      <c r="BC38" s="148">
        <v>7.9284791693931891E-3</v>
      </c>
      <c r="BD38" s="148">
        <v>3.0624694053509759E-4</v>
      </c>
      <c r="BE38" s="148">
        <v>0.16950126462906476</v>
      </c>
      <c r="BF38" s="148">
        <v>0.1916898854544494</v>
      </c>
      <c r="BG38" s="148">
        <v>4.4338536142581431E-2</v>
      </c>
      <c r="BH38" s="152">
        <v>0.59103903578931827</v>
      </c>
      <c r="BI38" s="148">
        <v>3.2969833665417489E-2</v>
      </c>
      <c r="BJ38" s="148">
        <v>4.4294793884088442E-3</v>
      </c>
      <c r="BK38" s="148">
        <v>1.067775891947222E-4</v>
      </c>
      <c r="BL38" s="148">
        <v>0.25958891707876358</v>
      </c>
      <c r="BM38" s="148">
        <v>0.22026117228322911</v>
      </c>
      <c r="BN38" s="151">
        <v>7.3682855784304543E-2</v>
      </c>
    </row>
    <row r="39" spans="1:66" hidden="1">
      <c r="A39" s="143">
        <v>1942</v>
      </c>
      <c r="B39" s="150">
        <v>0.14689091149093916</v>
      </c>
      <c r="C39" s="148">
        <v>5.3047794640651923E-2</v>
      </c>
      <c r="D39" s="148">
        <v>1.2638843810735448E-2</v>
      </c>
      <c r="E39" s="148">
        <v>2.7082743749550244E-2</v>
      </c>
      <c r="F39" s="148">
        <v>7.0756170362030841E-3</v>
      </c>
      <c r="G39" s="148">
        <v>4.7045912253798457E-2</v>
      </c>
      <c r="H39" s="151">
        <v>0</v>
      </c>
      <c r="I39" s="147">
        <v>0.12563323526513948</v>
      </c>
      <c r="J39" s="148">
        <v>4.8417164025347827E-2</v>
      </c>
      <c r="K39" s="148">
        <v>1.1973560134998396E-2</v>
      </c>
      <c r="L39" s="148">
        <v>2.849799244395556E-2</v>
      </c>
      <c r="M39" s="148">
        <v>4.1946170427885655E-3</v>
      </c>
      <c r="N39" s="148">
        <v>3.2549901618049139E-2</v>
      </c>
      <c r="O39" s="148">
        <v>0</v>
      </c>
      <c r="P39" s="152"/>
      <c r="Q39" s="148"/>
      <c r="R39" s="148"/>
      <c r="S39" s="148"/>
      <c r="T39" s="148"/>
      <c r="U39" s="148"/>
      <c r="V39" s="151"/>
      <c r="W39" s="143">
        <v>1942</v>
      </c>
      <c r="X39" s="150">
        <v>0.26109099350505033</v>
      </c>
      <c r="Y39" s="148">
        <v>3.6966631624252011E-2</v>
      </c>
      <c r="Z39" s="148">
        <v>1.4171283096779872E-2</v>
      </c>
      <c r="AA39" s="148">
        <v>6.2404864258928348E-3</v>
      </c>
      <c r="AB39" s="148">
        <v>6.813905264621653E-2</v>
      </c>
      <c r="AC39" s="148">
        <v>0.12598666574472983</v>
      </c>
      <c r="AD39" s="151">
        <v>9.5868739671792474E-3</v>
      </c>
      <c r="AE39" s="195">
        <v>0.29805482139040584</v>
      </c>
      <c r="AF39" s="148">
        <v>3.3103301718618694E-2</v>
      </c>
      <c r="AG39" s="148">
        <v>1.2631843527588905E-2</v>
      </c>
      <c r="AH39" s="148">
        <v>3.4778515084833328E-3</v>
      </c>
      <c r="AI39" s="148">
        <v>7.9782860843979495E-2</v>
      </c>
      <c r="AJ39" s="148">
        <v>0.15668238873164636</v>
      </c>
      <c r="AK39" s="148">
        <v>1.2376575060089037E-2</v>
      </c>
      <c r="AL39" s="152">
        <v>0.35194280086731816</v>
      </c>
      <c r="AM39" s="148">
        <v>2.6304955170082776E-2</v>
      </c>
      <c r="AN39" s="148">
        <v>9.0833360670229228E-3</v>
      </c>
      <c r="AO39" s="148">
        <v>1.0450434505345225E-3</v>
      </c>
      <c r="AP39" s="148">
        <v>0.11312619698294107</v>
      </c>
      <c r="AQ39" s="148">
        <v>0.18118505605012605</v>
      </c>
      <c r="AR39" s="151">
        <v>2.1198213146610821E-2</v>
      </c>
      <c r="AS39" s="143">
        <v>1942</v>
      </c>
      <c r="AT39" s="150">
        <v>0.37761309886190836</v>
      </c>
      <c r="AU39" s="148">
        <v>2.4609347293467854E-2</v>
      </c>
      <c r="AV39" s="148">
        <v>7.9369899102582978E-3</v>
      </c>
      <c r="AW39" s="148">
        <v>6.8753972771365846E-4</v>
      </c>
      <c r="AX39" s="148">
        <v>0.13137175315337396</v>
      </c>
      <c r="AY39" s="148">
        <v>0.18633282750091798</v>
      </c>
      <c r="AZ39" s="151">
        <v>2.6674641276176626E-2</v>
      </c>
      <c r="BA39" s="195">
        <v>0.44647305751194893</v>
      </c>
      <c r="BB39" s="148">
        <v>2.4015170066690489E-2</v>
      </c>
      <c r="BC39" s="148">
        <v>5.7021565400001651E-3</v>
      </c>
      <c r="BD39" s="148">
        <v>3.0560918107680918E-4</v>
      </c>
      <c r="BE39" s="148">
        <v>0.17604157360567971</v>
      </c>
      <c r="BF39" s="148">
        <v>0.1994182737582868</v>
      </c>
      <c r="BG39" s="148">
        <v>4.0990274360214948E-2</v>
      </c>
      <c r="BH39" s="152">
        <v>0.53372101158311591</v>
      </c>
      <c r="BI39" s="148">
        <v>2.8137449122972221E-2</v>
      </c>
      <c r="BJ39" s="148">
        <v>2.6879624733989666E-3</v>
      </c>
      <c r="BK39" s="148">
        <v>1.0842631392627389E-4</v>
      </c>
      <c r="BL39" s="148">
        <v>0.21829514443171957</v>
      </c>
      <c r="BM39" s="148">
        <v>0.21563973825232091</v>
      </c>
      <c r="BN39" s="151">
        <v>6.8852290988778028E-2</v>
      </c>
    </row>
    <row r="40" spans="1:66" hidden="1">
      <c r="A40" s="143">
        <v>1943</v>
      </c>
      <c r="B40" s="150">
        <v>0.18215249319622787</v>
      </c>
      <c r="C40" s="148">
        <v>4.569299067489032E-2</v>
      </c>
      <c r="D40" s="148">
        <v>1.0178534709231484E-2</v>
      </c>
      <c r="E40" s="148">
        <v>2.7472094217467009E-2</v>
      </c>
      <c r="F40" s="148">
        <v>5.4764580913976291E-2</v>
      </c>
      <c r="G40" s="148">
        <v>4.4044292680662768E-2</v>
      </c>
      <c r="H40" s="151">
        <v>0</v>
      </c>
      <c r="I40" s="147">
        <v>0.14319389830236251</v>
      </c>
      <c r="J40" s="148">
        <v>4.1704373184620391E-2</v>
      </c>
      <c r="K40" s="148">
        <v>9.6427568258761354E-3</v>
      </c>
      <c r="L40" s="148">
        <v>2.8907688994473147E-2</v>
      </c>
      <c r="M40" s="148">
        <v>3.2465923928269684E-2</v>
      </c>
      <c r="N40" s="148">
        <v>3.0473155369123144E-2</v>
      </c>
      <c r="O40" s="148">
        <v>0</v>
      </c>
      <c r="P40" s="152"/>
      <c r="Q40" s="148"/>
      <c r="R40" s="148"/>
      <c r="S40" s="148"/>
      <c r="T40" s="148"/>
      <c r="U40" s="148"/>
      <c r="V40" s="151"/>
      <c r="W40" s="143">
        <v>1943</v>
      </c>
      <c r="X40" s="150">
        <v>0.34147476741897981</v>
      </c>
      <c r="Y40" s="148">
        <v>3.611445877147914E-2</v>
      </c>
      <c r="Z40" s="148">
        <v>1.3257944532051227E-2</v>
      </c>
      <c r="AA40" s="148">
        <v>7.1797038372895519E-3</v>
      </c>
      <c r="AB40" s="148">
        <v>0.14655248444401073</v>
      </c>
      <c r="AC40" s="148">
        <v>0.12995274597095127</v>
      </c>
      <c r="AD40" s="151">
        <v>8.4174298631978992E-3</v>
      </c>
      <c r="AE40" s="195">
        <v>0.38336181623287158</v>
      </c>
      <c r="AF40" s="148">
        <v>3.2082633977390182E-2</v>
      </c>
      <c r="AG40" s="148">
        <v>1.1704360203920048E-2</v>
      </c>
      <c r="AH40" s="148">
        <v>3.969415814061736E-3</v>
      </c>
      <c r="AI40" s="148">
        <v>0.16049437309076733</v>
      </c>
      <c r="AJ40" s="148">
        <v>0.16433074320426166</v>
      </c>
      <c r="AK40" s="148">
        <v>1.0780289942470603E-2</v>
      </c>
      <c r="AL40" s="152">
        <v>0.44002324385956793</v>
      </c>
      <c r="AM40" s="148">
        <v>2.563181877425413E-2</v>
      </c>
      <c r="AN40" s="148">
        <v>8.2566241316093889E-3</v>
      </c>
      <c r="AO40" s="148">
        <v>1.1992039815204108E-3</v>
      </c>
      <c r="AP40" s="148">
        <v>0.19818324692424602</v>
      </c>
      <c r="AQ40" s="148">
        <v>0.18819124331017859</v>
      </c>
      <c r="AR40" s="151">
        <v>1.8561106737759347E-2</v>
      </c>
      <c r="AS40" s="143">
        <v>1943</v>
      </c>
      <c r="AT40" s="150">
        <v>0.46659362638693336</v>
      </c>
      <c r="AU40" s="148">
        <v>2.4273006319225368E-2</v>
      </c>
      <c r="AV40" s="148">
        <v>7.1433036340542285E-3</v>
      </c>
      <c r="AW40" s="148">
        <v>7.9861622221311167E-4</v>
      </c>
      <c r="AX40" s="148">
        <v>0.21869507154684667</v>
      </c>
      <c r="AY40" s="148">
        <v>0.19215148977012778</v>
      </c>
      <c r="AZ40" s="151">
        <v>2.3532138894466235E-2</v>
      </c>
      <c r="BA40" s="195">
        <v>0.53040680893306935</v>
      </c>
      <c r="BB40" s="148">
        <v>2.4403008233577727E-2</v>
      </c>
      <c r="BC40" s="148">
        <v>5.278376980462884E-3</v>
      </c>
      <c r="BD40" s="148">
        <v>3.6571346714094234E-4</v>
      </c>
      <c r="BE40" s="148">
        <v>0.25871904178238209</v>
      </c>
      <c r="BF40" s="148">
        <v>0.20522911271181171</v>
      </c>
      <c r="BG40" s="148">
        <v>3.6411555757693947E-2</v>
      </c>
      <c r="BH40" s="152">
        <v>0.63167840771419603</v>
      </c>
      <c r="BI40" s="148">
        <v>3.167536450861147E-2</v>
      </c>
      <c r="BJ40" s="148">
        <v>2.5228343845840689E-3</v>
      </c>
      <c r="BK40" s="148">
        <v>1.4374357716608825E-4</v>
      </c>
      <c r="BL40" s="148">
        <v>0.30388862317429755</v>
      </c>
      <c r="BM40" s="148">
        <v>0.22617126080397601</v>
      </c>
      <c r="BN40" s="151">
        <v>6.7276581265560881E-2</v>
      </c>
    </row>
    <row r="41" spans="1:66" hidden="1">
      <c r="A41" s="143">
        <v>1944</v>
      </c>
      <c r="B41" s="150">
        <v>0.18222758009534162</v>
      </c>
      <c r="C41" s="148">
        <v>4.7614636673046946E-2</v>
      </c>
      <c r="D41" s="148">
        <v>9.3666133300490621E-3</v>
      </c>
      <c r="E41" s="148">
        <v>2.8122454043542331E-2</v>
      </c>
      <c r="F41" s="148">
        <v>5.8613736418900948E-2</v>
      </c>
      <c r="G41" s="148">
        <v>3.8510139629802334E-2</v>
      </c>
      <c r="H41" s="151">
        <v>0</v>
      </c>
      <c r="I41" s="147">
        <v>0.14331590248685608</v>
      </c>
      <c r="J41" s="148">
        <v>4.3458275493315102E-2</v>
      </c>
      <c r="K41" s="148">
        <v>8.8735733780773724E-3</v>
      </c>
      <c r="L41" s="148">
        <v>2.9592034331885814E-2</v>
      </c>
      <c r="M41" s="148">
        <v>3.4747807359592944E-2</v>
      </c>
      <c r="N41" s="148">
        <v>2.6644211923984838E-2</v>
      </c>
      <c r="O41" s="148">
        <v>0</v>
      </c>
      <c r="P41" s="152"/>
      <c r="Q41" s="148"/>
      <c r="R41" s="148"/>
      <c r="S41" s="148"/>
      <c r="T41" s="148"/>
      <c r="U41" s="148"/>
      <c r="V41" s="151"/>
      <c r="W41" s="143">
        <v>1944</v>
      </c>
      <c r="X41" s="150">
        <v>0.31434717234802312</v>
      </c>
      <c r="Y41" s="148">
        <v>4.0758186815248405E-2</v>
      </c>
      <c r="Z41" s="148">
        <v>1.2639484587782485E-2</v>
      </c>
      <c r="AA41" s="148">
        <v>7.9599590363101103E-3</v>
      </c>
      <c r="AB41" s="148">
        <v>0.13996600215513708</v>
      </c>
      <c r="AC41" s="148">
        <v>0.10340197427257426</v>
      </c>
      <c r="AD41" s="151">
        <v>9.6215654809707549E-3</v>
      </c>
      <c r="AE41" s="195">
        <v>0.36251913221845211</v>
      </c>
      <c r="AF41" s="148">
        <v>3.7704696909506293E-2</v>
      </c>
      <c r="AG41" s="148">
        <v>1.1736147417112156E-2</v>
      </c>
      <c r="AH41" s="148">
        <v>4.5827122752274884E-3</v>
      </c>
      <c r="AI41" s="148">
        <v>0.15509277905848942</v>
      </c>
      <c r="AJ41" s="148">
        <v>0.1405709733420363</v>
      </c>
      <c r="AK41" s="148">
        <v>1.2831823216080462E-2</v>
      </c>
      <c r="AL41" s="152">
        <v>0.42817017938747975</v>
      </c>
      <c r="AM41" s="148">
        <v>3.1864385526663284E-2</v>
      </c>
      <c r="AN41" s="148">
        <v>8.6565657003040367E-3</v>
      </c>
      <c r="AO41" s="148">
        <v>1.4645012403545511E-3</v>
      </c>
      <c r="AP41" s="148">
        <v>0.19564321330793707</v>
      </c>
      <c r="AQ41" s="148">
        <v>0.16717499731426086</v>
      </c>
      <c r="AR41" s="151">
        <v>2.3366516297960018E-2</v>
      </c>
      <c r="AS41" s="143">
        <v>1944</v>
      </c>
      <c r="AT41" s="150">
        <v>0.45469108202776476</v>
      </c>
      <c r="AU41" s="148">
        <v>3.0603464687141844E-2</v>
      </c>
      <c r="AV41" s="148">
        <v>7.6552164845685756E-3</v>
      </c>
      <c r="AW41" s="148">
        <v>9.8913532801336293E-4</v>
      </c>
      <c r="AX41" s="148">
        <v>0.21350119613445745</v>
      </c>
      <c r="AY41" s="148">
        <v>0.17203740874743811</v>
      </c>
      <c r="AZ41" s="151">
        <v>2.990466064614539E-2</v>
      </c>
      <c r="BA41" s="195">
        <v>0.51583700065688154</v>
      </c>
      <c r="BB41" s="148">
        <v>3.1052020644899463E-2</v>
      </c>
      <c r="BC41" s="148">
        <v>5.6463770581248029E-3</v>
      </c>
      <c r="BD41" s="148">
        <v>4.571492492997588E-4</v>
      </c>
      <c r="BE41" s="148">
        <v>0.24805172132463066</v>
      </c>
      <c r="BF41" s="148">
        <v>0.18502132615622949</v>
      </c>
      <c r="BG41" s="148">
        <v>4.5608406223697377E-2</v>
      </c>
      <c r="BH41" s="152">
        <v>0.56982751029889145</v>
      </c>
      <c r="BI41" s="148">
        <v>3.6235821227648839E-2</v>
      </c>
      <c r="BJ41" s="148">
        <v>2.7357283263481111E-3</v>
      </c>
      <c r="BK41" s="148">
        <v>1.6153829452238743E-4</v>
      </c>
      <c r="BL41" s="148">
        <v>0.25147601572484007</v>
      </c>
      <c r="BM41" s="148">
        <v>0.20403108625750357</v>
      </c>
      <c r="BN41" s="151">
        <v>7.5187320468028451E-2</v>
      </c>
    </row>
    <row r="42" spans="1:66" hidden="1">
      <c r="A42" s="143">
        <v>1945</v>
      </c>
      <c r="B42" s="150">
        <v>0.19064145403744082</v>
      </c>
      <c r="C42" s="148">
        <v>5.4510732059728541E-2</v>
      </c>
      <c r="D42" s="148">
        <v>9.6780625200163038E-3</v>
      </c>
      <c r="E42" s="148">
        <v>3.5040649941993289E-2</v>
      </c>
      <c r="F42" s="148">
        <v>6.0248541028908649E-2</v>
      </c>
      <c r="G42" s="148">
        <v>3.1163468486794053E-2</v>
      </c>
      <c r="H42" s="151">
        <v>0</v>
      </c>
      <c r="I42" s="147">
        <v>0.15307097426830951</v>
      </c>
      <c r="J42" s="148">
        <v>4.9752399193144441E-2</v>
      </c>
      <c r="K42" s="148">
        <v>9.168628500279434E-3</v>
      </c>
      <c r="L42" s="148">
        <v>3.6871750754382107E-2</v>
      </c>
      <c r="M42" s="148">
        <v>3.5716963723438133E-2</v>
      </c>
      <c r="N42" s="148">
        <v>2.1561232097065387E-2</v>
      </c>
      <c r="O42" s="148">
        <v>0</v>
      </c>
      <c r="P42" s="152"/>
      <c r="Q42" s="148"/>
      <c r="R42" s="148"/>
      <c r="S42" s="148"/>
      <c r="T42" s="148"/>
      <c r="U42" s="148"/>
      <c r="V42" s="151"/>
      <c r="W42" s="143">
        <v>1945</v>
      </c>
      <c r="X42" s="150">
        <v>0.33333047143111011</v>
      </c>
      <c r="Y42" s="148">
        <v>4.7427520478881664E-2</v>
      </c>
      <c r="Z42" s="148">
        <v>1.3483434714824176E-2</v>
      </c>
      <c r="AA42" s="148">
        <v>1.0081004182575551E-2</v>
      </c>
      <c r="AB42" s="148">
        <v>0.16096827507816122</v>
      </c>
      <c r="AC42" s="148">
        <v>9.0280906026641322E-2</v>
      </c>
      <c r="AD42" s="151">
        <v>1.1089330950026172E-2</v>
      </c>
      <c r="AE42" s="195">
        <v>0.37999243227403529</v>
      </c>
      <c r="AF42" s="148">
        <v>4.3748053632891949E-2</v>
      </c>
      <c r="AG42" s="148">
        <v>1.2597800787757005E-2</v>
      </c>
      <c r="AH42" s="148">
        <v>5.787130426473051E-3</v>
      </c>
      <c r="AI42" s="148">
        <v>0.1807461433135574</v>
      </c>
      <c r="AJ42" s="148">
        <v>0.12236657543777511</v>
      </c>
      <c r="AK42" s="148">
        <v>1.474672867558072E-2</v>
      </c>
      <c r="AL42" s="152">
        <v>0.45633406978355268</v>
      </c>
      <c r="AM42" s="148">
        <v>3.8123975106223243E-2</v>
      </c>
      <c r="AN42" s="148">
        <v>9.650363298154295E-3</v>
      </c>
      <c r="AO42" s="148">
        <v>1.9070398605598479E-3</v>
      </c>
      <c r="AP42" s="148">
        <v>0.23318616698186717</v>
      </c>
      <c r="AQ42" s="148">
        <v>0.14578040340056267</v>
      </c>
      <c r="AR42" s="151">
        <v>2.7686121136185467E-2</v>
      </c>
      <c r="AS42" s="143">
        <v>1945</v>
      </c>
      <c r="AT42" s="150">
        <v>0.49042792143161329</v>
      </c>
      <c r="AU42" s="148">
        <v>3.7454657741538229E-2</v>
      </c>
      <c r="AV42" s="148">
        <v>8.7649071522452483E-3</v>
      </c>
      <c r="AW42" s="148">
        <v>1.3175537671340962E-3</v>
      </c>
      <c r="AX42" s="148">
        <v>0.25553830804438216</v>
      </c>
      <c r="AY42" s="148">
        <v>0.15127753206863212</v>
      </c>
      <c r="AZ42" s="151">
        <v>3.6074962657681398E-2</v>
      </c>
      <c r="BA42" s="195">
        <v>0.57014134464055444</v>
      </c>
      <c r="BB42" s="148">
        <v>3.9924955196861907E-2</v>
      </c>
      <c r="BC42" s="148">
        <v>6.7981849084567721E-3</v>
      </c>
      <c r="BD42" s="148">
        <v>6.3972007523795821E-4</v>
      </c>
      <c r="BE42" s="148">
        <v>0.2976551397056369</v>
      </c>
      <c r="BF42" s="148">
        <v>0.16871968400605328</v>
      </c>
      <c r="BG42" s="148">
        <v>5.6403660748307625E-2</v>
      </c>
      <c r="BH42" s="152">
        <v>0.67286982793273231</v>
      </c>
      <c r="BI42" s="148">
        <v>5.1493593300355155E-2</v>
      </c>
      <c r="BJ42" s="148">
        <v>3.5541584374457124E-3</v>
      </c>
      <c r="BK42" s="148">
        <v>2.4984345739815416E-4</v>
      </c>
      <c r="BL42" s="148">
        <v>0.31902979351904692</v>
      </c>
      <c r="BM42" s="148">
        <v>0.19660142332249619</v>
      </c>
      <c r="BN42" s="151">
        <v>0.10194101589599014</v>
      </c>
    </row>
    <row r="43" spans="1:66" hidden="1">
      <c r="A43" s="143">
        <v>1946</v>
      </c>
      <c r="B43" s="150">
        <v>0.19539401365558906</v>
      </c>
      <c r="C43" s="148">
        <v>6.3639560499221093E-2</v>
      </c>
      <c r="D43" s="148">
        <v>9.3213324043867462E-3</v>
      </c>
      <c r="E43" s="148">
        <v>4.4412621242435439E-2</v>
      </c>
      <c r="F43" s="148">
        <v>5.0364941137681654E-2</v>
      </c>
      <c r="G43" s="148">
        <v>2.7655558371864106E-2</v>
      </c>
      <c r="H43" s="151">
        <v>0</v>
      </c>
      <c r="I43" s="147">
        <v>0.16264039562837265</v>
      </c>
      <c r="J43" s="148">
        <v>5.8084356947623095E-2</v>
      </c>
      <c r="K43" s="148">
        <v>8.8306759505511617E-3</v>
      </c>
      <c r="L43" s="148">
        <v>4.6733468229348214E-2</v>
      </c>
      <c r="M43" s="148">
        <v>2.9857698540526098E-2</v>
      </c>
      <c r="N43" s="148">
        <v>1.9134195960324087E-2</v>
      </c>
      <c r="O43" s="148">
        <v>0</v>
      </c>
      <c r="P43" s="152"/>
      <c r="Q43" s="148"/>
      <c r="R43" s="148"/>
      <c r="S43" s="148"/>
      <c r="T43" s="148"/>
      <c r="U43" s="148"/>
      <c r="V43" s="151"/>
      <c r="W43" s="143">
        <v>1946</v>
      </c>
      <c r="X43" s="150">
        <v>0.30957425110752196</v>
      </c>
      <c r="Y43" s="148">
        <v>5.2159042596968033E-2</v>
      </c>
      <c r="Z43" s="148">
        <v>1.2630064267862694E-2</v>
      </c>
      <c r="AA43" s="148">
        <v>1.2036274444336732E-2</v>
      </c>
      <c r="AB43" s="148">
        <v>0.14575817688631884</v>
      </c>
      <c r="AC43" s="148">
        <v>7.4985611456986068E-2</v>
      </c>
      <c r="AD43" s="151">
        <v>1.2005081455049556E-2</v>
      </c>
      <c r="AE43" s="195">
        <v>0.34669807986380785</v>
      </c>
      <c r="AF43" s="148">
        <v>4.779885688378941E-2</v>
      </c>
      <c r="AG43" s="148">
        <v>1.1841009182763691E-2</v>
      </c>
      <c r="AH43" s="148">
        <v>6.8645352715843563E-3</v>
      </c>
      <c r="AI43" s="148">
        <v>0.1655826737368811</v>
      </c>
      <c r="AJ43" s="148">
        <v>9.8750571780610044E-2</v>
      </c>
      <c r="AK43" s="148">
        <v>1.5860433008179266E-2</v>
      </c>
      <c r="AL43" s="152">
        <v>0.42997691324046239</v>
      </c>
      <c r="AM43" s="148">
        <v>4.3927534367005992E-2</v>
      </c>
      <c r="AN43" s="148">
        <v>9.7035601180233445E-3</v>
      </c>
      <c r="AO43" s="148">
        <v>2.3855444679528972E-3</v>
      </c>
      <c r="AP43" s="148">
        <v>0.22606277723983786</v>
      </c>
      <c r="AQ43" s="148">
        <v>0.11658419246204688</v>
      </c>
      <c r="AR43" s="151">
        <v>3.131330458559542E-2</v>
      </c>
      <c r="AS43" s="143">
        <v>1946</v>
      </c>
      <c r="AT43" s="150">
        <v>0.47318704819976476</v>
      </c>
      <c r="AU43" s="148">
        <v>4.4049494065075565E-2</v>
      </c>
      <c r="AV43" s="148">
        <v>9.0437661903673156E-3</v>
      </c>
      <c r="AW43" s="148">
        <v>1.682257738421707E-3</v>
      </c>
      <c r="AX43" s="148">
        <v>0.25432759487716433</v>
      </c>
      <c r="AY43" s="148">
        <v>0.1226417199293722</v>
      </c>
      <c r="AZ43" s="151">
        <v>4.1442215399363644E-2</v>
      </c>
      <c r="BA43" s="195">
        <v>0.57346316819339371</v>
      </c>
      <c r="BB43" s="148">
        <v>4.8773434836697632E-2</v>
      </c>
      <c r="BC43" s="148">
        <v>7.5787508427841901E-3</v>
      </c>
      <c r="BD43" s="148">
        <v>8.4843383517523984E-4</v>
      </c>
      <c r="BE43" s="148">
        <v>0.30405616179333966</v>
      </c>
      <c r="BF43" s="148">
        <v>0.14517116517893</v>
      </c>
      <c r="BG43" s="148">
        <v>6.7035221706467085E-2</v>
      </c>
      <c r="BH43" s="152">
        <v>0.68702539283984654</v>
      </c>
      <c r="BI43" s="148">
        <v>6.0463352070567251E-2</v>
      </c>
      <c r="BJ43" s="148">
        <v>4.3588961543312129E-3</v>
      </c>
      <c r="BK43" s="148">
        <v>3.1849021873423216E-4</v>
      </c>
      <c r="BL43" s="148">
        <v>0.32496440423178646</v>
      </c>
      <c r="BM43" s="148">
        <v>0.18284643402770176</v>
      </c>
      <c r="BN43" s="151">
        <v>0.11407381613672567</v>
      </c>
    </row>
    <row r="44" spans="1:66" hidden="1">
      <c r="A44" s="143">
        <v>1947</v>
      </c>
      <c r="B44" s="150">
        <v>0.19982058993779997</v>
      </c>
      <c r="C44" s="148">
        <v>6.2331294621281154E-2</v>
      </c>
      <c r="D44" s="148">
        <v>9.0637176646163123E-3</v>
      </c>
      <c r="E44" s="148">
        <v>3.3476846800699914E-2</v>
      </c>
      <c r="F44" s="148">
        <v>6.0480607417876545E-2</v>
      </c>
      <c r="G44" s="148">
        <v>3.4468123433326038E-2</v>
      </c>
      <c r="H44" s="151">
        <v>0</v>
      </c>
      <c r="I44" s="147">
        <v>0.16040532206669691</v>
      </c>
      <c r="J44" s="148">
        <v>5.6890291783744586E-2</v>
      </c>
      <c r="K44" s="148">
        <v>8.5866215398396981E-3</v>
      </c>
      <c r="L44" s="148">
        <v>3.5226228774905687E-2</v>
      </c>
      <c r="M44" s="148">
        <v>3.585453895189418E-2</v>
      </c>
      <c r="N44" s="148">
        <v>2.3847641016312791E-2</v>
      </c>
      <c r="O44" s="148">
        <v>0</v>
      </c>
      <c r="P44" s="152"/>
      <c r="Q44" s="148"/>
      <c r="R44" s="148"/>
      <c r="S44" s="148"/>
      <c r="T44" s="148"/>
      <c r="U44" s="148"/>
      <c r="V44" s="151"/>
      <c r="W44" s="143">
        <v>1947</v>
      </c>
      <c r="X44" s="150">
        <v>0.31787137582942815</v>
      </c>
      <c r="Y44" s="148">
        <v>5.1366490502473564E-2</v>
      </c>
      <c r="Z44" s="148">
        <v>1.2009822288589322E-2</v>
      </c>
      <c r="AA44" s="148">
        <v>9.1222407204997087E-3</v>
      </c>
      <c r="AB44" s="148">
        <v>0.14120414723897712</v>
      </c>
      <c r="AC44" s="148">
        <v>9.1853398733712122E-2</v>
      </c>
      <c r="AD44" s="151">
        <v>1.2315276345176309E-2</v>
      </c>
      <c r="AE44" s="195">
        <v>0.35541025766677115</v>
      </c>
      <c r="AF44" s="148">
        <v>4.6637414784656009E-2</v>
      </c>
      <c r="AG44" s="148">
        <v>1.1165720472892035E-2</v>
      </c>
      <c r="AH44" s="148">
        <v>5.15450852279703E-3</v>
      </c>
      <c r="AI44" s="148">
        <v>0.15681064864216127</v>
      </c>
      <c r="AJ44" s="148">
        <v>0.11952212383377285</v>
      </c>
      <c r="AK44" s="148">
        <v>1.6119841410491921E-2</v>
      </c>
      <c r="AL44" s="152">
        <v>0.42589611600144428</v>
      </c>
      <c r="AM44" s="148">
        <v>4.1874908234900449E-2</v>
      </c>
      <c r="AN44" s="148">
        <v>9.0423136021620075E-3</v>
      </c>
      <c r="AO44" s="148">
        <v>1.7501034494692364E-3</v>
      </c>
      <c r="AP44" s="148">
        <v>0.20599838382362895</v>
      </c>
      <c r="AQ44" s="148">
        <v>0.13622490502052495</v>
      </c>
      <c r="AR44" s="151">
        <v>3.1005501870758668E-2</v>
      </c>
      <c r="AS44" s="143">
        <v>1947</v>
      </c>
      <c r="AT44" s="150">
        <v>0.46253440324487316</v>
      </c>
      <c r="AU44" s="148">
        <v>4.1413493839979644E-2</v>
      </c>
      <c r="AV44" s="148">
        <v>8.4168995371223347E-3</v>
      </c>
      <c r="AW44" s="148">
        <v>1.2171739373777028E-3</v>
      </c>
      <c r="AX44" s="148">
        <v>0.22827661026830198</v>
      </c>
      <c r="AY44" s="148">
        <v>0.14293964355428262</v>
      </c>
      <c r="AZ44" s="151">
        <v>4.0270582107808879E-2</v>
      </c>
      <c r="BA44" s="195">
        <v>0.53701810581117648</v>
      </c>
      <c r="BB44" s="148">
        <v>4.3257033238516075E-2</v>
      </c>
      <c r="BC44" s="148">
        <v>6.9305127164803297E-3</v>
      </c>
      <c r="BD44" s="148">
        <v>5.790959552197842E-4</v>
      </c>
      <c r="BE44" s="148">
        <v>0.26069194021575565</v>
      </c>
      <c r="BF44" s="148">
        <v>0.16436102153257026</v>
      </c>
      <c r="BG44" s="148">
        <v>6.1198502152634393E-2</v>
      </c>
      <c r="BH44" s="152">
        <v>0.60114473844474614</v>
      </c>
      <c r="BI44" s="148">
        <v>4.8905299639113012E-2</v>
      </c>
      <c r="BJ44" s="148">
        <v>3.9996992280776997E-3</v>
      </c>
      <c r="BK44" s="148">
        <v>1.982526338499483E-4</v>
      </c>
      <c r="BL44" s="148">
        <v>0.26242276451086372</v>
      </c>
      <c r="BM44" s="148">
        <v>0.19266961494625393</v>
      </c>
      <c r="BN44" s="151">
        <v>9.2949107486587829E-2</v>
      </c>
    </row>
    <row r="45" spans="1:66" hidden="1">
      <c r="A45" s="143">
        <v>1948</v>
      </c>
      <c r="B45" s="150">
        <v>0.18074850495375366</v>
      </c>
      <c r="C45" s="148">
        <v>6.1844345497166324E-2</v>
      </c>
      <c r="D45" s="148">
        <v>9.2956918998926968E-3</v>
      </c>
      <c r="E45" s="148">
        <v>2.5767033418476342E-2</v>
      </c>
      <c r="F45" s="148">
        <v>4.8810671437318119E-2</v>
      </c>
      <c r="G45" s="148">
        <v>3.5030762700900192E-2</v>
      </c>
      <c r="H45" s="151">
        <v>0</v>
      </c>
      <c r="I45" s="147">
        <v>0.14553896474385219</v>
      </c>
      <c r="J45" s="148">
        <v>5.6445849262166135E-2</v>
      </c>
      <c r="K45" s="148">
        <v>8.8063851113693026E-3</v>
      </c>
      <c r="L45" s="148">
        <v>2.7113527730183676E-2</v>
      </c>
      <c r="M45" s="148">
        <v>2.8936285448088114E-2</v>
      </c>
      <c r="N45" s="148">
        <v>2.423691719204496E-2</v>
      </c>
      <c r="O45" s="148">
        <v>0</v>
      </c>
      <c r="P45" s="152"/>
      <c r="Q45" s="148"/>
      <c r="R45" s="148"/>
      <c r="S45" s="148"/>
      <c r="T45" s="148"/>
      <c r="U45" s="148"/>
      <c r="V45" s="151"/>
      <c r="W45" s="143">
        <v>1948</v>
      </c>
      <c r="X45" s="150">
        <v>0.28607531978415035</v>
      </c>
      <c r="Y45" s="148">
        <v>4.7153880055995578E-2</v>
      </c>
      <c r="Z45" s="148">
        <v>1.0769958768726917E-2</v>
      </c>
      <c r="AA45" s="148">
        <v>6.496285358916597E-3</v>
      </c>
      <c r="AB45" s="148">
        <v>0.12469310421064202</v>
      </c>
      <c r="AC45" s="148">
        <v>8.5427418848667822E-2</v>
      </c>
      <c r="AD45" s="151">
        <v>1.1534672541201357E-2</v>
      </c>
      <c r="AE45" s="195">
        <v>0.3181124447324683</v>
      </c>
      <c r="AF45" s="148">
        <v>4.279852006715696E-2</v>
      </c>
      <c r="AG45" s="148">
        <v>9.8817186542704202E-3</v>
      </c>
      <c r="AH45" s="148">
        <v>3.6695057346825188E-3</v>
      </c>
      <c r="AI45" s="148">
        <v>0.13701112866890167</v>
      </c>
      <c r="AJ45" s="148">
        <v>0.10965846580334548</v>
      </c>
      <c r="AK45" s="148">
        <v>1.5093105804111225E-2</v>
      </c>
      <c r="AL45" s="152">
        <v>0.37619817946048967</v>
      </c>
      <c r="AM45" s="148">
        <v>3.7290979676486237E-2</v>
      </c>
      <c r="AN45" s="148">
        <v>7.8208134145245096E-3</v>
      </c>
      <c r="AO45" s="148">
        <v>1.2090372202348807E-3</v>
      </c>
      <c r="AP45" s="148">
        <v>0.17726104099563281</v>
      </c>
      <c r="AQ45" s="148">
        <v>0.1245249468212576</v>
      </c>
      <c r="AR45" s="151">
        <v>2.8091361332353626E-2</v>
      </c>
      <c r="AS45" s="143">
        <v>1948</v>
      </c>
      <c r="AT45" s="150">
        <v>0.40585911981202194</v>
      </c>
      <c r="AU45" s="148">
        <v>3.6170364941025358E-2</v>
      </c>
      <c r="AV45" s="148">
        <v>7.1945244395564822E-3</v>
      </c>
      <c r="AW45" s="148">
        <v>8.2468802680836842E-4</v>
      </c>
      <c r="AX45" s="148">
        <v>0.19592142593222339</v>
      </c>
      <c r="AY45" s="148">
        <v>0.13014310434849119</v>
      </c>
      <c r="AZ45" s="151">
        <v>3.560501212391716E-2</v>
      </c>
      <c r="BA45" s="195">
        <v>0.4742039729581749</v>
      </c>
      <c r="BB45" s="148">
        <v>3.671409221867445E-2</v>
      </c>
      <c r="BC45" s="148">
        <v>5.753314000602942E-3</v>
      </c>
      <c r="BD45" s="148">
        <v>3.8128754690520511E-4</v>
      </c>
      <c r="BE45" s="148">
        <v>0.23434988651960745</v>
      </c>
      <c r="BF45" s="148">
        <v>0.14464367796969577</v>
      </c>
      <c r="BG45" s="148">
        <v>5.236171470268907E-2</v>
      </c>
      <c r="BH45" s="152">
        <v>0.53442211454304323</v>
      </c>
      <c r="BI45" s="148">
        <v>4.1374676642564709E-2</v>
      </c>
      <c r="BJ45" s="148">
        <v>3.2483601913224224E-3</v>
      </c>
      <c r="BK45" s="148">
        <v>1.3011389556772239E-4</v>
      </c>
      <c r="BL45" s="148">
        <v>0.2502503358332655</v>
      </c>
      <c r="BM45" s="148">
        <v>0.16191696233410877</v>
      </c>
      <c r="BN45" s="151">
        <v>7.7501665646214024E-2</v>
      </c>
    </row>
    <row r="46" spans="1:66" hidden="1">
      <c r="A46" s="143">
        <v>1949</v>
      </c>
      <c r="B46" s="150">
        <v>0.1780420872833679</v>
      </c>
      <c r="C46" s="148">
        <v>6.4861822313588252E-2</v>
      </c>
      <c r="D46" s="148">
        <v>1.0739653473583317E-2</v>
      </c>
      <c r="E46" s="148">
        <v>2.7213225710776858E-2</v>
      </c>
      <c r="F46" s="148">
        <v>4.3883835067725453E-2</v>
      </c>
      <c r="G46" s="148">
        <v>3.134355071769402E-2</v>
      </c>
      <c r="H46" s="151">
        <v>0</v>
      </c>
      <c r="I46" s="147">
        <v>0.14571090803182085</v>
      </c>
      <c r="J46" s="148">
        <v>5.9199925486315634E-2</v>
      </c>
      <c r="K46" s="148">
        <v>1.0174339411154696E-2</v>
      </c>
      <c r="L46" s="148">
        <v>2.8635292932395556E-2</v>
      </c>
      <c r="M46" s="148">
        <v>2.601552366898343E-2</v>
      </c>
      <c r="N46" s="148">
        <v>2.1685826532971547E-2</v>
      </c>
      <c r="O46" s="148">
        <v>0</v>
      </c>
      <c r="P46" s="152"/>
      <c r="Q46" s="148"/>
      <c r="R46" s="148"/>
      <c r="S46" s="148"/>
      <c r="T46" s="148"/>
      <c r="U46" s="148"/>
      <c r="V46" s="151"/>
      <c r="W46" s="143">
        <v>1949</v>
      </c>
      <c r="X46" s="150">
        <v>0.26962842428176897</v>
      </c>
      <c r="Y46" s="148">
        <v>5.0616504842225817E-2</v>
      </c>
      <c r="Z46" s="148">
        <v>1.2238890518382527E-2</v>
      </c>
      <c r="AA46" s="148">
        <v>7.0220879875161771E-3</v>
      </c>
      <c r="AB46" s="148">
        <v>0.11196781059371022</v>
      </c>
      <c r="AC46" s="148">
        <v>7.8006867672233055E-2</v>
      </c>
      <c r="AD46" s="151">
        <v>9.7762626677011816E-3</v>
      </c>
      <c r="AE46" s="195">
        <v>0.29779303908790117</v>
      </c>
      <c r="AF46" s="148">
        <v>4.6754569795460894E-2</v>
      </c>
      <c r="AG46" s="148">
        <v>1.1276129214657565E-2</v>
      </c>
      <c r="AH46" s="148">
        <v>4.0367266224743846E-3</v>
      </c>
      <c r="AI46" s="148">
        <v>0.12345926652621873</v>
      </c>
      <c r="AJ46" s="148">
        <v>9.9247671393802542E-2</v>
      </c>
      <c r="AK46" s="148">
        <v>1.3018675535287077E-2</v>
      </c>
      <c r="AL46" s="152">
        <v>0.34789243282158266</v>
      </c>
      <c r="AM46" s="148">
        <v>4.100421494306139E-2</v>
      </c>
      <c r="AN46" s="148">
        <v>8.7677000152642046E-3</v>
      </c>
      <c r="AO46" s="148">
        <v>1.3387233362455193E-3</v>
      </c>
      <c r="AP46" s="148">
        <v>0.15776511247208</v>
      </c>
      <c r="AQ46" s="148">
        <v>0.11469759050165236</v>
      </c>
      <c r="AR46" s="151">
        <v>2.4319091553279205E-2</v>
      </c>
      <c r="AS46" s="143">
        <v>1949</v>
      </c>
      <c r="AT46" s="150">
        <v>0.37245410789613576</v>
      </c>
      <c r="AU46" s="148">
        <v>3.9671772982752165E-2</v>
      </c>
      <c r="AV46" s="148">
        <v>7.9620012983025474E-3</v>
      </c>
      <c r="AW46" s="148">
        <v>9.1084580703169491E-4</v>
      </c>
      <c r="AX46" s="148">
        <v>0.17345735211400187</v>
      </c>
      <c r="AY46" s="148">
        <v>0.11986108700541988</v>
      </c>
      <c r="AZ46" s="151">
        <v>3.0591048688627616E-2</v>
      </c>
      <c r="BA46" s="195">
        <v>0.42973837213625177</v>
      </c>
      <c r="BB46" s="148">
        <v>3.9787768600280125E-2</v>
      </c>
      <c r="BC46" s="148">
        <v>6.1554215775051456E-3</v>
      </c>
      <c r="BD46" s="148">
        <v>4.1609822659568704E-4</v>
      </c>
      <c r="BE46" s="148">
        <v>0.20664278558613014</v>
      </c>
      <c r="BF46" s="148">
        <v>0.13247406817205304</v>
      </c>
      <c r="BG46" s="148">
        <v>4.4262229973687638E-2</v>
      </c>
      <c r="BH46" s="152">
        <v>0.47904162845685555</v>
      </c>
      <c r="BI46" s="148">
        <v>4.381354792559395E-2</v>
      </c>
      <c r="BJ46" s="148">
        <v>3.2878954151553236E-3</v>
      </c>
      <c r="BK46" s="148">
        <v>1.3874710957225209E-4</v>
      </c>
      <c r="BL46" s="148">
        <v>0.22301996275207656</v>
      </c>
      <c r="BM46" s="148">
        <v>0.14626392611271949</v>
      </c>
      <c r="BN46" s="151">
        <v>6.2517549141737946E-2</v>
      </c>
    </row>
    <row r="47" spans="1:66" hidden="1">
      <c r="A47" s="164">
        <v>1950</v>
      </c>
      <c r="B47" s="165">
        <v>0.19149066454691432</v>
      </c>
      <c r="C47" s="166">
        <v>6.5495969191364953E-2</v>
      </c>
      <c r="D47" s="166">
        <v>1.0200194014795933E-2</v>
      </c>
      <c r="E47" s="166">
        <v>2.8318211170542919E-2</v>
      </c>
      <c r="F47" s="166">
        <v>4.4389595047399977E-2</v>
      </c>
      <c r="G47" s="166">
        <v>4.3086695122810541E-2</v>
      </c>
      <c r="H47" s="167">
        <v>0</v>
      </c>
      <c r="I47" s="168">
        <v>0.15536598287801451</v>
      </c>
      <c r="J47" s="166">
        <v>5.9778716623731694E-2</v>
      </c>
      <c r="K47" s="166">
        <v>9.6632760285454474E-3</v>
      </c>
      <c r="L47" s="166">
        <v>2.9798021036102438E-2</v>
      </c>
      <c r="M47" s="166">
        <v>2.6315351856327156E-2</v>
      </c>
      <c r="N47" s="166">
        <v>2.9810617333307771E-2</v>
      </c>
      <c r="O47" s="166">
        <v>0</v>
      </c>
      <c r="P47" s="169"/>
      <c r="Q47" s="166"/>
      <c r="R47" s="166"/>
      <c r="S47" s="166"/>
      <c r="T47" s="166"/>
      <c r="U47" s="166"/>
      <c r="V47" s="167"/>
      <c r="W47" s="164">
        <v>1950</v>
      </c>
      <c r="X47" s="165">
        <v>0.30370547818092758</v>
      </c>
      <c r="Y47" s="166">
        <v>4.9771753745928439E-2</v>
      </c>
      <c r="Z47" s="166">
        <v>1.1056619002978439E-2</v>
      </c>
      <c r="AA47" s="166">
        <v>7.1156966086283937E-3</v>
      </c>
      <c r="AB47" s="166">
        <v>0.11209519694695705</v>
      </c>
      <c r="AC47" s="166">
        <v>0.11598110267498529</v>
      </c>
      <c r="AD47" s="167">
        <v>7.6851092014499842E-3</v>
      </c>
      <c r="AE47" s="197">
        <v>0.33896318415171106</v>
      </c>
      <c r="AF47" s="166">
        <v>4.5438742532729857E-2</v>
      </c>
      <c r="AG47" s="166">
        <v>1.0077871776571936E-2</v>
      </c>
      <c r="AH47" s="166">
        <v>4.0428901677167289E-3</v>
      </c>
      <c r="AI47" s="166">
        <v>0.12458618526196397</v>
      </c>
      <c r="AJ47" s="166">
        <v>0.14470273789533838</v>
      </c>
      <c r="AK47" s="166">
        <v>1.0114756517390201E-2</v>
      </c>
      <c r="AL47" s="169">
        <v>0.39594222747219293</v>
      </c>
      <c r="AM47" s="166">
        <v>3.9237267104478932E-2</v>
      </c>
      <c r="AN47" s="166">
        <v>7.8816187864124022E-3</v>
      </c>
      <c r="AO47" s="166">
        <v>1.3201444332601364E-3</v>
      </c>
      <c r="AP47" s="166">
        <v>0.16049636767670794</v>
      </c>
      <c r="AQ47" s="166">
        <v>0.1684562534344094</v>
      </c>
      <c r="AR47" s="167">
        <v>1.855057603692413E-2</v>
      </c>
      <c r="AS47" s="164">
        <v>1950</v>
      </c>
      <c r="AT47" s="165">
        <v>0.42460363137202539</v>
      </c>
      <c r="AU47" s="166">
        <v>3.8142638353188374E-2</v>
      </c>
      <c r="AV47" s="166">
        <v>7.2433542305142271E-3</v>
      </c>
      <c r="AW47" s="166">
        <v>9.024732726052281E-4</v>
      </c>
      <c r="AX47" s="166">
        <v>0.17989010273618275</v>
      </c>
      <c r="AY47" s="166">
        <v>0.17509885868298622</v>
      </c>
      <c r="AZ47" s="167">
        <v>2.3326204096548637E-2</v>
      </c>
      <c r="BA47" s="197">
        <v>0.49054421305766888</v>
      </c>
      <c r="BB47" s="166">
        <v>3.8626590123576568E-2</v>
      </c>
      <c r="BC47" s="166">
        <v>5.8194087445403849E-3</v>
      </c>
      <c r="BD47" s="166">
        <v>4.1628716206318828E-4</v>
      </c>
      <c r="BE47" s="166">
        <v>0.21639332482285994</v>
      </c>
      <c r="BF47" s="166">
        <v>0.19535726307241325</v>
      </c>
      <c r="BG47" s="166">
        <v>3.3931339132215507E-2</v>
      </c>
      <c r="BH47" s="169">
        <v>0.62383529179168618</v>
      </c>
      <c r="BI47" s="166">
        <v>5.2449956765088158E-2</v>
      </c>
      <c r="BJ47" s="166">
        <v>3.3699577425903584E-3</v>
      </c>
      <c r="BK47" s="166">
        <v>1.7116738724078754E-4</v>
      </c>
      <c r="BL47" s="166">
        <v>0.28880885407455037</v>
      </c>
      <c r="BM47" s="166">
        <v>0.22138927236756523</v>
      </c>
      <c r="BN47" s="167">
        <v>5.764608345465131E-2</v>
      </c>
    </row>
    <row r="48" spans="1:66" hidden="1">
      <c r="A48" s="143">
        <v>1951</v>
      </c>
      <c r="B48" s="150">
        <v>0.20323839861016735</v>
      </c>
      <c r="C48" s="148">
        <v>5.9456942747704036E-2</v>
      </c>
      <c r="D48" s="148">
        <v>9.9780269775695072E-3</v>
      </c>
      <c r="E48" s="148">
        <v>2.8852487801341878E-2</v>
      </c>
      <c r="F48" s="148">
        <v>6.1097014649473966E-2</v>
      </c>
      <c r="G48" s="148">
        <v>4.3853926434077942E-2</v>
      </c>
      <c r="H48" s="151">
        <v>0</v>
      </c>
      <c r="I48" s="147">
        <v>0.16064127488901725</v>
      </c>
      <c r="J48" s="148">
        <v>5.4266846887075844E-2</v>
      </c>
      <c r="K48" s="148">
        <v>9.4528034236078407E-3</v>
      </c>
      <c r="L48" s="148">
        <v>3.036021707976377E-2</v>
      </c>
      <c r="M48" s="148">
        <v>3.6219961821126252E-2</v>
      </c>
      <c r="N48" s="148">
        <v>3.0341445677443547E-2</v>
      </c>
      <c r="O48" s="148">
        <v>0</v>
      </c>
      <c r="P48" s="152"/>
      <c r="Q48" s="148"/>
      <c r="R48" s="148"/>
      <c r="S48" s="148"/>
      <c r="T48" s="148"/>
      <c r="U48" s="148"/>
      <c r="V48" s="151"/>
      <c r="W48" s="143">
        <v>1951</v>
      </c>
      <c r="X48" s="150">
        <v>0.33697773801047359</v>
      </c>
      <c r="Y48" s="148">
        <v>4.7698543029247586E-2</v>
      </c>
      <c r="Z48" s="148">
        <v>1.1160140419027445E-2</v>
      </c>
      <c r="AA48" s="148">
        <v>7.653657816170314E-3</v>
      </c>
      <c r="AB48" s="148">
        <v>0.13241056169955462</v>
      </c>
      <c r="AC48" s="148">
        <v>0.13030534832943216</v>
      </c>
      <c r="AD48" s="151">
        <v>7.7494867170414409E-3</v>
      </c>
      <c r="AE48" s="195">
        <v>0.37444515629519021</v>
      </c>
      <c r="AF48" s="148">
        <v>4.3788134397997426E-2</v>
      </c>
      <c r="AG48" s="148">
        <v>1.0157776202225771E-2</v>
      </c>
      <c r="AH48" s="148">
        <v>4.3727186039595788E-3</v>
      </c>
      <c r="AI48" s="148">
        <v>0.14296300116904032</v>
      </c>
      <c r="AJ48" s="148">
        <v>0.16290733028515877</v>
      </c>
      <c r="AK48" s="148">
        <v>1.0256195636808284E-2</v>
      </c>
      <c r="AL48" s="152">
        <v>0.43368798073113435</v>
      </c>
      <c r="AM48" s="148">
        <v>3.8569363697298867E-2</v>
      </c>
      <c r="AN48" s="148">
        <v>7.921851702248333E-3</v>
      </c>
      <c r="AO48" s="148">
        <v>1.4564467839803979E-3</v>
      </c>
      <c r="AP48" s="148">
        <v>0.17864436144786355</v>
      </c>
      <c r="AQ48" s="148">
        <v>0.18796434036137022</v>
      </c>
      <c r="AR48" s="151">
        <v>1.9131616738372992E-2</v>
      </c>
      <c r="AS48" s="143">
        <v>1951</v>
      </c>
      <c r="AT48" s="150">
        <v>0.46482815990835991</v>
      </c>
      <c r="AU48" s="148">
        <v>3.7872327068888628E-2</v>
      </c>
      <c r="AV48" s="148">
        <v>7.2425620156943461E-3</v>
      </c>
      <c r="AW48" s="148">
        <v>1.0057153039247345E-3</v>
      </c>
      <c r="AX48" s="148">
        <v>0.19888606631936423</v>
      </c>
      <c r="AY48" s="148">
        <v>0.1956467180263313</v>
      </c>
      <c r="AZ48" s="151">
        <v>2.417477117415669E-2</v>
      </c>
      <c r="BA48" s="195">
        <v>0.53751117992655517</v>
      </c>
      <c r="BB48" s="148">
        <v>3.9666107294700853E-2</v>
      </c>
      <c r="BC48" s="148">
        <v>5.7882735256197734E-3</v>
      </c>
      <c r="BD48" s="148">
        <v>4.7979495589346531E-4</v>
      </c>
      <c r="BE48" s="148">
        <v>0.23644757957729939</v>
      </c>
      <c r="BF48" s="148">
        <v>0.21892075218745538</v>
      </c>
      <c r="BG48" s="148">
        <v>3.6208672385586206E-2</v>
      </c>
      <c r="BH48" s="152">
        <v>0.59947760119665561</v>
      </c>
      <c r="BI48" s="148">
        <v>4.5856231621427698E-2</v>
      </c>
      <c r="BJ48" s="148">
        <v>3.3634859430261756E-3</v>
      </c>
      <c r="BK48" s="148">
        <v>1.6795916167659425E-4</v>
      </c>
      <c r="BL48" s="148">
        <v>0.24927802564018936</v>
      </c>
      <c r="BM48" s="148">
        <v>0.24979145092819621</v>
      </c>
      <c r="BN48" s="151">
        <v>5.1020447902139575E-2</v>
      </c>
    </row>
    <row r="49" spans="1:66" hidden="1">
      <c r="A49" s="143">
        <v>1952</v>
      </c>
      <c r="B49" s="150">
        <v>0.20674688676979791</v>
      </c>
      <c r="C49" s="148">
        <v>6.0529285054700552E-2</v>
      </c>
      <c r="D49" s="148">
        <v>1.0504871919546539E-2</v>
      </c>
      <c r="E49" s="148">
        <v>2.791635459833846E-2</v>
      </c>
      <c r="F49" s="148">
        <v>7.1718016011130467E-2</v>
      </c>
      <c r="G49" s="148">
        <v>3.6078359186081869E-2</v>
      </c>
      <c r="H49" s="151">
        <v>0</v>
      </c>
      <c r="I49" s="147">
        <v>0.16205076557718073</v>
      </c>
      <c r="J49" s="148">
        <v>5.5245582642650171E-2</v>
      </c>
      <c r="K49" s="148">
        <v>9.9519162925574139E-3</v>
      </c>
      <c r="L49" s="148">
        <v>2.9375164856383695E-2</v>
      </c>
      <c r="M49" s="148">
        <v>4.2516378528691862E-2</v>
      </c>
      <c r="N49" s="148">
        <v>2.4961723256897592E-2</v>
      </c>
      <c r="O49" s="148">
        <v>0</v>
      </c>
      <c r="P49" s="152"/>
      <c r="Q49" s="148"/>
      <c r="R49" s="148"/>
      <c r="S49" s="148"/>
      <c r="T49" s="148"/>
      <c r="U49" s="148"/>
      <c r="V49" s="151"/>
      <c r="W49" s="143">
        <v>1952</v>
      </c>
      <c r="X49" s="150">
        <v>0.33919721367590028</v>
      </c>
      <c r="Y49" s="148">
        <v>5.112370560712929E-2</v>
      </c>
      <c r="Z49" s="148">
        <v>1.1980797429594165E-2</v>
      </c>
      <c r="AA49" s="148">
        <v>7.7964827702869128E-3</v>
      </c>
      <c r="AB49" s="148">
        <v>0.14373596508417877</v>
      </c>
      <c r="AC49" s="148">
        <v>0.11533141165314943</v>
      </c>
      <c r="AD49" s="151">
        <v>9.228851131561723E-3</v>
      </c>
      <c r="AE49" s="195">
        <v>0.37185344585228064</v>
      </c>
      <c r="AF49" s="148">
        <v>4.7337181117790943E-2</v>
      </c>
      <c r="AG49" s="148">
        <v>1.0880649820827764E-2</v>
      </c>
      <c r="AH49" s="148">
        <v>4.4927261817922799E-3</v>
      </c>
      <c r="AI49" s="148">
        <v>0.15376000532753817</v>
      </c>
      <c r="AJ49" s="148">
        <v>0.14306347828303873</v>
      </c>
      <c r="AK49" s="148">
        <v>1.231940512129277E-2</v>
      </c>
      <c r="AL49" s="152">
        <v>0.4265466494790256</v>
      </c>
      <c r="AM49" s="148">
        <v>4.2127814005122374E-2</v>
      </c>
      <c r="AN49" s="148">
        <v>8.562812141280839E-3</v>
      </c>
      <c r="AO49" s="148">
        <v>1.5119364638527184E-3</v>
      </c>
      <c r="AP49" s="148">
        <v>0.18435169967685236</v>
      </c>
      <c r="AQ49" s="148">
        <v>0.1669217081503111</v>
      </c>
      <c r="AR49" s="151">
        <v>2.307067904160618E-2</v>
      </c>
      <c r="AS49" s="143">
        <v>1952</v>
      </c>
      <c r="AT49" s="150">
        <v>0.45181368386267778</v>
      </c>
      <c r="AU49" s="148">
        <v>4.1485256109959477E-2</v>
      </c>
      <c r="AV49" s="148">
        <v>7.7835115374982186E-3</v>
      </c>
      <c r="AW49" s="148">
        <v>1.0470304526155566E-3</v>
      </c>
      <c r="AX49" s="148">
        <v>0.19919912009358645</v>
      </c>
      <c r="AY49" s="148">
        <v>0.17320925188244093</v>
      </c>
      <c r="AZ49" s="151">
        <v>2.9089513786577148E-2</v>
      </c>
      <c r="BA49" s="195">
        <v>0.49500236875191717</v>
      </c>
      <c r="BB49" s="148">
        <v>4.337225592685983E-2</v>
      </c>
      <c r="BC49" s="148">
        <v>6.2460627666605772E-3</v>
      </c>
      <c r="BD49" s="148">
        <v>4.9860953277152591E-4</v>
      </c>
      <c r="BE49" s="148">
        <v>0.207363022647753</v>
      </c>
      <c r="BF49" s="148">
        <v>0.19428599402654889</v>
      </c>
      <c r="BG49" s="148">
        <v>4.3236423851323341E-2</v>
      </c>
      <c r="BH49" s="152">
        <v>0.56201524141039094</v>
      </c>
      <c r="BI49" s="148">
        <v>4.9873045343849717E-2</v>
      </c>
      <c r="BJ49" s="148">
        <v>3.5628061007550401E-3</v>
      </c>
      <c r="BK49" s="148">
        <v>1.7361358052709049E-4</v>
      </c>
      <c r="BL49" s="148">
        <v>0.22861355260016619</v>
      </c>
      <c r="BM49" s="148">
        <v>0.21902660962231613</v>
      </c>
      <c r="BN49" s="151">
        <v>6.0765614162776795E-2</v>
      </c>
    </row>
    <row r="50" spans="1:66" hidden="1">
      <c r="A50" s="143">
        <v>1953</v>
      </c>
      <c r="B50" s="150">
        <v>0.20710572475302869</v>
      </c>
      <c r="C50" s="148">
        <v>6.0408435735622212E-2</v>
      </c>
      <c r="D50" s="148">
        <v>1.073041455320389E-2</v>
      </c>
      <c r="E50" s="148">
        <v>2.6804741337053396E-2</v>
      </c>
      <c r="F50" s="148">
        <v>7.3196483065870857E-2</v>
      </c>
      <c r="G50" s="148">
        <v>3.5965650061278331E-2</v>
      </c>
      <c r="H50" s="151">
        <v>0</v>
      </c>
      <c r="I50" s="147">
        <v>0.16178292824575705</v>
      </c>
      <c r="J50" s="148">
        <v>5.513528246252386E-2</v>
      </c>
      <c r="K50" s="148">
        <v>1.0165586809223531E-2</v>
      </c>
      <c r="L50" s="148">
        <v>2.82054626056201E-2</v>
      </c>
      <c r="M50" s="148">
        <v>4.3392853763753951E-2</v>
      </c>
      <c r="N50" s="148">
        <v>2.4883742604635602E-2</v>
      </c>
      <c r="O50" s="148">
        <v>0</v>
      </c>
      <c r="P50" s="152"/>
      <c r="Q50" s="148"/>
      <c r="R50" s="148"/>
      <c r="S50" s="148"/>
      <c r="T50" s="148"/>
      <c r="U50" s="148"/>
      <c r="V50" s="151"/>
      <c r="W50" s="143">
        <v>1953</v>
      </c>
      <c r="X50" s="150">
        <v>0.34127940436857479</v>
      </c>
      <c r="Y50" s="148">
        <v>5.3317688184706807E-2</v>
      </c>
      <c r="Z50" s="148">
        <v>1.2403259922392145E-2</v>
      </c>
      <c r="AA50" s="148">
        <v>7.8229143879720194E-3</v>
      </c>
      <c r="AB50" s="148">
        <v>0.13857451106556673</v>
      </c>
      <c r="AC50" s="148">
        <v>0.12016174102600254</v>
      </c>
      <c r="AD50" s="151">
        <v>8.9992897819345143E-3</v>
      </c>
      <c r="AE50" s="195">
        <v>0.37486949576400391</v>
      </c>
      <c r="AF50" s="148">
        <v>5.0180058878029912E-2</v>
      </c>
      <c r="AG50" s="148">
        <v>1.137199600594817E-2</v>
      </c>
      <c r="AH50" s="148">
        <v>4.5820475663690538E-3</v>
      </c>
      <c r="AI50" s="148">
        <v>0.14694242845261873</v>
      </c>
      <c r="AJ50" s="148">
        <v>0.14958255837191639</v>
      </c>
      <c r="AK50" s="148">
        <v>1.2210406489121708E-2</v>
      </c>
      <c r="AL50" s="152">
        <v>0.42731959077994452</v>
      </c>
      <c r="AM50" s="148">
        <v>4.5732479381334679E-2</v>
      </c>
      <c r="AN50" s="148">
        <v>8.854584012191101E-3</v>
      </c>
      <c r="AO50" s="148">
        <v>1.5791021794006735E-3</v>
      </c>
      <c r="AP50" s="148">
        <v>0.17375591366160442</v>
      </c>
      <c r="AQ50" s="148">
        <v>0.17413081492286006</v>
      </c>
      <c r="AR50" s="151">
        <v>2.326669662255362E-2</v>
      </c>
      <c r="AS50" s="143">
        <v>1953</v>
      </c>
      <c r="AT50" s="150">
        <v>0.45050257293650942</v>
      </c>
      <c r="AU50" s="148">
        <v>4.5153229329397845E-2</v>
      </c>
      <c r="AV50" s="148">
        <v>8.0225213468532088E-3</v>
      </c>
      <c r="AW50" s="148">
        <v>1.096415641874978E-3</v>
      </c>
      <c r="AX50" s="148">
        <v>0.18596050383076762</v>
      </c>
      <c r="AY50" s="148">
        <v>0.18100610151885013</v>
      </c>
      <c r="AZ50" s="151">
        <v>2.9263801268765627E-2</v>
      </c>
      <c r="BA50" s="195">
        <v>0.5169300403054542</v>
      </c>
      <c r="BB50" s="148">
        <v>4.7311342312834924E-2</v>
      </c>
      <c r="BC50" s="148">
        <v>6.3183980590586332E-3</v>
      </c>
      <c r="BD50" s="148">
        <v>5.2328068481597215E-4</v>
      </c>
      <c r="BE50" s="148">
        <v>0.21675828815002685</v>
      </c>
      <c r="BF50" s="148">
        <v>0.20269063295560213</v>
      </c>
      <c r="BG50" s="148">
        <v>4.3328098143115633E-2</v>
      </c>
      <c r="BH50" s="152">
        <v>0.55774898641110116</v>
      </c>
      <c r="BI50" s="148">
        <v>5.3292053643697344E-2</v>
      </c>
      <c r="BJ50" s="148">
        <v>3.6581643449090876E-3</v>
      </c>
      <c r="BK50" s="148">
        <v>1.7848475655380473E-4</v>
      </c>
      <c r="BL50" s="148">
        <v>0.2113675383468086</v>
      </c>
      <c r="BM50" s="148">
        <v>0.22943065211494448</v>
      </c>
      <c r="BN50" s="151">
        <v>5.9822093204187868E-2</v>
      </c>
    </row>
    <row r="51" spans="1:66" hidden="1">
      <c r="A51" s="143">
        <v>1954</v>
      </c>
      <c r="B51" s="150">
        <v>0.19677633479321566</v>
      </c>
      <c r="C51" s="148">
        <v>5.8362342717880288E-2</v>
      </c>
      <c r="D51" s="148">
        <v>1.1478531037606793E-2</v>
      </c>
      <c r="E51" s="148">
        <v>3.0775292154677641E-2</v>
      </c>
      <c r="F51" s="148">
        <v>6.3403008776036315E-2</v>
      </c>
      <c r="G51" s="148">
        <v>3.275716010701462E-2</v>
      </c>
      <c r="H51" s="151">
        <v>0</v>
      </c>
      <c r="I51" s="147">
        <v>0.15677650599227128</v>
      </c>
      <c r="J51" s="148">
        <v>5.3267796322483407E-2</v>
      </c>
      <c r="K51" s="148">
        <v>1.0874323925380718E-2</v>
      </c>
      <c r="L51" s="148">
        <v>3.23835004087831E-2</v>
      </c>
      <c r="M51" s="148">
        <v>3.7587017473567186E-2</v>
      </c>
      <c r="N51" s="148">
        <v>2.2663867862056864E-2</v>
      </c>
      <c r="O51" s="148">
        <v>0</v>
      </c>
      <c r="P51" s="152"/>
      <c r="Q51" s="148"/>
      <c r="R51" s="148"/>
      <c r="S51" s="148"/>
      <c r="T51" s="148"/>
      <c r="U51" s="148"/>
      <c r="V51" s="151"/>
      <c r="W51" s="143">
        <v>1954</v>
      </c>
      <c r="X51" s="150">
        <v>0.32331662288558483</v>
      </c>
      <c r="Y51" s="148">
        <v>5.0600695147419265E-2</v>
      </c>
      <c r="Z51" s="148">
        <v>1.35427718587949E-2</v>
      </c>
      <c r="AA51" s="148">
        <v>8.822855923518752E-3</v>
      </c>
      <c r="AB51" s="148">
        <v>0.13104925645010101</v>
      </c>
      <c r="AC51" s="148">
        <v>0.10959570388994072</v>
      </c>
      <c r="AD51" s="151">
        <v>9.7053396158101411E-3</v>
      </c>
      <c r="AE51" s="195">
        <v>0.35382936674366794</v>
      </c>
      <c r="AF51" s="148">
        <v>4.7854210647611313E-2</v>
      </c>
      <c r="AG51" s="148">
        <v>1.2684377169085636E-2</v>
      </c>
      <c r="AH51" s="148">
        <v>5.1928289919875945E-3</v>
      </c>
      <c r="AI51" s="148">
        <v>0.14123620318803001</v>
      </c>
      <c r="AJ51" s="148">
        <v>0.13362941317914054</v>
      </c>
      <c r="AK51" s="148">
        <v>1.3232333567812839E-2</v>
      </c>
      <c r="AL51" s="152">
        <v>0.40864260250320106</v>
      </c>
      <c r="AM51" s="148">
        <v>4.316179513287012E-2</v>
      </c>
      <c r="AN51" s="148">
        <v>1.0206122387988053E-2</v>
      </c>
      <c r="AO51" s="148">
        <v>1.7710891473041025E-3</v>
      </c>
      <c r="AP51" s="148">
        <v>0.16932289683416341</v>
      </c>
      <c r="AQ51" s="148">
        <v>0.15938846609734872</v>
      </c>
      <c r="AR51" s="151">
        <v>2.4792232903526584E-2</v>
      </c>
      <c r="AS51" s="143">
        <v>1954</v>
      </c>
      <c r="AT51" s="150">
        <v>0.43368477120988386</v>
      </c>
      <c r="AU51" s="148">
        <v>4.2821782203946487E-2</v>
      </c>
      <c r="AV51" s="148">
        <v>9.441204403607014E-3</v>
      </c>
      <c r="AW51" s="148">
        <v>1.2356816058832561E-3</v>
      </c>
      <c r="AX51" s="148">
        <v>0.18372237836678462</v>
      </c>
      <c r="AY51" s="148">
        <v>0.16529255578019872</v>
      </c>
      <c r="AZ51" s="151">
        <v>3.1171168849463752E-2</v>
      </c>
      <c r="BA51" s="195">
        <v>0.50013230508973094</v>
      </c>
      <c r="BB51" s="148">
        <v>4.4800040651563969E-2</v>
      </c>
      <c r="BC51" s="148">
        <v>7.6563145553898027E-3</v>
      </c>
      <c r="BD51" s="148">
        <v>5.8884810219096402E-4</v>
      </c>
      <c r="BE51" s="148">
        <v>0.21576165201709319</v>
      </c>
      <c r="BF51" s="148">
        <v>0.18553044677981134</v>
      </c>
      <c r="BG51" s="148">
        <v>4.5795002983681693E-2</v>
      </c>
      <c r="BH51" s="152">
        <v>0.54265606157637025</v>
      </c>
      <c r="BI51" s="148">
        <v>5.0653547375992633E-2</v>
      </c>
      <c r="BJ51" s="148">
        <v>5.04189110290353E-3</v>
      </c>
      <c r="BK51" s="148">
        <v>2.016062433771753E-4</v>
      </c>
      <c r="BL51" s="148">
        <v>0.21800739377038753</v>
      </c>
      <c r="BM51" s="148">
        <v>0.20509757688053429</v>
      </c>
      <c r="BN51" s="151">
        <v>6.365404620317508E-2</v>
      </c>
    </row>
    <row r="52" spans="1:66" hidden="1">
      <c r="A52" s="143">
        <v>1955</v>
      </c>
      <c r="B52" s="150">
        <v>0.20260662478220659</v>
      </c>
      <c r="C52" s="148">
        <v>5.9082997052870963E-2</v>
      </c>
      <c r="D52" s="148">
        <v>1.2069887820993559E-2</v>
      </c>
      <c r="E52" s="148">
        <v>3.1849830984365057E-2</v>
      </c>
      <c r="F52" s="148">
        <v>6.4459736706802523E-2</v>
      </c>
      <c r="G52" s="148">
        <v>3.5144172217174481E-2</v>
      </c>
      <c r="H52" s="151">
        <v>0</v>
      </c>
      <c r="I52" s="147">
        <v>0.16140314402943204</v>
      </c>
      <c r="J52" s="148">
        <v>5.3925543536654734E-2</v>
      </c>
      <c r="K52" s="148">
        <v>1.1434552860333326E-2</v>
      </c>
      <c r="L52" s="148">
        <v>3.351419084887846E-2</v>
      </c>
      <c r="M52" s="148">
        <v>3.8213474355744806E-2</v>
      </c>
      <c r="N52" s="148">
        <v>2.4315382427820696E-2</v>
      </c>
      <c r="O52" s="148">
        <v>0</v>
      </c>
      <c r="P52" s="152"/>
      <c r="Q52" s="148"/>
      <c r="R52" s="148"/>
      <c r="S52" s="148"/>
      <c r="T52" s="148"/>
      <c r="U52" s="148"/>
      <c r="V52" s="151"/>
      <c r="W52" s="143">
        <v>1955</v>
      </c>
      <c r="X52" s="150">
        <v>0.33225254491365036</v>
      </c>
      <c r="Y52" s="148">
        <v>4.9838583237675031E-2</v>
      </c>
      <c r="Z52" s="148">
        <v>1.3066666194509047E-2</v>
      </c>
      <c r="AA52" s="148">
        <v>8.8836929422608547E-3</v>
      </c>
      <c r="AB52" s="148">
        <v>0.12650827496172001</v>
      </c>
      <c r="AC52" s="148">
        <v>0.1245320752215973</v>
      </c>
      <c r="AD52" s="151">
        <v>9.4232523558881141E-3</v>
      </c>
      <c r="AE52" s="195">
        <v>0.35763392830179791</v>
      </c>
      <c r="AF52" s="148">
        <v>4.6697987429523954E-2</v>
      </c>
      <c r="AG52" s="148">
        <v>1.1758303469146728E-2</v>
      </c>
      <c r="AH52" s="148">
        <v>5.1803269985194614E-3</v>
      </c>
      <c r="AI52" s="148">
        <v>0.13540152789968621</v>
      </c>
      <c r="AJ52" s="148">
        <v>0.14586675201062876</v>
      </c>
      <c r="AK52" s="148">
        <v>1.2729030494292786E-2</v>
      </c>
      <c r="AL52" s="152">
        <v>0.4094498274513077</v>
      </c>
      <c r="AM52" s="148">
        <v>4.1298694912777434E-2</v>
      </c>
      <c r="AN52" s="148">
        <v>8.2931530426064819E-3</v>
      </c>
      <c r="AO52" s="148">
        <v>1.7324168426403239E-3</v>
      </c>
      <c r="AP52" s="148">
        <v>0.15904898813284668</v>
      </c>
      <c r="AQ52" s="148">
        <v>0.1758436504706043</v>
      </c>
      <c r="AR52" s="151">
        <v>2.3232924049832505E-2</v>
      </c>
      <c r="AS52" s="143">
        <v>1955</v>
      </c>
      <c r="AT52" s="150">
        <v>0.43219255655040861</v>
      </c>
      <c r="AU52" s="148">
        <v>4.0811235768997201E-2</v>
      </c>
      <c r="AV52" s="148">
        <v>6.9247835415582534E-3</v>
      </c>
      <c r="AW52" s="148">
        <v>1.2039175237801654E-3</v>
      </c>
      <c r="AX52" s="148">
        <v>0.17285907145089813</v>
      </c>
      <c r="AY52" s="148">
        <v>0.18145223964352744</v>
      </c>
      <c r="AZ52" s="151">
        <v>2.8941308621647375E-2</v>
      </c>
      <c r="BA52" s="195">
        <v>0.48817062479465739</v>
      </c>
      <c r="BB52" s="148">
        <v>4.1163709507819418E-2</v>
      </c>
      <c r="BC52" s="148">
        <v>6.0913804839644982E-3</v>
      </c>
      <c r="BD52" s="148">
        <v>5.5311383704841456E-4</v>
      </c>
      <c r="BE52" s="148">
        <v>0.19991961303912995</v>
      </c>
      <c r="BF52" s="148">
        <v>0.19971312064660721</v>
      </c>
      <c r="BG52" s="148">
        <v>4.0729687280087891E-2</v>
      </c>
      <c r="BH52" s="152">
        <v>0.50237407297534031</v>
      </c>
      <c r="BI52" s="148">
        <v>4.3521620212138609E-2</v>
      </c>
      <c r="BJ52" s="148">
        <v>3.0894216407286977E-3</v>
      </c>
      <c r="BK52" s="148">
        <v>1.7708195729306147E-4</v>
      </c>
      <c r="BL52" s="148">
        <v>0.1889972524700767</v>
      </c>
      <c r="BM52" s="148">
        <v>0.21348766207395756</v>
      </c>
      <c r="BN52" s="151">
        <v>5.3101034621145626E-2</v>
      </c>
    </row>
    <row r="53" spans="1:66" hidden="1">
      <c r="A53" s="143">
        <v>1956</v>
      </c>
      <c r="B53" s="150">
        <v>0.20460573971180362</v>
      </c>
      <c r="C53" s="148">
        <v>5.914583534875513E-2</v>
      </c>
      <c r="D53" s="148">
        <v>1.2447080451261985E-2</v>
      </c>
      <c r="E53" s="148">
        <v>3.2567467654285011E-2</v>
      </c>
      <c r="F53" s="148">
        <v>6.818364334411392E-2</v>
      </c>
      <c r="G53" s="148">
        <v>3.2261712913387572E-2</v>
      </c>
      <c r="H53" s="151">
        <v>0</v>
      </c>
      <c r="I53" s="147">
        <v>0.16278630316300152</v>
      </c>
      <c r="J53" s="148">
        <v>5.3982896572714142E-2</v>
      </c>
      <c r="K53" s="148">
        <v>1.1791890818506449E-2</v>
      </c>
      <c r="L53" s="148">
        <v>3.4269328680776458E-2</v>
      </c>
      <c r="M53" s="148">
        <v>4.0421106872696573E-2</v>
      </c>
      <c r="N53" s="148">
        <v>2.2321080218307924E-2</v>
      </c>
      <c r="O53" s="148">
        <v>0</v>
      </c>
      <c r="P53" s="152"/>
      <c r="Q53" s="148"/>
      <c r="R53" s="148"/>
      <c r="S53" s="148"/>
      <c r="T53" s="148"/>
      <c r="U53" s="148"/>
      <c r="V53" s="151"/>
      <c r="W53" s="143">
        <v>1956</v>
      </c>
      <c r="X53" s="150">
        <v>0.34190369171405199</v>
      </c>
      <c r="Y53" s="148">
        <v>5.1597418997931882E-2</v>
      </c>
      <c r="Z53" s="148">
        <v>1.3864284557363741E-2</v>
      </c>
      <c r="AA53" s="148">
        <v>9.3944429773976067E-3</v>
      </c>
      <c r="AB53" s="148">
        <v>0.13281303912098474</v>
      </c>
      <c r="AC53" s="148">
        <v>0.12307367999471447</v>
      </c>
      <c r="AD53" s="151">
        <v>1.1160826065659556E-2</v>
      </c>
      <c r="AE53" s="195">
        <v>0.3694404081213688</v>
      </c>
      <c r="AF53" s="148">
        <v>4.8466961535288809E-2</v>
      </c>
      <c r="AG53" s="148">
        <v>1.2540997212955006E-2</v>
      </c>
      <c r="AH53" s="148">
        <v>5.491866992550859E-3</v>
      </c>
      <c r="AI53" s="148">
        <v>0.14137826243333526</v>
      </c>
      <c r="AJ53" s="148">
        <v>0.14644843243947922</v>
      </c>
      <c r="AK53" s="148">
        <v>1.5113887507759686E-2</v>
      </c>
      <c r="AL53" s="152">
        <v>0.42879381491930552</v>
      </c>
      <c r="AM53" s="148">
        <v>4.4161697219715169E-2</v>
      </c>
      <c r="AN53" s="148">
        <v>9.7653570425599266E-3</v>
      </c>
      <c r="AO53" s="148">
        <v>1.8922435399975697E-3</v>
      </c>
      <c r="AP53" s="148">
        <v>0.16874634215647333</v>
      </c>
      <c r="AQ53" s="148">
        <v>0.17599247910081781</v>
      </c>
      <c r="AR53" s="151">
        <v>2.8235695859741752E-2</v>
      </c>
      <c r="AS53" s="143">
        <v>1956</v>
      </c>
      <c r="AT53" s="150">
        <v>0.46571207590962188</v>
      </c>
      <c r="AU53" s="148">
        <v>4.3617865926143917E-2</v>
      </c>
      <c r="AV53" s="148">
        <v>8.7080232162840242E-3</v>
      </c>
      <c r="AW53" s="148">
        <v>1.3143063599581231E-3</v>
      </c>
      <c r="AX53" s="148">
        <v>0.19148829947017509</v>
      </c>
      <c r="AY53" s="148">
        <v>0.18561774550973467</v>
      </c>
      <c r="AZ53" s="151">
        <v>3.4965835427326064E-2</v>
      </c>
      <c r="BA53" s="195">
        <v>0.51298182775490042</v>
      </c>
      <c r="BB53" s="148">
        <v>4.4803614752428216E-2</v>
      </c>
      <c r="BC53" s="148">
        <v>6.3437666902024931E-3</v>
      </c>
      <c r="BD53" s="148">
        <v>6.1493367780240124E-4</v>
      </c>
      <c r="BE53" s="148">
        <v>0.20486649643180249</v>
      </c>
      <c r="BF53" s="148">
        <v>0.20657110205156259</v>
      </c>
      <c r="BG53" s="148">
        <v>4.9781914151102197E-2</v>
      </c>
      <c r="BH53" s="152">
        <v>0.53631045332162663</v>
      </c>
      <c r="BI53" s="148">
        <v>4.8581049863519798E-2</v>
      </c>
      <c r="BJ53" s="148">
        <v>3.3160366092687583E-3</v>
      </c>
      <c r="BK53" s="148">
        <v>2.0190699282203022E-4</v>
      </c>
      <c r="BL53" s="148">
        <v>0.19589405299243234</v>
      </c>
      <c r="BM53" s="148">
        <v>0.22154498495329417</v>
      </c>
      <c r="BN53" s="151">
        <v>6.6772421910289509E-2</v>
      </c>
    </row>
    <row r="54" spans="1:66" hidden="1">
      <c r="A54" s="143">
        <v>1957</v>
      </c>
      <c r="B54" s="150">
        <v>0.20828132938361413</v>
      </c>
      <c r="C54" s="148">
        <v>5.9776914515788031E-2</v>
      </c>
      <c r="D54" s="148">
        <v>1.3254598611192676E-2</v>
      </c>
      <c r="E54" s="148">
        <v>3.549055425810127E-2</v>
      </c>
      <c r="F54" s="148">
        <v>7.071931470806507E-2</v>
      </c>
      <c r="G54" s="148">
        <v>2.9039947290467077E-2</v>
      </c>
      <c r="H54" s="151">
        <v>0</v>
      </c>
      <c r="I54" s="147">
        <v>0.16647729786175641</v>
      </c>
      <c r="J54" s="148">
        <v>5.4558887784982121E-2</v>
      </c>
      <c r="K54" s="148">
        <v>1.2556902823783437E-2</v>
      </c>
      <c r="L54" s="148">
        <v>3.7345165483684092E-2</v>
      </c>
      <c r="M54" s="148">
        <v>4.1924321399955382E-2</v>
      </c>
      <c r="N54" s="148">
        <v>2.0092020369351378E-2</v>
      </c>
      <c r="O54" s="148">
        <v>0</v>
      </c>
      <c r="P54" s="152"/>
      <c r="Q54" s="148"/>
      <c r="R54" s="148"/>
      <c r="S54" s="148"/>
      <c r="T54" s="148"/>
      <c r="U54" s="148"/>
      <c r="V54" s="151"/>
      <c r="W54" s="143">
        <v>1957</v>
      </c>
      <c r="X54" s="150">
        <v>0.3434574043585199</v>
      </c>
      <c r="Y54" s="148">
        <v>5.2141786006949756E-2</v>
      </c>
      <c r="Z54" s="148">
        <v>1.404900757057807E-2</v>
      </c>
      <c r="AA54" s="148">
        <v>1.0236427774066885E-2</v>
      </c>
      <c r="AB54" s="148">
        <v>0.13232619745365082</v>
      </c>
      <c r="AC54" s="148">
        <v>0.12270287592666507</v>
      </c>
      <c r="AD54" s="151">
        <v>1.2001109626609248E-2</v>
      </c>
      <c r="AE54" s="195">
        <v>0.36913627203311805</v>
      </c>
      <c r="AF54" s="148">
        <v>4.8919144261733424E-2</v>
      </c>
      <c r="AG54" s="148">
        <v>1.2807045049400022E-2</v>
      </c>
      <c r="AH54" s="148">
        <v>5.9768524513134262E-3</v>
      </c>
      <c r="AI54" s="148">
        <v>0.13903244543646542</v>
      </c>
      <c r="AJ54" s="148">
        <v>0.14616862237335387</v>
      </c>
      <c r="AK54" s="148">
        <v>1.6232162460851924E-2</v>
      </c>
      <c r="AL54" s="152">
        <v>0.42157566723418011</v>
      </c>
      <c r="AM54" s="148">
        <v>4.5384393844802327E-2</v>
      </c>
      <c r="AN54" s="148">
        <v>1.0016732257192596E-2</v>
      </c>
      <c r="AO54" s="148">
        <v>2.0968013213752755E-3</v>
      </c>
      <c r="AP54" s="148">
        <v>0.16599617374540279</v>
      </c>
      <c r="AQ54" s="148">
        <v>0.16740833103434152</v>
      </c>
      <c r="AR54" s="151">
        <v>3.0673235031065626E-2</v>
      </c>
      <c r="AS54" s="143">
        <v>1957</v>
      </c>
      <c r="AT54" s="150">
        <v>0.4562350622915653</v>
      </c>
      <c r="AU54" s="148">
        <v>4.4942937385317024E-2</v>
      </c>
      <c r="AV54" s="148">
        <v>8.8062518801920644E-3</v>
      </c>
      <c r="AW54" s="148">
        <v>1.4602025978082737E-3</v>
      </c>
      <c r="AX54" s="148">
        <v>0.18655834820419967</v>
      </c>
      <c r="AY54" s="148">
        <v>0.17659228135935362</v>
      </c>
      <c r="AZ54" s="151">
        <v>3.7875040864694641E-2</v>
      </c>
      <c r="BA54" s="195">
        <v>0.50500254327361815</v>
      </c>
      <c r="BB54" s="148">
        <v>4.6679678772481061E-2</v>
      </c>
      <c r="BC54" s="148">
        <v>6.5600457296904188E-3</v>
      </c>
      <c r="BD54" s="148">
        <v>6.9081625789488071E-4</v>
      </c>
      <c r="BE54" s="148">
        <v>0.20027914630339447</v>
      </c>
      <c r="BF54" s="148">
        <v>0.19663899541420723</v>
      </c>
      <c r="BG54" s="148">
        <v>5.4153860795950054E-2</v>
      </c>
      <c r="BH54" s="152">
        <v>0.5345068750041041</v>
      </c>
      <c r="BI54" s="148">
        <v>5.2103422042849061E-2</v>
      </c>
      <c r="BJ54" s="148">
        <v>4.0993572428660099E-3</v>
      </c>
      <c r="BK54" s="148">
        <v>2.3349101828599054E-4</v>
      </c>
      <c r="BL54" s="148">
        <v>0.19155249535859539</v>
      </c>
      <c r="BM54" s="148">
        <v>0.21150145675825643</v>
      </c>
      <c r="BN54" s="151">
        <v>7.5016652583251159E-2</v>
      </c>
    </row>
    <row r="55" spans="1:66" hidden="1">
      <c r="A55" s="143">
        <v>1958</v>
      </c>
      <c r="B55" s="150">
        <v>0.2045076818596829</v>
      </c>
      <c r="C55" s="148">
        <v>5.9164000458374416E-2</v>
      </c>
      <c r="D55" s="148">
        <v>1.4414198494460089E-2</v>
      </c>
      <c r="E55" s="148">
        <v>3.496421257725936E-2</v>
      </c>
      <c r="F55" s="148">
        <v>6.899560574112866E-2</v>
      </c>
      <c r="G55" s="148">
        <v>2.6969664588460365E-2</v>
      </c>
      <c r="H55" s="151">
        <v>0</v>
      </c>
      <c r="I55" s="147">
        <v>0.16400836189824844</v>
      </c>
      <c r="J55" s="148">
        <v>5.3999476019568303E-2</v>
      </c>
      <c r="K55" s="148">
        <v>1.3655463668648532E-2</v>
      </c>
      <c r="L55" s="148">
        <v>3.6791319042485879E-2</v>
      </c>
      <c r="M55" s="148">
        <v>4.0902460130114969E-2</v>
      </c>
      <c r="N55" s="148">
        <v>1.8659643037430756E-2</v>
      </c>
      <c r="O55" s="148">
        <v>0</v>
      </c>
      <c r="P55" s="152"/>
      <c r="Q55" s="148"/>
      <c r="R55" s="148"/>
      <c r="S55" s="148"/>
      <c r="T55" s="148"/>
      <c r="U55" s="148"/>
      <c r="V55" s="151"/>
      <c r="W55" s="143">
        <v>1958</v>
      </c>
      <c r="X55" s="150">
        <v>0.3324793694647466</v>
      </c>
      <c r="Y55" s="148">
        <v>5.173787186699462E-2</v>
      </c>
      <c r="Z55" s="148">
        <v>1.5034564606798223E-2</v>
      </c>
      <c r="AA55" s="148">
        <v>1.0110159738182446E-2</v>
      </c>
      <c r="AB55" s="148">
        <v>0.13218321207076603</v>
      </c>
      <c r="AC55" s="148">
        <v>0.11211992435332502</v>
      </c>
      <c r="AD55" s="151">
        <v>1.1293636828680313E-2</v>
      </c>
      <c r="AE55" s="195">
        <v>0.35911368325002829</v>
      </c>
      <c r="AF55" s="148">
        <v>4.9341643403173499E-2</v>
      </c>
      <c r="AG55" s="148">
        <v>1.3899502938764154E-2</v>
      </c>
      <c r="AH55" s="148">
        <v>6.0005937664072998E-3</v>
      </c>
      <c r="AI55" s="148">
        <v>0.1392198258489051</v>
      </c>
      <c r="AJ55" s="148">
        <v>0.13512464021939971</v>
      </c>
      <c r="AK55" s="148">
        <v>1.5527477073378496E-2</v>
      </c>
      <c r="AL55" s="152">
        <v>0.41982747510495133</v>
      </c>
      <c r="AM55" s="148">
        <v>4.746248656921908E-2</v>
      </c>
      <c r="AN55" s="148">
        <v>1.1286162978562164E-2</v>
      </c>
      <c r="AO55" s="148">
        <v>2.1826704178916369E-3</v>
      </c>
      <c r="AP55" s="148">
        <v>0.17015409175442861</v>
      </c>
      <c r="AQ55" s="148">
        <v>0.15869605524568448</v>
      </c>
      <c r="AR55" s="151">
        <v>3.0046008139165335E-2</v>
      </c>
      <c r="AS55" s="143">
        <v>1958</v>
      </c>
      <c r="AT55" s="150">
        <v>0.45989475234985094</v>
      </c>
      <c r="AU55" s="148">
        <v>4.7665514641494017E-2</v>
      </c>
      <c r="AV55" s="148">
        <v>1.009231523874766E-2</v>
      </c>
      <c r="AW55" s="148">
        <v>1.5414977047679584E-3</v>
      </c>
      <c r="AX55" s="148">
        <v>0.19382550538154411</v>
      </c>
      <c r="AY55" s="148">
        <v>0.16925020717155728</v>
      </c>
      <c r="AZ55" s="151">
        <v>3.7519712211739935E-2</v>
      </c>
      <c r="BA55" s="195">
        <v>0.5178597112945913</v>
      </c>
      <c r="BB55" s="148">
        <v>5.0693018486246244E-2</v>
      </c>
      <c r="BC55" s="148">
        <v>7.7563312318721083E-3</v>
      </c>
      <c r="BD55" s="148">
        <v>7.4674061958537354E-4</v>
      </c>
      <c r="BE55" s="148">
        <v>0.21207583247775363</v>
      </c>
      <c r="BF55" s="148">
        <v>0.19232259484872666</v>
      </c>
      <c r="BG55" s="148">
        <v>5.426519363040723E-2</v>
      </c>
      <c r="BH55" s="152">
        <v>0.55085428003015235</v>
      </c>
      <c r="BI55" s="148">
        <v>5.7321457014874726E-2</v>
      </c>
      <c r="BJ55" s="148">
        <v>4.8966549929523014E-3</v>
      </c>
      <c r="BK55" s="148">
        <v>2.5568666891851642E-4</v>
      </c>
      <c r="BL55" s="148">
        <v>0.20338797773807762</v>
      </c>
      <c r="BM55" s="148">
        <v>0.21085976172084997</v>
      </c>
      <c r="BN55" s="151">
        <v>7.4132741894479159E-2</v>
      </c>
    </row>
    <row r="56" spans="1:66" hidden="1">
      <c r="A56" s="170">
        <v>1959</v>
      </c>
      <c r="B56" s="159">
        <v>0.21532101613221</v>
      </c>
      <c r="C56" s="160">
        <v>6.1295839972903152E-2</v>
      </c>
      <c r="D56" s="160">
        <v>1.4277204584918823E-2</v>
      </c>
      <c r="E56" s="160">
        <v>3.9737147166863003E-2</v>
      </c>
      <c r="F56" s="160">
        <v>7.0282683000841839E-2</v>
      </c>
      <c r="G56" s="160">
        <v>2.9728141406683187E-2</v>
      </c>
      <c r="H56" s="161">
        <v>0</v>
      </c>
      <c r="I56" s="162">
        <v>0.17351821406934007</v>
      </c>
      <c r="J56" s="160">
        <v>5.5945223701443794E-2</v>
      </c>
      <c r="K56" s="160">
        <v>1.3525680846850578E-2</v>
      </c>
      <c r="L56" s="160">
        <v>4.1813670364341061E-2</v>
      </c>
      <c r="M56" s="160">
        <v>4.1665474321153723E-2</v>
      </c>
      <c r="N56" s="160">
        <v>2.0568164835550906E-2</v>
      </c>
      <c r="O56" s="160">
        <v>0</v>
      </c>
      <c r="P56" s="163"/>
      <c r="Q56" s="160"/>
      <c r="R56" s="160"/>
      <c r="S56" s="160"/>
      <c r="T56" s="160"/>
      <c r="U56" s="160"/>
      <c r="V56" s="161"/>
      <c r="W56" s="170">
        <v>1959</v>
      </c>
      <c r="X56" s="159">
        <v>0.34702924193715268</v>
      </c>
      <c r="Y56" s="160">
        <v>5.2542449122724093E-2</v>
      </c>
      <c r="Z56" s="160">
        <v>1.4272797521947978E-2</v>
      </c>
      <c r="AA56" s="160">
        <v>1.1263133520166224E-2</v>
      </c>
      <c r="AB56" s="160">
        <v>0.13043693270956208</v>
      </c>
      <c r="AC56" s="160">
        <v>0.12768408358578473</v>
      </c>
      <c r="AD56" s="161">
        <v>1.0829845476967534E-2</v>
      </c>
      <c r="AE56" s="196">
        <v>0.3724334865434884</v>
      </c>
      <c r="AF56" s="160">
        <v>4.9731034439792314E-2</v>
      </c>
      <c r="AG56" s="160">
        <v>1.3021805062947289E-2</v>
      </c>
      <c r="AH56" s="160">
        <v>6.6344904437030091E-3</v>
      </c>
      <c r="AI56" s="160">
        <v>0.13485924473062247</v>
      </c>
      <c r="AJ56" s="160">
        <v>0.15340939478602558</v>
      </c>
      <c r="AK56" s="160">
        <v>1.4777517080397743E-2</v>
      </c>
      <c r="AL56" s="163">
        <v>0.42456049499255888</v>
      </c>
      <c r="AM56" s="160">
        <v>4.6600986498978279E-2</v>
      </c>
      <c r="AN56" s="160">
        <v>1.0144307443059287E-2</v>
      </c>
      <c r="AO56" s="160">
        <v>2.3508896786121536E-3</v>
      </c>
      <c r="AP56" s="160">
        <v>0.16348388420083787</v>
      </c>
      <c r="AQ56" s="160">
        <v>0.17447341415408377</v>
      </c>
      <c r="AR56" s="161">
        <v>2.7507013016987575E-2</v>
      </c>
      <c r="AS56" s="170">
        <v>1959</v>
      </c>
      <c r="AT56" s="159">
        <v>0.45233122970754597</v>
      </c>
      <c r="AU56" s="160">
        <v>4.6055369080551835E-2</v>
      </c>
      <c r="AV56" s="160">
        <v>8.9961908645598762E-3</v>
      </c>
      <c r="AW56" s="160">
        <v>1.6338731152858855E-3</v>
      </c>
      <c r="AX56" s="160">
        <v>0.17814766536281032</v>
      </c>
      <c r="AY56" s="160">
        <v>0.18379321122480413</v>
      </c>
      <c r="AZ56" s="161">
        <v>3.3704920059533891E-2</v>
      </c>
      <c r="BA56" s="196">
        <v>0.49541899522404786</v>
      </c>
      <c r="BB56" s="160">
        <v>4.8267245593854445E-2</v>
      </c>
      <c r="BC56" s="160">
        <v>6.3948971230814323E-3</v>
      </c>
      <c r="BD56" s="160">
        <v>7.7996228666715815E-4</v>
      </c>
      <c r="BE56" s="160">
        <v>0.18825628717011608</v>
      </c>
      <c r="BF56" s="160">
        <v>0.20429007267251909</v>
      </c>
      <c r="BG56" s="160">
        <v>4.7430530377809671E-2</v>
      </c>
      <c r="BH56" s="163">
        <v>0.51524704235845931</v>
      </c>
      <c r="BI56" s="160">
        <v>5.3210062785292368E-2</v>
      </c>
      <c r="BJ56" s="160">
        <v>3.71913516530324E-3</v>
      </c>
      <c r="BK56" s="160">
        <v>2.6036589706492352E-4</v>
      </c>
      <c r="BL56" s="160">
        <v>0.18029242362740511</v>
      </c>
      <c r="BM56" s="160">
        <v>0.21641290022513468</v>
      </c>
      <c r="BN56" s="161">
        <v>6.1352154658258995E-2</v>
      </c>
    </row>
    <row r="57" spans="1:66">
      <c r="A57" s="143">
        <v>1960</v>
      </c>
      <c r="B57" s="150">
        <v>0.22445650900118916</v>
      </c>
      <c r="C57" s="148">
        <v>6.2547949482452306E-2</v>
      </c>
      <c r="D57" s="148">
        <v>1.4935923974679409E-2</v>
      </c>
      <c r="E57" s="148">
        <v>4.4790943516561599E-2</v>
      </c>
      <c r="F57" s="148">
        <v>7.4528212961524815E-2</v>
      </c>
      <c r="G57" s="148">
        <v>2.7653479065971005E-2</v>
      </c>
      <c r="H57" s="151">
        <v>0</v>
      </c>
      <c r="I57" s="147">
        <v>0.18168441791032208</v>
      </c>
      <c r="J57" s="148">
        <v>5.7088034480142623E-2</v>
      </c>
      <c r="K57" s="148">
        <v>1.4149726554155577E-2</v>
      </c>
      <c r="L57" s="148">
        <v>4.7131560291553201E-2</v>
      </c>
      <c r="M57" s="148">
        <v>4.418233924440098E-2</v>
      </c>
      <c r="N57" s="148">
        <v>1.9132757340069705E-2</v>
      </c>
      <c r="O57" s="148">
        <v>0</v>
      </c>
      <c r="P57" s="152"/>
      <c r="Q57" s="148"/>
      <c r="R57" s="148"/>
      <c r="S57" s="148"/>
      <c r="T57" s="148"/>
      <c r="U57" s="148"/>
      <c r="V57" s="151"/>
      <c r="W57" s="143">
        <v>1960</v>
      </c>
      <c r="X57" s="150">
        <v>0.35576051710098583</v>
      </c>
      <c r="Y57" s="148">
        <v>5.4869484789745619E-2</v>
      </c>
      <c r="Z57" s="148">
        <v>1.5474544075399325E-2</v>
      </c>
      <c r="AA57" s="148">
        <v>1.2992455939415819E-2</v>
      </c>
      <c r="AB57" s="148">
        <v>0.13431426538278171</v>
      </c>
      <c r="AC57" s="148">
        <v>0.12524697298549872</v>
      </c>
      <c r="AD57" s="151">
        <v>1.2862793928144661E-2</v>
      </c>
      <c r="AE57" s="195">
        <v>0.37992909122706631</v>
      </c>
      <c r="AF57" s="148">
        <v>5.2477449349871322E-2</v>
      </c>
      <c r="AG57" s="148">
        <v>1.4534800331700995E-2</v>
      </c>
      <c r="AH57" s="148">
        <v>7.7332891392758131E-3</v>
      </c>
      <c r="AI57" s="148">
        <v>0.13758145563460658</v>
      </c>
      <c r="AJ57" s="148">
        <v>0.14986677071665766</v>
      </c>
      <c r="AK57" s="148">
        <v>1.7735326054953916E-2</v>
      </c>
      <c r="AL57" s="152">
        <v>0.43197902475472977</v>
      </c>
      <c r="AM57" s="148">
        <v>4.9756563195306885E-2</v>
      </c>
      <c r="AN57" s="148">
        <v>1.2023336691815892E-2</v>
      </c>
      <c r="AO57" s="148">
        <v>2.7726749837353247E-3</v>
      </c>
      <c r="AP57" s="148">
        <v>0.16393859854760259</v>
      </c>
      <c r="AQ57" s="148">
        <v>0.17050815722332943</v>
      </c>
      <c r="AR57" s="151">
        <v>3.297969411293962E-2</v>
      </c>
      <c r="AS57" s="143">
        <v>1960</v>
      </c>
      <c r="AT57" s="150">
        <v>0.4640953227224266</v>
      </c>
      <c r="AU57" s="148">
        <v>4.9606504892223416E-2</v>
      </c>
      <c r="AV57" s="148">
        <v>1.0863287095044166E-2</v>
      </c>
      <c r="AW57" s="148">
        <v>1.9439636466484138E-3</v>
      </c>
      <c r="AX57" s="148">
        <v>0.180042730649456</v>
      </c>
      <c r="AY57" s="148">
        <v>0.18099362579578865</v>
      </c>
      <c r="AZ57" s="151">
        <v>4.0645210643266011E-2</v>
      </c>
      <c r="BA57" s="195">
        <v>0.50443411746639488</v>
      </c>
      <c r="BB57" s="148">
        <v>5.0236088735182309E-2</v>
      </c>
      <c r="BC57" s="148">
        <v>8.1690932422266889E-3</v>
      </c>
      <c r="BD57" s="148">
        <v>8.9670245089618224E-4</v>
      </c>
      <c r="BE57" s="148">
        <v>0.18942944036005857</v>
      </c>
      <c r="BF57" s="148">
        <v>0.2011642551635798</v>
      </c>
      <c r="BG57" s="148">
        <v>5.4538537514451327E-2</v>
      </c>
      <c r="BH57" s="152">
        <v>0.51103113097349129</v>
      </c>
      <c r="BI57" s="148">
        <v>5.176546619058054E-2</v>
      </c>
      <c r="BJ57" s="148">
        <v>4.0577072434142165E-3</v>
      </c>
      <c r="BK57" s="148">
        <v>2.7979626176806102E-4</v>
      </c>
      <c r="BL57" s="148">
        <v>0.17392276017139022</v>
      </c>
      <c r="BM57" s="148">
        <v>0.21713424274552406</v>
      </c>
      <c r="BN57" s="151">
        <v>6.3871158360814168E-2</v>
      </c>
    </row>
    <row r="58" spans="1:66">
      <c r="A58" s="143">
        <v>1961</v>
      </c>
      <c r="B58" s="150">
        <v>0.22276990841660693</v>
      </c>
      <c r="C58" s="148">
        <v>6.2509517131897716E-2</v>
      </c>
      <c r="D58" s="148">
        <v>1.585945013821137E-2</v>
      </c>
      <c r="E58" s="148">
        <v>4.4722316820431395E-2</v>
      </c>
      <c r="F58" s="148">
        <v>7.3053835409551779E-2</v>
      </c>
      <c r="G58" s="148">
        <v>2.6624788916514666E-2</v>
      </c>
      <c r="H58" s="151">
        <v>0</v>
      </c>
      <c r="I58" s="147">
        <v>0.18086626496952191</v>
      </c>
      <c r="J58" s="171">
        <v>5.7052956953672643E-2</v>
      </c>
      <c r="K58" s="171">
        <v>1.5024640131764766E-2</v>
      </c>
      <c r="L58" s="148">
        <v>4.7059347406261449E-2</v>
      </c>
      <c r="M58" s="148">
        <v>4.3308288377124297E-2</v>
      </c>
      <c r="N58" s="148">
        <v>1.8421032100698741E-2</v>
      </c>
      <c r="O58" s="148">
        <v>0</v>
      </c>
      <c r="P58" s="152"/>
      <c r="Q58" s="148"/>
      <c r="R58" s="148"/>
      <c r="S58" s="148"/>
      <c r="T58" s="148"/>
      <c r="U58" s="148"/>
      <c r="V58" s="151"/>
      <c r="W58" s="143">
        <v>1961</v>
      </c>
      <c r="X58" s="150">
        <v>0.35276385913413111</v>
      </c>
      <c r="Y58" s="148">
        <v>5.4358000650584638E-2</v>
      </c>
      <c r="Z58" s="148">
        <v>1.6297785589905151E-2</v>
      </c>
      <c r="AA58" s="148">
        <v>1.2859523028591295E-2</v>
      </c>
      <c r="AB58" s="148">
        <v>0.13484816273021744</v>
      </c>
      <c r="AC58" s="148">
        <v>0.12035863603907321</v>
      </c>
      <c r="AD58" s="151">
        <v>1.404175109575939E-2</v>
      </c>
      <c r="AE58" s="195">
        <v>0.37819976696828495</v>
      </c>
      <c r="AF58" s="148">
        <v>5.1943301983872078E-2</v>
      </c>
      <c r="AG58" s="148">
        <v>1.5101215321863261E-2</v>
      </c>
      <c r="AH58" s="148">
        <v>7.6475460289783595E-3</v>
      </c>
      <c r="AI58" s="148">
        <v>0.14293592148944942</v>
      </c>
      <c r="AJ58" s="148">
        <v>0.14122764425985648</v>
      </c>
      <c r="AK58" s="148">
        <v>1.9344137884265381E-2</v>
      </c>
      <c r="AL58" s="152">
        <v>0.44022547962168823</v>
      </c>
      <c r="AM58" s="148">
        <v>5.0120247899251437E-2</v>
      </c>
      <c r="AN58" s="148">
        <v>1.2436593919824131E-2</v>
      </c>
      <c r="AO58" s="148">
        <v>2.7903765600837899E-3</v>
      </c>
      <c r="AP58" s="148">
        <v>0.17076033209513189</v>
      </c>
      <c r="AQ58" s="148">
        <v>0.167981389267568</v>
      </c>
      <c r="AR58" s="151">
        <v>3.6136539879828955E-2</v>
      </c>
      <c r="AS58" s="143">
        <v>1961</v>
      </c>
      <c r="AT58" s="150">
        <v>0.47412180644563212</v>
      </c>
      <c r="AU58" s="148">
        <v>5.0357971021483032E-2</v>
      </c>
      <c r="AV58" s="148">
        <v>1.1021792407761435E-2</v>
      </c>
      <c r="AW58" s="148">
        <v>1.9715997258282695E-3</v>
      </c>
      <c r="AX58" s="148">
        <v>0.18623132225479505</v>
      </c>
      <c r="AY58" s="148">
        <v>0.17979373212949626</v>
      </c>
      <c r="AZ58" s="151">
        <v>4.4745388906268044E-2</v>
      </c>
      <c r="BA58" s="195">
        <v>0.51488700986552915</v>
      </c>
      <c r="BB58" s="148">
        <v>5.0368800608291721E-2</v>
      </c>
      <c r="BC58" s="148">
        <v>7.7041698560035609E-3</v>
      </c>
      <c r="BD58" s="148">
        <v>8.9824573333040214E-4</v>
      </c>
      <c r="BE58" s="148">
        <v>0.19655404107828692</v>
      </c>
      <c r="BF58" s="148">
        <v>0.20088069282791016</v>
      </c>
      <c r="BG58" s="148">
        <v>5.8481059761706422E-2</v>
      </c>
      <c r="BH58" s="152">
        <v>0.51726270513059991</v>
      </c>
      <c r="BI58" s="148">
        <v>5.1010920802013374E-2</v>
      </c>
      <c r="BJ58" s="148">
        <v>3.9573126506388745E-3</v>
      </c>
      <c r="BK58" s="148">
        <v>2.7546470237854476E-4</v>
      </c>
      <c r="BL58" s="148">
        <v>0.18087979572538709</v>
      </c>
      <c r="BM58" s="148">
        <v>0.21614128523365844</v>
      </c>
      <c r="BN58" s="151">
        <v>6.4997926016523558E-2</v>
      </c>
    </row>
    <row r="59" spans="1:66">
      <c r="A59" s="172">
        <v>1962</v>
      </c>
      <c r="B59" s="150">
        <v>0.23894424736499786</v>
      </c>
      <c r="C59" s="154">
        <v>6.2508270144462585E-2</v>
      </c>
      <c r="D59" s="154">
        <v>1.6140831634402275E-2</v>
      </c>
      <c r="E59" s="154">
        <v>4.7996539622545242E-2</v>
      </c>
      <c r="F59" s="154">
        <v>8.6214594542980194E-2</v>
      </c>
      <c r="G59" s="154">
        <v>2.5976594537496567E-2</v>
      </c>
      <c r="H59" s="155">
        <v>1.2411506031639874E-4</v>
      </c>
      <c r="I59" s="173">
        <v>0.19193442165851593</v>
      </c>
      <c r="J59" s="174">
        <v>5.7051818817853928E-2</v>
      </c>
      <c r="K59" s="174">
        <v>1.5291210263967514E-2</v>
      </c>
      <c r="L59" s="174">
        <v>5.0504669547080994E-2</v>
      </c>
      <c r="M59" s="174">
        <v>5.1110342144966125E-2</v>
      </c>
      <c r="N59" s="174">
        <v>1.7972562462091446E-2</v>
      </c>
      <c r="O59" s="174">
        <v>3.8279931686702184E-6</v>
      </c>
      <c r="P59" s="152">
        <v>0.25959369540214539</v>
      </c>
      <c r="Q59" s="156">
        <v>6.4905069768428802E-2</v>
      </c>
      <c r="R59" s="156">
        <v>1.6514033079147339E-2</v>
      </c>
      <c r="S59" s="156">
        <v>4.6894825994968414E-2</v>
      </c>
      <c r="T59" s="156">
        <v>0.10163442045450211</v>
      </c>
      <c r="U59" s="156">
        <v>2.949243038892746E-2</v>
      </c>
      <c r="V59" s="157">
        <v>1.7695213318802416E-4</v>
      </c>
      <c r="W59" s="172">
        <v>1962</v>
      </c>
      <c r="X59" s="150">
        <v>0.33169180154800415</v>
      </c>
      <c r="Y59" s="154">
        <v>5.3948976099491119E-2</v>
      </c>
      <c r="Z59" s="154">
        <v>1.6460349783301353E-2</v>
      </c>
      <c r="AA59" s="154">
        <v>1.3895641081035137E-2</v>
      </c>
      <c r="AB59" s="154">
        <v>0.11396121978759766</v>
      </c>
      <c r="AC59" s="154">
        <v>0.12018822133541107</v>
      </c>
      <c r="AD59" s="155">
        <v>1.3240667060017586E-2</v>
      </c>
      <c r="AE59" s="173">
        <v>0.34892523288726807</v>
      </c>
      <c r="AF59" s="174">
        <v>5.1554877310991287E-2</v>
      </c>
      <c r="AG59" s="174">
        <v>1.532120443880558E-2</v>
      </c>
      <c r="AH59" s="174">
        <v>8.2337195053696632E-3</v>
      </c>
      <c r="AI59" s="174">
        <v>0.11660392582416534</v>
      </c>
      <c r="AJ59" s="174">
        <v>0.13941118121147156</v>
      </c>
      <c r="AK59" s="174">
        <v>1.7804818227887154E-2</v>
      </c>
      <c r="AL59" s="152">
        <v>0.39265713095664978</v>
      </c>
      <c r="AM59" s="156">
        <v>4.9539186060428619E-2</v>
      </c>
      <c r="AN59" s="156">
        <v>1.2837297283113003E-2</v>
      </c>
      <c r="AO59" s="156">
        <v>2.9990188777446747E-3</v>
      </c>
      <c r="AP59" s="156">
        <v>0.13214932382106781</v>
      </c>
      <c r="AQ59" s="156">
        <v>0.16324998438358307</v>
      </c>
      <c r="AR59" s="157">
        <v>3.1891681253910065E-2</v>
      </c>
      <c r="AS59" s="172">
        <v>1962</v>
      </c>
      <c r="AT59" s="150">
        <v>0.41067463159561157</v>
      </c>
      <c r="AU59" s="154">
        <v>4.9224797636270523E-2</v>
      </c>
      <c r="AV59" s="154">
        <v>1.1580037884414196E-2</v>
      </c>
      <c r="AW59" s="154">
        <v>2.0902287214994431E-3</v>
      </c>
      <c r="AX59" s="154">
        <v>0.13632836937904358</v>
      </c>
      <c r="AY59" s="154">
        <v>0.17283514142036438</v>
      </c>
      <c r="AZ59" s="155">
        <v>3.8629010319709778E-2</v>
      </c>
      <c r="BA59" s="173">
        <v>0.43564328551292419</v>
      </c>
      <c r="BB59" s="174">
        <v>4.9068707972764969E-2</v>
      </c>
      <c r="BC59" s="174">
        <v>8.3230100572109222E-3</v>
      </c>
      <c r="BD59" s="174">
        <v>9.5030717784538865E-4</v>
      </c>
      <c r="BE59" s="174">
        <v>0.13560120761394501</v>
      </c>
      <c r="BF59" s="174">
        <v>0.19033902883529663</v>
      </c>
      <c r="BG59" s="174">
        <v>5.1387641578912735E-2</v>
      </c>
      <c r="BH59" s="152">
        <v>0.44104942679405212</v>
      </c>
      <c r="BI59" s="156">
        <v>4.957936704158783E-2</v>
      </c>
      <c r="BJ59" s="156">
        <v>4.7656744718551636E-3</v>
      </c>
      <c r="BK59" s="156">
        <v>2.9162821010686457E-4</v>
      </c>
      <c r="BL59" s="156">
        <v>0.12921547889709473</v>
      </c>
      <c r="BM59" s="156">
        <v>0.19994761049747467</v>
      </c>
      <c r="BN59" s="157">
        <v>5.7319585233926773E-2</v>
      </c>
    </row>
    <row r="60" spans="1:66">
      <c r="A60" s="172">
        <v>1963</v>
      </c>
      <c r="B60" s="150">
        <v>0.23660292476415634</v>
      </c>
      <c r="C60" s="154">
        <v>6.3329897820949554E-2</v>
      </c>
      <c r="D60" s="154">
        <v>1.6840082593262196E-2</v>
      </c>
      <c r="E60" s="154">
        <v>4.9366362392902374E-2</v>
      </c>
      <c r="F60" s="154">
        <v>8.0824017524719238E-2</v>
      </c>
      <c r="G60" s="154">
        <v>2.6126830838620663E-2</v>
      </c>
      <c r="H60" s="155">
        <v>1.2618368782568723E-4</v>
      </c>
      <c r="I60" s="173">
        <v>0.19651798158884048</v>
      </c>
      <c r="J60" s="174">
        <v>5.937398225069046E-2</v>
      </c>
      <c r="K60" s="174">
        <v>1.584324799478054E-2</v>
      </c>
      <c r="L60" s="174">
        <v>5.4510008543729782E-2</v>
      </c>
      <c r="M60" s="174">
        <v>4.9111723899841309E-2</v>
      </c>
      <c r="N60" s="174">
        <v>1.7675325274467468E-2</v>
      </c>
      <c r="O60" s="174">
        <v>3.6960678926334367E-6</v>
      </c>
      <c r="P60" s="152">
        <v>0.25392339378595352</v>
      </c>
      <c r="Q60" s="156">
        <v>6.5046306699514389E-2</v>
      </c>
      <c r="R60" s="156">
        <v>1.7268042080104351E-2</v>
      </c>
      <c r="S60" s="156">
        <v>4.7174341976642609E-2</v>
      </c>
      <c r="T60" s="156">
        <v>9.4508644193410873E-2</v>
      </c>
      <c r="U60" s="156">
        <v>2.9762158170342445E-2</v>
      </c>
      <c r="V60" s="157">
        <v>1.7890757590066642E-4</v>
      </c>
      <c r="W60" s="172">
        <v>1963</v>
      </c>
      <c r="X60" s="150">
        <v>0.32495369017124176</v>
      </c>
      <c r="Y60" s="154">
        <v>5.3215548396110535E-2</v>
      </c>
      <c r="Z60" s="154">
        <v>1.6622678376734257E-2</v>
      </c>
      <c r="AA60" s="154">
        <v>1.3503975700587034E-2</v>
      </c>
      <c r="AB60" s="154">
        <v>0.10850250720977783</v>
      </c>
      <c r="AC60" s="154">
        <v>0.11927128583192825</v>
      </c>
      <c r="AD60" s="155">
        <v>1.384528586640954E-2</v>
      </c>
      <c r="AE60" s="173">
        <v>0.3421495258808136</v>
      </c>
      <c r="AF60" s="174">
        <v>5.0789713859558105E-2</v>
      </c>
      <c r="AG60" s="174">
        <v>1.5318886376917362E-2</v>
      </c>
      <c r="AH60" s="174">
        <v>8.05318308994174E-3</v>
      </c>
      <c r="AI60" s="174">
        <v>0.11172577738761902</v>
      </c>
      <c r="AJ60" s="174">
        <v>0.13772819191217422</v>
      </c>
      <c r="AK60" s="174">
        <v>1.8544209189713001E-2</v>
      </c>
      <c r="AL60" s="152">
        <v>0.38534396886825562</v>
      </c>
      <c r="AM60" s="156">
        <v>4.8965875059366226E-2</v>
      </c>
      <c r="AN60" s="156">
        <v>1.2189959641546011E-2</v>
      </c>
      <c r="AO60" s="156">
        <v>2.9286246281117201E-3</v>
      </c>
      <c r="AP60" s="156">
        <v>0.12763495743274689</v>
      </c>
      <c r="AQ60" s="156">
        <v>0.16078658401966095</v>
      </c>
      <c r="AR60" s="157">
        <v>3.2859690487384796E-2</v>
      </c>
      <c r="AS60" s="172">
        <v>1963</v>
      </c>
      <c r="AT60" s="150">
        <v>0.4029630571603775</v>
      </c>
      <c r="AU60" s="154">
        <v>4.8768883571028709E-2</v>
      </c>
      <c r="AV60" s="154">
        <v>1.0613891296088696E-2</v>
      </c>
      <c r="AW60" s="154">
        <v>2.0573679357767105E-3</v>
      </c>
      <c r="AX60" s="154">
        <v>0.13197445869445801</v>
      </c>
      <c r="AY60" s="154">
        <v>0.17001502215862274</v>
      </c>
      <c r="AZ60" s="155">
        <v>3.9563316851854324E-2</v>
      </c>
      <c r="BA60" s="173">
        <v>0.42753253877162933</v>
      </c>
      <c r="BB60" s="174">
        <v>4.8859398812055588E-2</v>
      </c>
      <c r="BC60" s="174">
        <v>7.2237800341099501E-3</v>
      </c>
      <c r="BD60" s="174">
        <v>9.3812929117120802E-4</v>
      </c>
      <c r="BE60" s="174">
        <v>0.13205291330814362</v>
      </c>
      <c r="BF60" s="174">
        <v>0.18683154135942459</v>
      </c>
      <c r="BG60" s="174">
        <v>5.1686989143490791E-2</v>
      </c>
      <c r="BH60" s="152">
        <v>0.43099837005138397</v>
      </c>
      <c r="BI60" s="156">
        <v>4.9293279647827148E-2</v>
      </c>
      <c r="BJ60" s="156">
        <v>4.0425811894237995E-3</v>
      </c>
      <c r="BK60" s="156">
        <v>2.8582886443473399E-4</v>
      </c>
      <c r="BL60" s="156">
        <v>0.12561121582984924</v>
      </c>
      <c r="BM60" s="156">
        <v>0.19625024497509003</v>
      </c>
      <c r="BN60" s="157">
        <v>5.5550171062350273E-2</v>
      </c>
    </row>
    <row r="61" spans="1:66">
      <c r="A61" s="172">
        <v>1964</v>
      </c>
      <c r="B61" s="150">
        <v>0.23426160216331482</v>
      </c>
      <c r="C61" s="154">
        <v>6.4151525497436523E-2</v>
      </c>
      <c r="D61" s="154">
        <v>1.7539333552122116E-2</v>
      </c>
      <c r="E61" s="154">
        <v>5.0736185163259506E-2</v>
      </c>
      <c r="F61" s="154">
        <v>7.5433440506458282E-2</v>
      </c>
      <c r="G61" s="154">
        <v>2.6277067139744759E-2</v>
      </c>
      <c r="H61" s="155">
        <v>1.2825231533497572E-4</v>
      </c>
      <c r="I61" s="173">
        <v>0.20110154151916504</v>
      </c>
      <c r="J61" s="174">
        <v>6.1696145683526993E-2</v>
      </c>
      <c r="K61" s="174">
        <v>1.6395285725593567E-2</v>
      </c>
      <c r="L61" s="174">
        <v>5.8515347540378571E-2</v>
      </c>
      <c r="M61" s="174">
        <v>4.7113105654716492E-2</v>
      </c>
      <c r="N61" s="174">
        <v>1.7378088086843491E-2</v>
      </c>
      <c r="O61" s="174">
        <v>3.564142616596655E-6</v>
      </c>
      <c r="P61" s="152">
        <v>0.24825309216976166</v>
      </c>
      <c r="Q61" s="156">
        <v>6.5187543630599976E-2</v>
      </c>
      <c r="R61" s="156">
        <v>1.8022051081061363E-2</v>
      </c>
      <c r="S61" s="156">
        <v>4.7453857958316803E-2</v>
      </c>
      <c r="T61" s="156">
        <v>8.7382867932319641E-2</v>
      </c>
      <c r="U61" s="156">
        <v>3.0031885951757431E-2</v>
      </c>
      <c r="V61" s="157">
        <v>1.8086301861330867E-4</v>
      </c>
      <c r="W61" s="172">
        <v>1964</v>
      </c>
      <c r="X61" s="150">
        <v>0.31821557879447937</v>
      </c>
      <c r="Y61" s="154">
        <v>5.248212069272995E-2</v>
      </c>
      <c r="Z61" s="154">
        <v>1.678500697016716E-2</v>
      </c>
      <c r="AA61" s="154">
        <v>1.3112310320138931E-2</v>
      </c>
      <c r="AB61" s="154">
        <v>0.10304379463195801</v>
      </c>
      <c r="AC61" s="154">
        <v>0.11835435032844543</v>
      </c>
      <c r="AD61" s="155">
        <v>1.4449904672801495E-2</v>
      </c>
      <c r="AE61" s="173">
        <v>0.33537381887435913</v>
      </c>
      <c r="AF61" s="174">
        <v>5.0024550408124924E-2</v>
      </c>
      <c r="AG61" s="174">
        <v>1.5316568315029144E-2</v>
      </c>
      <c r="AH61" s="174">
        <v>7.8726466745138168E-3</v>
      </c>
      <c r="AI61" s="174">
        <v>0.10684762895107269</v>
      </c>
      <c r="AJ61" s="174">
        <v>0.13604520261287689</v>
      </c>
      <c r="AK61" s="174">
        <v>1.9283600151538849E-2</v>
      </c>
      <c r="AL61" s="152">
        <v>0.37803080677986145</v>
      </c>
      <c r="AM61" s="156">
        <v>4.8392564058303833E-2</v>
      </c>
      <c r="AN61" s="156">
        <v>1.1542621999979019E-2</v>
      </c>
      <c r="AO61" s="156">
        <v>2.8582303784787655E-3</v>
      </c>
      <c r="AP61" s="156">
        <v>0.12312059104442596</v>
      </c>
      <c r="AQ61" s="156">
        <v>0.15832318365573883</v>
      </c>
      <c r="AR61" s="157">
        <v>3.3827699720859528E-2</v>
      </c>
      <c r="AS61" s="172">
        <v>1964</v>
      </c>
      <c r="AT61" s="150">
        <v>0.39525148272514343</v>
      </c>
      <c r="AU61" s="154">
        <v>4.8312969505786896E-2</v>
      </c>
      <c r="AV61" s="154">
        <v>9.647744707763195E-3</v>
      </c>
      <c r="AW61" s="154">
        <v>2.024507150053978E-3</v>
      </c>
      <c r="AX61" s="154">
        <v>0.12762054800987244</v>
      </c>
      <c r="AY61" s="154">
        <v>0.1671949028968811</v>
      </c>
      <c r="AZ61" s="155">
        <v>4.0497623383998871E-2</v>
      </c>
      <c r="BA61" s="173">
        <v>0.41942179203033447</v>
      </c>
      <c r="BB61" s="174">
        <v>4.8650089651346207E-2</v>
      </c>
      <c r="BC61" s="174">
        <v>6.1245500110089779E-3</v>
      </c>
      <c r="BD61" s="174">
        <v>9.259514044970274E-4</v>
      </c>
      <c r="BE61" s="174">
        <v>0.12850461900234222</v>
      </c>
      <c r="BF61" s="174">
        <v>0.18332405388355255</v>
      </c>
      <c r="BG61" s="174">
        <v>5.1986336708068848E-2</v>
      </c>
      <c r="BH61" s="152">
        <v>0.42094731330871582</v>
      </c>
      <c r="BI61" s="156">
        <v>4.9007192254066467E-2</v>
      </c>
      <c r="BJ61" s="156">
        <v>3.3194879069924355E-3</v>
      </c>
      <c r="BK61" s="156">
        <v>2.800295187626034E-4</v>
      </c>
      <c r="BL61" s="156">
        <v>0.12200695276260376</v>
      </c>
      <c r="BM61" s="156">
        <v>0.19255287945270538</v>
      </c>
      <c r="BN61" s="157">
        <v>5.3780756890773773E-2</v>
      </c>
    </row>
    <row r="62" spans="1:66">
      <c r="A62" s="172">
        <v>1965</v>
      </c>
      <c r="B62" s="150">
        <v>0.23842337727546692</v>
      </c>
      <c r="C62" s="154">
        <v>6.1168583109974861E-2</v>
      </c>
      <c r="D62" s="154">
        <v>1.745226327329874E-2</v>
      </c>
      <c r="E62" s="154">
        <v>5.4969346150755882E-2</v>
      </c>
      <c r="F62" s="154">
        <v>7.7978648245334625E-2</v>
      </c>
      <c r="G62" s="154">
        <v>2.6713814586400986E-2</v>
      </c>
      <c r="H62" s="155">
        <v>1.4663548790849745E-4</v>
      </c>
      <c r="I62" s="173">
        <v>0.20665505528450012</v>
      </c>
      <c r="J62" s="174">
        <v>5.90785201638937E-2</v>
      </c>
      <c r="K62" s="174">
        <v>1.6642128117382526E-2</v>
      </c>
      <c r="L62" s="174">
        <v>6.269427016377449E-2</v>
      </c>
      <c r="M62" s="174">
        <v>5.1234841346740723E-2</v>
      </c>
      <c r="N62" s="174">
        <v>1.6997751779854298E-2</v>
      </c>
      <c r="O62" s="174">
        <v>7.5385966056273901E-6</v>
      </c>
      <c r="P62" s="152">
        <v>0.25214772671461105</v>
      </c>
      <c r="Q62" s="156">
        <v>6.2068633735179901E-2</v>
      </c>
      <c r="R62" s="156">
        <v>1.7799108289182186E-2</v>
      </c>
      <c r="S62" s="156">
        <v>5.1629075780510902E-2</v>
      </c>
      <c r="T62" s="156">
        <v>8.9528076350688934E-2</v>
      </c>
      <c r="U62" s="156">
        <v>3.0924383550882339E-2</v>
      </c>
      <c r="V62" s="157">
        <v>2.0694330305559561E-4</v>
      </c>
      <c r="W62" s="172">
        <v>1965</v>
      </c>
      <c r="X62" s="150">
        <v>0.31958241760730743</v>
      </c>
      <c r="Y62" s="154">
        <v>4.9816014245152473E-2</v>
      </c>
      <c r="Z62" s="154">
        <v>1.6692977398633957E-2</v>
      </c>
      <c r="AA62" s="154">
        <v>1.4496916905045509E-2</v>
      </c>
      <c r="AB62" s="154">
        <v>0.10793650895357132</v>
      </c>
      <c r="AC62" s="154">
        <v>0.11612280085682869</v>
      </c>
      <c r="AD62" s="155">
        <v>1.4545517507940531E-2</v>
      </c>
      <c r="AE62" s="173">
        <v>0.33671112358570099</v>
      </c>
      <c r="AF62" s="174">
        <v>4.7473426908254623E-2</v>
      </c>
      <c r="AG62" s="174">
        <v>1.523026404902339E-2</v>
      </c>
      <c r="AH62" s="174">
        <v>8.8013559579849243E-3</v>
      </c>
      <c r="AI62" s="174">
        <v>0.11304281651973724</v>
      </c>
      <c r="AJ62" s="174">
        <v>0.13284505903720856</v>
      </c>
      <c r="AK62" s="174">
        <v>1.9357199780642986E-2</v>
      </c>
      <c r="AL62" s="152">
        <v>0.38087338209152222</v>
      </c>
      <c r="AM62" s="156">
        <v>4.5944156125187874E-2</v>
      </c>
      <c r="AN62" s="156">
        <v>1.1475127190351486E-2</v>
      </c>
      <c r="AO62" s="156">
        <v>3.2733913976699114E-3</v>
      </c>
      <c r="AP62" s="156">
        <v>0.13156419992446899</v>
      </c>
      <c r="AQ62" s="156">
        <v>0.15501736849546432</v>
      </c>
      <c r="AR62" s="157">
        <v>3.3620772883296013E-2</v>
      </c>
      <c r="AS62" s="172">
        <v>1965</v>
      </c>
      <c r="AT62" s="150">
        <v>0.39792108535766602</v>
      </c>
      <c r="AU62" s="154">
        <v>4.5836761593818665E-2</v>
      </c>
      <c r="AV62" s="154">
        <v>9.9985268898308277E-3</v>
      </c>
      <c r="AW62" s="154">
        <v>2.2912669228389859E-3</v>
      </c>
      <c r="AX62" s="154">
        <v>0.13648287206888199</v>
      </c>
      <c r="AY62" s="154">
        <v>0.16328278183937073</v>
      </c>
      <c r="AZ62" s="155">
        <v>4.0058562532067299E-2</v>
      </c>
      <c r="BA62" s="173">
        <v>0.42022502422332764</v>
      </c>
      <c r="BB62" s="174">
        <v>4.6010112389922142E-2</v>
      </c>
      <c r="BC62" s="174">
        <v>6.9548010360449553E-3</v>
      </c>
      <c r="BD62" s="174">
        <v>1.0094017488881946E-3</v>
      </c>
      <c r="BE62" s="174">
        <v>0.13599257171154022</v>
      </c>
      <c r="BF62" s="174">
        <v>0.17917346954345703</v>
      </c>
      <c r="BG62" s="174">
        <v>5.1144124940037727E-2</v>
      </c>
      <c r="BH62" s="152">
        <v>0.42187437415122986</v>
      </c>
      <c r="BI62" s="156">
        <v>4.6391094103455544E-2</v>
      </c>
      <c r="BJ62" s="156">
        <v>3.748137503862381E-3</v>
      </c>
      <c r="BK62" s="156">
        <v>3.0594681447837502E-4</v>
      </c>
      <c r="BL62" s="156">
        <v>0.12972546368837357</v>
      </c>
      <c r="BM62" s="156">
        <v>0.18846528232097626</v>
      </c>
      <c r="BN62" s="157">
        <v>5.3256534039974213E-2</v>
      </c>
    </row>
    <row r="63" spans="1:66">
      <c r="A63" s="172">
        <v>1966</v>
      </c>
      <c r="B63" s="150">
        <v>0.24258515238761902</v>
      </c>
      <c r="C63" s="154">
        <v>5.8185640722513199E-2</v>
      </c>
      <c r="D63" s="154">
        <v>1.7365192994475365E-2</v>
      </c>
      <c r="E63" s="154">
        <v>5.9202507138252258E-2</v>
      </c>
      <c r="F63" s="154">
        <v>8.0523855984210968E-2</v>
      </c>
      <c r="G63" s="154">
        <v>2.7150562033057213E-2</v>
      </c>
      <c r="H63" s="155">
        <v>1.6501866048201919E-4</v>
      </c>
      <c r="I63" s="173">
        <v>0.21220856904983521</v>
      </c>
      <c r="J63" s="174">
        <v>5.6460894644260406E-2</v>
      </c>
      <c r="K63" s="174">
        <v>1.6888970509171486E-2</v>
      </c>
      <c r="L63" s="174">
        <v>6.687319278717041E-2</v>
      </c>
      <c r="M63" s="174">
        <v>5.5356577038764954E-2</v>
      </c>
      <c r="N63" s="174">
        <v>1.6617415472865105E-2</v>
      </c>
      <c r="O63" s="174">
        <v>1.1513050594658125E-5</v>
      </c>
      <c r="P63" s="152">
        <v>0.25604236125946045</v>
      </c>
      <c r="Q63" s="156">
        <v>5.8949723839759827E-2</v>
      </c>
      <c r="R63" s="156">
        <v>1.7576165497303009E-2</v>
      </c>
      <c r="S63" s="156">
        <v>5.5804293602705002E-2</v>
      </c>
      <c r="T63" s="156">
        <v>9.1673284769058228E-2</v>
      </c>
      <c r="U63" s="156">
        <v>3.1816881150007248E-2</v>
      </c>
      <c r="V63" s="157">
        <v>2.3302358749788254E-4</v>
      </c>
      <c r="W63" s="172">
        <v>1966</v>
      </c>
      <c r="X63" s="150">
        <v>0.3209492564201355</v>
      </c>
      <c r="Y63" s="154">
        <v>4.7149907797574997E-2</v>
      </c>
      <c r="Z63" s="154">
        <v>1.6600947827100754E-2</v>
      </c>
      <c r="AA63" s="154">
        <v>1.5881523489952087E-2</v>
      </c>
      <c r="AB63" s="154">
        <v>0.11282922327518463</v>
      </c>
      <c r="AC63" s="154">
        <v>0.11389125138521194</v>
      </c>
      <c r="AD63" s="155">
        <v>1.4641130343079567E-2</v>
      </c>
      <c r="AE63" s="173">
        <v>0.33804842829704285</v>
      </c>
      <c r="AF63" s="174">
        <v>4.4922303408384323E-2</v>
      </c>
      <c r="AG63" s="174">
        <v>1.5143959783017635E-2</v>
      </c>
      <c r="AH63" s="174">
        <v>9.7300652414560318E-3</v>
      </c>
      <c r="AI63" s="174">
        <v>0.11923800408840179</v>
      </c>
      <c r="AJ63" s="174">
        <v>0.12964491546154022</v>
      </c>
      <c r="AK63" s="174">
        <v>1.9430799409747124E-2</v>
      </c>
      <c r="AL63" s="152">
        <v>0.38371595740318298</v>
      </c>
      <c r="AM63" s="156">
        <v>4.3495748192071915E-2</v>
      </c>
      <c r="AN63" s="156">
        <v>1.1407632380723953E-2</v>
      </c>
      <c r="AO63" s="156">
        <v>3.6885524168610573E-3</v>
      </c>
      <c r="AP63" s="156">
        <v>0.14000780880451202</v>
      </c>
      <c r="AQ63" s="156">
        <v>0.15171155333518982</v>
      </c>
      <c r="AR63" s="157">
        <v>3.3413846045732498E-2</v>
      </c>
      <c r="AS63" s="172">
        <v>1966</v>
      </c>
      <c r="AT63" s="150">
        <v>0.4005906879901886</v>
      </c>
      <c r="AU63" s="154">
        <v>4.3360553681850433E-2</v>
      </c>
      <c r="AV63" s="154">
        <v>1.034930907189846E-2</v>
      </c>
      <c r="AW63" s="154">
        <v>2.5580266956239939E-3</v>
      </c>
      <c r="AX63" s="154">
        <v>0.14534519612789154</v>
      </c>
      <c r="AY63" s="154">
        <v>0.15937066078186035</v>
      </c>
      <c r="AZ63" s="155">
        <v>3.9619501680135727E-2</v>
      </c>
      <c r="BA63" s="173">
        <v>0.4210282564163208</v>
      </c>
      <c r="BB63" s="174">
        <v>4.3370135128498077E-2</v>
      </c>
      <c r="BC63" s="174">
        <v>7.7850520610809326E-3</v>
      </c>
      <c r="BD63" s="174">
        <v>1.0928520932793617E-3</v>
      </c>
      <c r="BE63" s="174">
        <v>0.14348052442073822</v>
      </c>
      <c r="BF63" s="174">
        <v>0.17502288520336151</v>
      </c>
      <c r="BG63" s="174">
        <v>5.0301913172006607E-2</v>
      </c>
      <c r="BH63" s="152">
        <v>0.4228014349937439</v>
      </c>
      <c r="BI63" s="156">
        <v>4.377499595284462E-2</v>
      </c>
      <c r="BJ63" s="156">
        <v>4.1767871007323265E-3</v>
      </c>
      <c r="BK63" s="156">
        <v>3.3186411019414663E-4</v>
      </c>
      <c r="BL63" s="156">
        <v>0.13744397461414337</v>
      </c>
      <c r="BM63" s="156">
        <v>0.18437768518924713</v>
      </c>
      <c r="BN63" s="157">
        <v>5.2732311189174652E-2</v>
      </c>
    </row>
    <row r="64" spans="1:66">
      <c r="A64" s="172">
        <v>1967</v>
      </c>
      <c r="B64" s="153">
        <v>0.24326950311660767</v>
      </c>
      <c r="C64" s="154">
        <v>5.7348906993865967E-2</v>
      </c>
      <c r="D64" s="154">
        <v>1.827729120850563E-2</v>
      </c>
      <c r="E64" s="154">
        <v>6.0923799872398376E-2</v>
      </c>
      <c r="F64" s="154">
        <v>8.033549040555954E-2</v>
      </c>
      <c r="G64" s="154">
        <v>2.6213280856609344E-2</v>
      </c>
      <c r="H64" s="155">
        <v>1.8150804680772126E-4</v>
      </c>
      <c r="I64" s="173">
        <v>0.20697090029716492</v>
      </c>
      <c r="J64" s="154">
        <v>5.418512225151062E-2</v>
      </c>
      <c r="K64" s="154">
        <v>1.5732100233435631E-2</v>
      </c>
      <c r="L64" s="154">
        <v>6.7276529967784882E-2</v>
      </c>
      <c r="M64" s="154">
        <v>5.4036971181631088E-2</v>
      </c>
      <c r="N64" s="154">
        <v>1.5731466934084892E-2</v>
      </c>
      <c r="O64" s="174">
        <v>8.6965910668368451E-6</v>
      </c>
      <c r="P64" s="152">
        <v>0.26049533486366272</v>
      </c>
      <c r="Q64" s="156">
        <v>5.8850310742855072E-2</v>
      </c>
      <c r="R64" s="156">
        <v>1.948513463139534E-2</v>
      </c>
      <c r="S64" s="156">
        <v>5.7909049093723297E-2</v>
      </c>
      <c r="T64" s="156">
        <v>9.2815704643726349E-2</v>
      </c>
      <c r="U64" s="156">
        <v>3.1187525019049644E-2</v>
      </c>
      <c r="V64" s="157">
        <v>2.6351737324148417E-4</v>
      </c>
      <c r="W64" s="172">
        <v>1967</v>
      </c>
      <c r="X64" s="153">
        <v>0.33291950821876526</v>
      </c>
      <c r="Y64" s="154">
        <v>4.8034664243459702E-2</v>
      </c>
      <c r="Z64" s="154">
        <v>1.7922904342412949E-2</v>
      </c>
      <c r="AA64" s="154">
        <v>1.7995428293943405E-2</v>
      </c>
      <c r="AB64" s="154">
        <v>0.12479013949632645</v>
      </c>
      <c r="AC64" s="154">
        <v>0.10960478335618973</v>
      </c>
      <c r="AD64" s="155">
        <v>1.4577477239072323E-2</v>
      </c>
      <c r="AE64" s="173">
        <v>0.35272416472434998</v>
      </c>
      <c r="AF64" s="154">
        <v>4.5879807323217392E-2</v>
      </c>
      <c r="AG64" s="154">
        <v>1.6736658290028572E-2</v>
      </c>
      <c r="AH64" s="154">
        <v>1.1600703001022339E-2</v>
      </c>
      <c r="AI64" s="154">
        <v>0.13406403362751007</v>
      </c>
      <c r="AJ64" s="154">
        <v>0.12505218386650085</v>
      </c>
      <c r="AK64" s="174">
        <v>1.9398925825953484E-2</v>
      </c>
      <c r="AL64" s="152">
        <v>0.40247076749801636</v>
      </c>
      <c r="AM64" s="156">
        <v>4.3914638459682465E-2</v>
      </c>
      <c r="AN64" s="156">
        <v>1.310288067907095E-2</v>
      </c>
      <c r="AO64" s="156">
        <v>4.5307297259569168E-3</v>
      </c>
      <c r="AP64" s="156">
        <v>0.15953013300895691</v>
      </c>
      <c r="AQ64" s="156">
        <v>0.14791776239871979</v>
      </c>
      <c r="AR64" s="157">
        <v>3.3491719514131546E-2</v>
      </c>
      <c r="AS64" s="172">
        <v>1967</v>
      </c>
      <c r="AT64" s="153">
        <v>0.42082104086875916</v>
      </c>
      <c r="AU64" s="154">
        <v>4.3568640947341919E-2</v>
      </c>
      <c r="AV64" s="154">
        <v>1.1345026083290577E-2</v>
      </c>
      <c r="AW64" s="154">
        <v>3.2173793297261E-3</v>
      </c>
      <c r="AX64" s="154">
        <v>0.16676729917526245</v>
      </c>
      <c r="AY64" s="154">
        <v>0.15625426173210144</v>
      </c>
      <c r="AZ64" s="155">
        <v>3.9692092686891556E-2</v>
      </c>
      <c r="BA64" s="173">
        <v>0.45174676179885864</v>
      </c>
      <c r="BB64" s="154">
        <v>4.3172307312488556E-2</v>
      </c>
      <c r="BC64" s="154">
        <v>8.0119315534830093E-3</v>
      </c>
      <c r="BD64" s="154">
        <v>1.4032192993909121E-3</v>
      </c>
      <c r="BE64" s="154">
        <v>0.17468464374542236</v>
      </c>
      <c r="BF64" s="154">
        <v>0.1729360818862915</v>
      </c>
      <c r="BG64" s="174">
        <v>5.1587566733360291E-2</v>
      </c>
      <c r="BH64" s="152">
        <v>0.45789510011672974</v>
      </c>
      <c r="BI64" s="156">
        <v>4.3276023119688034E-2</v>
      </c>
      <c r="BJ64" s="156">
        <v>4.6785138547420502E-3</v>
      </c>
      <c r="BK64" s="156">
        <v>4.4862180948257446E-4</v>
      </c>
      <c r="BL64" s="156">
        <v>0.16971886157989502</v>
      </c>
      <c r="BM64" s="156">
        <v>0.18398264050483704</v>
      </c>
      <c r="BN64" s="157">
        <v>5.5920053273439407E-2</v>
      </c>
    </row>
    <row r="65" spans="1:66">
      <c r="A65" s="172">
        <v>1968</v>
      </c>
      <c r="B65" s="153">
        <v>0.25533902645111084</v>
      </c>
      <c r="C65" s="154">
        <v>5.9339087456464767E-2</v>
      </c>
      <c r="D65" s="154">
        <v>1.8714470788836479E-2</v>
      </c>
      <c r="E65" s="154">
        <v>6.2008317559957504E-2</v>
      </c>
      <c r="F65" s="154">
        <v>8.8118880987167358E-2</v>
      </c>
      <c r="G65" s="154">
        <v>2.6975415647029877E-2</v>
      </c>
      <c r="H65" s="155">
        <v>1.8285753321833909E-4</v>
      </c>
      <c r="I65" s="173">
        <v>0.21526302397251129</v>
      </c>
      <c r="J65" s="154">
        <v>5.6041445583105087E-2</v>
      </c>
      <c r="K65" s="154">
        <v>1.6597786918282509E-2</v>
      </c>
      <c r="L65" s="154">
        <v>6.7032478749752045E-2</v>
      </c>
      <c r="M65" s="154">
        <v>5.9455066919326782E-2</v>
      </c>
      <c r="N65" s="154">
        <v>1.6125733032822609E-2</v>
      </c>
      <c r="O65" s="174">
        <v>1.0523568562348373E-5</v>
      </c>
      <c r="P65" s="152">
        <v>0.27409631013870239</v>
      </c>
      <c r="Q65" s="156">
        <v>6.0882527381181717E-2</v>
      </c>
      <c r="R65" s="156">
        <v>1.9705168902873993E-2</v>
      </c>
      <c r="S65" s="156">
        <v>5.9656795114278793E-2</v>
      </c>
      <c r="T65" s="156">
        <v>0.10153476893901825</v>
      </c>
      <c r="U65" s="156">
        <v>3.2053530216217041E-2</v>
      </c>
      <c r="V65" s="157">
        <v>2.6351716951467097E-4</v>
      </c>
      <c r="W65" s="172">
        <v>1968</v>
      </c>
      <c r="X65" s="153">
        <v>0.35501107573509216</v>
      </c>
      <c r="Y65" s="154">
        <v>5.0643879920244217E-2</v>
      </c>
      <c r="Z65" s="154">
        <v>1.8477547913789749E-2</v>
      </c>
      <c r="AA65" s="154">
        <v>1.8376756459474564E-2</v>
      </c>
      <c r="AB65" s="154">
        <v>0.13445095717906952</v>
      </c>
      <c r="AC65" s="154">
        <v>0.11958098411560059</v>
      </c>
      <c r="AD65" s="155">
        <v>1.3546782545745373E-2</v>
      </c>
      <c r="AE65" s="173">
        <v>0.37679213285446167</v>
      </c>
      <c r="AF65" s="154">
        <v>4.8627313226461411E-2</v>
      </c>
      <c r="AG65" s="154">
        <v>1.692829467356205E-2</v>
      </c>
      <c r="AH65" s="154">
        <v>1.1729692108929157E-2</v>
      </c>
      <c r="AI65" s="154">
        <v>0.14405599236488342</v>
      </c>
      <c r="AJ65" s="154">
        <v>0.13760347664356232</v>
      </c>
      <c r="AK65" s="174">
        <v>1.7938310280442238E-2</v>
      </c>
      <c r="AL65" s="152">
        <v>0.42999410629272461</v>
      </c>
      <c r="AM65" s="156">
        <v>4.645276814699173E-2</v>
      </c>
      <c r="AN65" s="156">
        <v>1.371909212321043E-2</v>
      </c>
      <c r="AO65" s="156">
        <v>4.3769283220171928E-3</v>
      </c>
      <c r="AP65" s="156">
        <v>0.16940052807331085</v>
      </c>
      <c r="AQ65" s="156">
        <v>0.16583812236785889</v>
      </c>
      <c r="AR65" s="157">
        <v>3.0298972502350807E-2</v>
      </c>
      <c r="AS65" s="172">
        <v>1968</v>
      </c>
      <c r="AT65" s="153">
        <v>0.45015040040016174</v>
      </c>
      <c r="AU65" s="154">
        <v>4.5989472419023514E-2</v>
      </c>
      <c r="AV65" s="154">
        <v>1.2271111831068993E-2</v>
      </c>
      <c r="AW65" s="154">
        <v>3.0181813053786755E-3</v>
      </c>
      <c r="AX65" s="154">
        <v>0.17704668641090393</v>
      </c>
      <c r="AY65" s="154">
        <v>0.17640948295593262</v>
      </c>
      <c r="AZ65" s="155">
        <v>3.5542532801628113E-2</v>
      </c>
      <c r="BA65" s="173">
        <v>0.47846335172653198</v>
      </c>
      <c r="BB65" s="154">
        <v>4.5593805611133575E-2</v>
      </c>
      <c r="BC65" s="154">
        <v>9.0978397056460381E-3</v>
      </c>
      <c r="BD65" s="154">
        <v>1.3772925594821572E-3</v>
      </c>
      <c r="BE65" s="154">
        <v>0.17977926135063171</v>
      </c>
      <c r="BF65" s="154">
        <v>0.19728781282901764</v>
      </c>
      <c r="BG65" s="174">
        <v>4.5442607253789902E-2</v>
      </c>
      <c r="BH65" s="152">
        <v>0.4878849983215332</v>
      </c>
      <c r="BI65" s="156">
        <v>4.5325972139835358E-2</v>
      </c>
      <c r="BJ65" s="156">
        <v>5.5545084178447723E-3</v>
      </c>
      <c r="BK65" s="156">
        <v>4.3994950829073787E-4</v>
      </c>
      <c r="BL65" s="156">
        <v>0.17644315958023071</v>
      </c>
      <c r="BM65" s="156">
        <v>0.21180981397628784</v>
      </c>
      <c r="BN65" s="157">
        <v>4.8375841230154037E-2</v>
      </c>
    </row>
    <row r="66" spans="1:66">
      <c r="A66" s="172">
        <v>1969</v>
      </c>
      <c r="B66" s="153">
        <v>0.27093502879142761</v>
      </c>
      <c r="C66" s="154">
        <v>5.9669077396392822E-2</v>
      </c>
      <c r="D66" s="154">
        <v>1.9053993746638298E-2</v>
      </c>
      <c r="E66" s="154">
        <v>6.4362816512584686E-2</v>
      </c>
      <c r="F66" s="154">
        <v>0.10023697465658188</v>
      </c>
      <c r="G66" s="154">
        <v>2.7387961745262146E-2</v>
      </c>
      <c r="H66" s="155">
        <v>2.4157227016985416E-4</v>
      </c>
      <c r="I66" s="173">
        <v>0.23174205422401428</v>
      </c>
      <c r="J66" s="154">
        <v>5.675191804766655E-2</v>
      </c>
      <c r="K66" s="154">
        <v>1.748809777200222E-2</v>
      </c>
      <c r="L66" s="154">
        <v>7.1354247629642487E-2</v>
      </c>
      <c r="M66" s="154">
        <v>6.9810301065444946E-2</v>
      </c>
      <c r="N66" s="154">
        <v>1.6319660469889641E-2</v>
      </c>
      <c r="O66" s="174">
        <v>1.7823751477408223E-5</v>
      </c>
      <c r="P66" s="152">
        <v>0.28952959179878235</v>
      </c>
      <c r="Q66" s="156">
        <v>6.10530786216259E-2</v>
      </c>
      <c r="R66" s="156">
        <v>1.9796909764409065E-2</v>
      </c>
      <c r="S66" s="156">
        <v>6.1045825481414795E-2</v>
      </c>
      <c r="T66" s="156">
        <v>0.11467248946428299</v>
      </c>
      <c r="U66" s="156">
        <v>3.2639160752296448E-2</v>
      </c>
      <c r="V66" s="157">
        <v>3.4772662911564112E-4</v>
      </c>
      <c r="W66" s="172">
        <v>1969</v>
      </c>
      <c r="X66" s="153">
        <v>0.36535593867301941</v>
      </c>
      <c r="Y66" s="154">
        <v>5.1301140338182449E-2</v>
      </c>
      <c r="Z66" s="154">
        <v>1.893051341176033E-2</v>
      </c>
      <c r="AA66" s="154">
        <v>1.976403221487999E-2</v>
      </c>
      <c r="AB66" s="154">
        <v>0.14696148037910461</v>
      </c>
      <c r="AC66" s="154">
        <v>0.11393167078495026</v>
      </c>
      <c r="AD66" s="155">
        <v>1.4518845826387405E-2</v>
      </c>
      <c r="AE66" s="173">
        <v>0.3874717652797699</v>
      </c>
      <c r="AF66" s="154">
        <v>4.9219980835914612E-2</v>
      </c>
      <c r="AG66" s="154">
        <v>1.7403660342097282E-2</v>
      </c>
      <c r="AH66" s="154">
        <v>1.2899689376354218E-2</v>
      </c>
      <c r="AI66" s="154">
        <v>0.15637518465518951</v>
      </c>
      <c r="AJ66" s="154">
        <v>0.13223613798618317</v>
      </c>
      <c r="AK66" s="174">
        <v>1.9409652799367905E-2</v>
      </c>
      <c r="AL66" s="152">
        <v>0.44213026762008667</v>
      </c>
      <c r="AM66" s="156">
        <v>4.6998020261526108E-2</v>
      </c>
      <c r="AN66" s="156">
        <v>1.4141017571091652E-2</v>
      </c>
      <c r="AO66" s="156">
        <v>4.9964920617640018E-3</v>
      </c>
      <c r="AP66" s="156">
        <v>0.18089070916175842</v>
      </c>
      <c r="AQ66" s="156">
        <v>0.1622932106256485</v>
      </c>
      <c r="AR66" s="157">
        <v>3.292836993932724E-2</v>
      </c>
      <c r="AS66" s="172">
        <v>1969</v>
      </c>
      <c r="AT66" s="153">
        <v>0.46229195594787598</v>
      </c>
      <c r="AU66" s="154">
        <v>4.6486262232065201E-2</v>
      </c>
      <c r="AV66" s="154">
        <v>1.2309016659855843E-2</v>
      </c>
      <c r="AW66" s="154">
        <v>3.4458998125046492E-3</v>
      </c>
      <c r="AX66" s="154">
        <v>0.18695472180843353</v>
      </c>
      <c r="AY66" s="154">
        <v>0.17465215921401978</v>
      </c>
      <c r="AZ66" s="155">
        <v>3.8605593144893646E-2</v>
      </c>
      <c r="BA66" s="173">
        <v>0.49181506037712097</v>
      </c>
      <c r="BB66" s="154">
        <v>4.5700695365667343E-2</v>
      </c>
      <c r="BC66" s="154">
        <v>9.0995253995060921E-3</v>
      </c>
      <c r="BD66" s="154">
        <v>1.4997952384874225E-3</v>
      </c>
      <c r="BE66" s="154">
        <v>0.18768443167209625</v>
      </c>
      <c r="BF66" s="154">
        <v>0.19943243265151978</v>
      </c>
      <c r="BG66" s="174">
        <v>4.8537690192461014E-2</v>
      </c>
      <c r="BH66" s="152">
        <v>0.49507102370262146</v>
      </c>
      <c r="BI66" s="156">
        <v>4.554535448551178E-2</v>
      </c>
      <c r="BJ66" s="156">
        <v>4.7822613269090652E-3</v>
      </c>
      <c r="BK66" s="156">
        <v>4.8710213741287589E-4</v>
      </c>
      <c r="BL66" s="156">
        <v>0.17935027182102203</v>
      </c>
      <c r="BM66" s="156">
        <v>0.21603319048881531</v>
      </c>
      <c r="BN66" s="157">
        <v>4.9040060490369797E-2</v>
      </c>
    </row>
    <row r="67" spans="1:66">
      <c r="A67" s="175">
        <v>1970</v>
      </c>
      <c r="B67" s="176">
        <v>0.26411226391792297</v>
      </c>
      <c r="C67" s="177">
        <v>6.0189403593540192E-2</v>
      </c>
      <c r="D67" s="177">
        <v>1.9842399284243584E-2</v>
      </c>
      <c r="E67" s="177">
        <v>6.4254432916641235E-2</v>
      </c>
      <c r="F67" s="177">
        <v>9.5736086368560791E-2</v>
      </c>
      <c r="G67" s="177">
        <v>2.3856885731220245E-2</v>
      </c>
      <c r="H67" s="178">
        <v>2.3509794846177101E-4</v>
      </c>
      <c r="I67" s="179">
        <v>0.22364355623722076</v>
      </c>
      <c r="J67" s="177">
        <v>5.6884586811065674E-2</v>
      </c>
      <c r="K67" s="177">
        <v>1.7379110679030418E-2</v>
      </c>
      <c r="L67" s="177">
        <v>7.169758528470993E-2</v>
      </c>
      <c r="M67" s="177">
        <v>6.4129576086997986E-2</v>
      </c>
      <c r="N67" s="177">
        <v>1.3532204553484917E-2</v>
      </c>
      <c r="O67" s="180">
        <v>2.0511557522695512E-5</v>
      </c>
      <c r="P67" s="169">
        <v>0.28292417526245117</v>
      </c>
      <c r="Q67" s="181">
        <v>6.172565370798111E-2</v>
      </c>
      <c r="R67" s="181">
        <v>2.0987460389733315E-2</v>
      </c>
      <c r="S67" s="181">
        <v>6.079448014497757E-2</v>
      </c>
      <c r="T67" s="181">
        <v>0.11042840033769608</v>
      </c>
      <c r="U67" s="181">
        <v>2.8656322509050369E-2</v>
      </c>
      <c r="V67" s="182">
        <v>3.3484859159216285E-4</v>
      </c>
      <c r="W67" s="175">
        <v>1970</v>
      </c>
      <c r="X67" s="176">
        <v>0.34620270133018494</v>
      </c>
      <c r="Y67" s="177">
        <v>5.0512075424194336E-2</v>
      </c>
      <c r="Z67" s="177">
        <v>2.2194655612111092E-2</v>
      </c>
      <c r="AA67" s="177">
        <v>1.992618665099144E-2</v>
      </c>
      <c r="AB67" s="177">
        <v>0.13694874942302704</v>
      </c>
      <c r="AC67" s="177">
        <v>0.10206360369920731</v>
      </c>
      <c r="AD67" s="178">
        <v>1.4631558209657669E-2</v>
      </c>
      <c r="AE67" s="179">
        <v>0.36491519212722778</v>
      </c>
      <c r="AF67" s="177">
        <v>4.779425635933876E-2</v>
      </c>
      <c r="AG67" s="177">
        <v>2.1068470552563667E-2</v>
      </c>
      <c r="AH67" s="177">
        <v>1.279545109719038E-2</v>
      </c>
      <c r="AI67" s="177">
        <v>0.14333879947662354</v>
      </c>
      <c r="AJ67" s="177">
        <v>0.12025709450244904</v>
      </c>
      <c r="AK67" s="180">
        <v>1.9766390323638916E-2</v>
      </c>
      <c r="AL67" s="169">
        <v>0.41380622982978821</v>
      </c>
      <c r="AM67" s="181">
        <v>4.5219048857688904E-2</v>
      </c>
      <c r="AN67" s="181">
        <v>1.7687644809484482E-2</v>
      </c>
      <c r="AO67" s="181">
        <v>5.2538546733558178E-3</v>
      </c>
      <c r="AP67" s="181">
        <v>0.16480211913585663</v>
      </c>
      <c r="AQ67" s="181">
        <v>0.14654518663883209</v>
      </c>
      <c r="AR67" s="182">
        <v>3.4306805580854416E-2</v>
      </c>
      <c r="AS67" s="175">
        <v>1970</v>
      </c>
      <c r="AT67" s="176">
        <v>0.43236708641052246</v>
      </c>
      <c r="AU67" s="177">
        <v>4.4549237936735153E-2</v>
      </c>
      <c r="AV67" s="177">
        <v>1.6300467774271965E-2</v>
      </c>
      <c r="AW67" s="177">
        <v>3.6226680967956781E-3</v>
      </c>
      <c r="AX67" s="177">
        <v>0.16889052093029022</v>
      </c>
      <c r="AY67" s="177">
        <v>0.1579015702009201</v>
      </c>
      <c r="AZ67" s="178">
        <v>4.1114505380392075E-2</v>
      </c>
      <c r="BA67" s="179">
        <v>0.46385049819946289</v>
      </c>
      <c r="BB67" s="177">
        <v>4.368475079536438E-2</v>
      </c>
      <c r="BC67" s="177">
        <v>1.2242063879966736E-2</v>
      </c>
      <c r="BD67" s="177">
        <v>1.6828295774757862E-3</v>
      </c>
      <c r="BE67" s="177">
        <v>0.17108030617237091</v>
      </c>
      <c r="BF67" s="177">
        <v>0.18089336156845093</v>
      </c>
      <c r="BG67" s="180">
        <v>5.4286319762468338E-2</v>
      </c>
      <c r="BH67" s="169">
        <v>0.47407165169715881</v>
      </c>
      <c r="BI67" s="181">
        <v>4.3471116572618484E-2</v>
      </c>
      <c r="BJ67" s="181">
        <v>7.6149618253111839E-3</v>
      </c>
      <c r="BK67" s="181">
        <v>5.2844325546175241E-4</v>
      </c>
      <c r="BL67" s="181">
        <v>0.16207852959632874</v>
      </c>
      <c r="BM67" s="181">
        <v>0.19891317188739777</v>
      </c>
      <c r="BN67" s="182">
        <v>6.1517518013715744E-2</v>
      </c>
    </row>
    <row r="68" spans="1:66">
      <c r="A68" s="172">
        <v>1971</v>
      </c>
      <c r="B68" s="153">
        <v>0.25819540023803711</v>
      </c>
      <c r="C68" s="154">
        <v>6.0684304684400558E-2</v>
      </c>
      <c r="D68" s="154">
        <v>2.035197988152504E-2</v>
      </c>
      <c r="E68" s="154">
        <v>6.6117577254772186E-2</v>
      </c>
      <c r="F68" s="154">
        <v>8.5751160979270935E-2</v>
      </c>
      <c r="G68" s="154">
        <v>2.4993527680635452E-2</v>
      </c>
      <c r="H68" s="155">
        <v>2.9924730188213289E-4</v>
      </c>
      <c r="I68" s="173">
        <v>0.21400940418243408</v>
      </c>
      <c r="J68" s="154">
        <v>5.6395005434751511E-2</v>
      </c>
      <c r="K68" s="154">
        <v>1.780221238732338E-2</v>
      </c>
      <c r="L68" s="154">
        <v>7.4108198285102844E-2</v>
      </c>
      <c r="M68" s="154">
        <v>5.1703497767448425E-2</v>
      </c>
      <c r="N68" s="154">
        <v>1.3976620510220528E-2</v>
      </c>
      <c r="O68" s="174">
        <v>3.1578165362589061E-5</v>
      </c>
      <c r="P68" s="152">
        <v>0.27804404497146606</v>
      </c>
      <c r="Q68" s="156">
        <v>6.2611088156700134E-2</v>
      </c>
      <c r="R68" s="156">
        <v>2.1497350186109543E-2</v>
      </c>
      <c r="S68" s="156">
        <v>6.2528140842914581E-2</v>
      </c>
      <c r="T68" s="156">
        <v>0.10104559361934662</v>
      </c>
      <c r="U68" s="156">
        <v>2.9942391440272331E-2</v>
      </c>
      <c r="V68" s="157">
        <v>4.1948602301999927E-4</v>
      </c>
      <c r="W68" s="172">
        <v>1971</v>
      </c>
      <c r="X68" s="153">
        <v>0.33937108516693115</v>
      </c>
      <c r="Y68" s="154">
        <v>5.1231361925601959E-2</v>
      </c>
      <c r="Z68" s="154">
        <v>2.1228864789009094E-2</v>
      </c>
      <c r="AA68" s="154">
        <v>1.9961398094892502E-2</v>
      </c>
      <c r="AB68" s="154">
        <v>0.12727665901184082</v>
      </c>
      <c r="AC68" s="154">
        <v>0.10366024821996689</v>
      </c>
      <c r="AD68" s="155">
        <v>1.6027683392167091E-2</v>
      </c>
      <c r="AE68" s="173">
        <v>0.35745161771774292</v>
      </c>
      <c r="AF68" s="154">
        <v>4.8673801124095917E-2</v>
      </c>
      <c r="AG68" s="154">
        <v>1.9713614135980606E-2</v>
      </c>
      <c r="AH68" s="154">
        <v>1.2723548337817192E-2</v>
      </c>
      <c r="AI68" s="154">
        <v>0.13346709311008453</v>
      </c>
      <c r="AJ68" s="154">
        <v>0.12138236314058304</v>
      </c>
      <c r="AK68" s="174">
        <v>2.1512430161237717E-2</v>
      </c>
      <c r="AL68" s="152">
        <v>0.40443220734596252</v>
      </c>
      <c r="AM68" s="156">
        <v>4.6284724026918411E-2</v>
      </c>
      <c r="AN68" s="156">
        <v>1.63594800978899E-2</v>
      </c>
      <c r="AO68" s="156">
        <v>5.1021212711930275E-3</v>
      </c>
      <c r="AP68" s="156">
        <v>0.15299986302852631</v>
      </c>
      <c r="AQ68" s="156">
        <v>0.14692495763301849</v>
      </c>
      <c r="AR68" s="157">
        <v>3.6807488650083542E-2</v>
      </c>
      <c r="AS68" s="172">
        <v>1971</v>
      </c>
      <c r="AT68" s="153">
        <v>0.4228878915309906</v>
      </c>
      <c r="AU68" s="154">
        <v>4.5784879475831985E-2</v>
      </c>
      <c r="AV68" s="154">
        <v>1.5165278688073158E-2</v>
      </c>
      <c r="AW68" s="154">
        <v>3.5867805127054453E-3</v>
      </c>
      <c r="AX68" s="154">
        <v>0.15866944193840027</v>
      </c>
      <c r="AY68" s="154">
        <v>0.15614701807498932</v>
      </c>
      <c r="AZ68" s="155">
        <v>4.3599799275398254E-2</v>
      </c>
      <c r="BA68" s="173">
        <v>0.45406317710876465</v>
      </c>
      <c r="BB68" s="154">
        <v>4.4997487217187881E-2</v>
      </c>
      <c r="BC68" s="154">
        <v>1.1001157574355602E-2</v>
      </c>
      <c r="BD68" s="154">
        <v>1.6462883213534951E-3</v>
      </c>
      <c r="BE68" s="154">
        <v>0.16297604143619537</v>
      </c>
      <c r="BF68" s="154">
        <v>0.17684780061244965</v>
      </c>
      <c r="BG68" s="174">
        <v>5.6702673435211182E-2</v>
      </c>
      <c r="BH68" s="152">
        <v>0.47010529041290283</v>
      </c>
      <c r="BI68" s="156">
        <v>4.5059602707624435E-2</v>
      </c>
      <c r="BJ68" s="156">
        <v>6.7761517129838467E-3</v>
      </c>
      <c r="BK68" s="156">
        <v>5.2012305241078138E-4</v>
      </c>
      <c r="BL68" s="156">
        <v>0.16183774173259735</v>
      </c>
      <c r="BM68" s="156">
        <v>0.19210396707057953</v>
      </c>
      <c r="BN68" s="157">
        <v>6.3901342451572418E-2</v>
      </c>
    </row>
    <row r="69" spans="1:66">
      <c r="A69" s="172">
        <v>1972</v>
      </c>
      <c r="B69" s="153">
        <v>0.26834100484848022</v>
      </c>
      <c r="C69" s="154">
        <v>6.0020186007022858E-2</v>
      </c>
      <c r="D69" s="154">
        <v>1.919667050242424E-2</v>
      </c>
      <c r="E69" s="154">
        <v>6.9697901606559753E-2</v>
      </c>
      <c r="F69" s="154">
        <v>9.5185078680515289E-2</v>
      </c>
      <c r="G69" s="154">
        <v>2.3915631696581841E-2</v>
      </c>
      <c r="H69" s="155">
        <v>3.2553874189034104E-4</v>
      </c>
      <c r="I69" s="173">
        <v>0.21930408477783203</v>
      </c>
      <c r="J69" s="154">
        <v>5.5793840438127518E-2</v>
      </c>
      <c r="K69" s="154">
        <v>1.687287725508213E-2</v>
      </c>
      <c r="L69" s="154">
        <v>7.7120043337345123E-2</v>
      </c>
      <c r="M69" s="154">
        <v>5.6454334408044815E-2</v>
      </c>
      <c r="N69" s="154">
        <v>1.3038346543908119E-2</v>
      </c>
      <c r="O69" s="174">
        <v>2.4644026780151762E-5</v>
      </c>
      <c r="P69" s="152">
        <v>0.29017651081085205</v>
      </c>
      <c r="Q69" s="156">
        <v>6.190212070941925E-2</v>
      </c>
      <c r="R69" s="156">
        <v>2.0231423899531364E-2</v>
      </c>
      <c r="S69" s="156">
        <v>6.6392920911312103E-2</v>
      </c>
      <c r="T69" s="156">
        <v>0.11243137717247009</v>
      </c>
      <c r="U69" s="156">
        <v>2.8759146109223366E-2</v>
      </c>
      <c r="V69" s="157">
        <v>4.5952323125675321E-4</v>
      </c>
      <c r="W69" s="172">
        <v>1972</v>
      </c>
      <c r="X69" s="153">
        <v>0.34750238060951233</v>
      </c>
      <c r="Y69" s="154">
        <v>5.0018999725580215E-2</v>
      </c>
      <c r="Z69" s="154">
        <v>2.0856749266386032E-2</v>
      </c>
      <c r="AA69" s="154">
        <v>2.0717263221740723E-2</v>
      </c>
      <c r="AB69" s="154">
        <v>0.13843235373497009</v>
      </c>
      <c r="AC69" s="154">
        <v>0.10063303261995316</v>
      </c>
      <c r="AD69" s="155">
        <v>1.6864409670233727E-2</v>
      </c>
      <c r="AE69" s="173">
        <v>0.36416825652122498</v>
      </c>
      <c r="AF69" s="154">
        <v>4.750458151102066E-2</v>
      </c>
      <c r="AG69" s="154">
        <v>1.9634349271655083E-2</v>
      </c>
      <c r="AH69" s="154">
        <v>1.3208644464612007E-2</v>
      </c>
      <c r="AI69" s="154">
        <v>0.14466990530490875</v>
      </c>
      <c r="AJ69" s="154">
        <v>0.11663880944252014</v>
      </c>
      <c r="AK69" s="174">
        <v>2.2540859878063202E-2</v>
      </c>
      <c r="AL69" s="152">
        <v>0.41068169474601746</v>
      </c>
      <c r="AM69" s="156">
        <v>4.5422162860631943E-2</v>
      </c>
      <c r="AN69" s="156">
        <v>1.6335556283593178E-2</v>
      </c>
      <c r="AO69" s="156">
        <v>5.554866511374712E-3</v>
      </c>
      <c r="AP69" s="156">
        <v>0.16656027734279633</v>
      </c>
      <c r="AQ69" s="156">
        <v>0.13890138268470764</v>
      </c>
      <c r="AR69" s="157">
        <v>3.7970080971717834E-2</v>
      </c>
      <c r="AS69" s="172">
        <v>1972</v>
      </c>
      <c r="AT69" s="153">
        <v>0.42798757553100586</v>
      </c>
      <c r="AU69" s="154">
        <v>4.489864781498909E-2</v>
      </c>
      <c r="AV69" s="154">
        <v>1.5080589801073074E-2</v>
      </c>
      <c r="AW69" s="154">
        <v>3.9545209147036076E-3</v>
      </c>
      <c r="AX69" s="154">
        <v>0.17206570506095886</v>
      </c>
      <c r="AY69" s="154">
        <v>0.14740532636642456</v>
      </c>
      <c r="AZ69" s="155">
        <v>4.4670727103948593E-2</v>
      </c>
      <c r="BA69" s="173">
        <v>0.45620879530906677</v>
      </c>
      <c r="BB69" s="154">
        <v>4.4138684868812561E-2</v>
      </c>
      <c r="BC69" s="154">
        <v>1.165422797203064E-2</v>
      </c>
      <c r="BD69" s="154">
        <v>1.7521557165309787E-3</v>
      </c>
      <c r="BE69" s="154">
        <v>0.17269797623157501</v>
      </c>
      <c r="BF69" s="154">
        <v>0.16790983080863953</v>
      </c>
      <c r="BG69" s="174">
        <v>5.8241400867700577E-2</v>
      </c>
      <c r="BH69" s="152">
        <v>0.47162100672721863</v>
      </c>
      <c r="BI69" s="156">
        <v>4.4078320264816284E-2</v>
      </c>
      <c r="BJ69" s="156">
        <v>6.6568749025464058E-3</v>
      </c>
      <c r="BK69" s="156">
        <v>5.8825185988098383E-4</v>
      </c>
      <c r="BL69" s="156">
        <v>0.17201720178127289</v>
      </c>
      <c r="BM69" s="156">
        <v>0.18352930247783661</v>
      </c>
      <c r="BN69" s="157">
        <v>6.4866483211517334E-2</v>
      </c>
    </row>
    <row r="70" spans="1:66">
      <c r="A70" s="172">
        <v>1973</v>
      </c>
      <c r="B70" s="153">
        <v>0.27538883686065674</v>
      </c>
      <c r="C70" s="154">
        <v>5.7817302644252777E-2</v>
      </c>
      <c r="D70" s="154">
        <v>1.8611473962664604E-2</v>
      </c>
      <c r="E70" s="154">
        <v>7.9930655658245087E-2</v>
      </c>
      <c r="F70" s="154">
        <v>9.2910028994083405E-2</v>
      </c>
      <c r="G70" s="154">
        <v>2.5812020525336266E-2</v>
      </c>
      <c r="H70" s="155">
        <v>3.1251701875589788E-4</v>
      </c>
      <c r="I70" s="173">
        <v>0.22782814502716064</v>
      </c>
      <c r="J70" s="154">
        <v>5.3514920175075531E-2</v>
      </c>
      <c r="K70" s="154">
        <v>1.6383757814764977E-2</v>
      </c>
      <c r="L70" s="154">
        <v>8.6731590330600739E-2</v>
      </c>
      <c r="M70" s="154">
        <v>5.7876124978065491E-2</v>
      </c>
      <c r="N70" s="154">
        <v>1.3294106349349022E-2</v>
      </c>
      <c r="O70" s="174">
        <v>2.7646838134387508E-5</v>
      </c>
      <c r="P70" s="152">
        <v>0.29693037271499634</v>
      </c>
      <c r="Q70" s="156">
        <v>5.9765972197055817E-2</v>
      </c>
      <c r="R70" s="156">
        <v>1.9620468840003014E-2</v>
      </c>
      <c r="S70" s="156">
        <v>7.6850317418575287E-2</v>
      </c>
      <c r="T70" s="156">
        <v>0.10877785086631775</v>
      </c>
      <c r="U70" s="156">
        <v>3.1481727957725525E-2</v>
      </c>
      <c r="V70" s="157">
        <v>4.4154259376227856E-4</v>
      </c>
      <c r="W70" s="172">
        <v>1973</v>
      </c>
      <c r="X70" s="153">
        <v>0.33951348066329956</v>
      </c>
      <c r="Y70" s="154">
        <v>4.8570673912763596E-2</v>
      </c>
      <c r="Z70" s="154">
        <v>1.9998114556074142E-2</v>
      </c>
      <c r="AA70" s="154">
        <v>2.3145576938986778E-2</v>
      </c>
      <c r="AB70" s="154">
        <v>0.12847909331321716</v>
      </c>
      <c r="AC70" s="154">
        <v>0.10490340739488602</v>
      </c>
      <c r="AD70" s="155">
        <v>1.4436080120503902E-2</v>
      </c>
      <c r="AE70" s="173">
        <v>0.35318657755851746</v>
      </c>
      <c r="AF70" s="154">
        <v>4.6240717172622681E-2</v>
      </c>
      <c r="AG70" s="154">
        <v>1.9373433664441109E-2</v>
      </c>
      <c r="AH70" s="154">
        <v>1.4488452114164829E-2</v>
      </c>
      <c r="AI70" s="154">
        <v>0.13364057242870331</v>
      </c>
      <c r="AJ70" s="154">
        <v>0.12023846060037613</v>
      </c>
      <c r="AK70" s="174">
        <v>1.9232429563999176E-2</v>
      </c>
      <c r="AL70" s="152">
        <v>0.38825958967208862</v>
      </c>
      <c r="AM70" s="156">
        <v>4.4567979872226715E-2</v>
      </c>
      <c r="AN70" s="156">
        <v>1.5230079181492329E-2</v>
      </c>
      <c r="AO70" s="156">
        <v>6.2261591665446758E-3</v>
      </c>
      <c r="AP70" s="156">
        <v>0.14982219040393829</v>
      </c>
      <c r="AQ70" s="156">
        <v>0.14037340879440308</v>
      </c>
      <c r="AR70" s="157">
        <v>3.2101389020681381E-2</v>
      </c>
      <c r="AS70" s="172">
        <v>1973</v>
      </c>
      <c r="AT70" s="153">
        <v>0.40303435921669006</v>
      </c>
      <c r="AU70" s="154">
        <v>4.4161122292280197E-2</v>
      </c>
      <c r="AV70" s="154">
        <v>1.3817047700285912E-2</v>
      </c>
      <c r="AW70" s="154">
        <v>4.4708237983286381E-3</v>
      </c>
      <c r="AX70" s="154">
        <v>0.15376627445220947</v>
      </c>
      <c r="AY70" s="154">
        <v>0.14864553511142731</v>
      </c>
      <c r="AZ70" s="155">
        <v>3.8261201232671738E-2</v>
      </c>
      <c r="BA70" s="173">
        <v>0.4269106388092041</v>
      </c>
      <c r="BB70" s="154">
        <v>4.3717104941606522E-2</v>
      </c>
      <c r="BC70" s="154">
        <v>1.0691273957490921E-2</v>
      </c>
      <c r="BD70" s="154">
        <v>2.0642105955630541E-3</v>
      </c>
      <c r="BE70" s="154">
        <v>0.15243995189666748</v>
      </c>
      <c r="BF70" s="154">
        <v>0.16689419746398926</v>
      </c>
      <c r="BG70" s="174">
        <v>5.1161289215087891E-2</v>
      </c>
      <c r="BH70" s="152">
        <v>0.44262909889221191</v>
      </c>
      <c r="BI70" s="156">
        <v>4.377518966794014E-2</v>
      </c>
      <c r="BJ70" s="156">
        <v>6.9470973685383797E-3</v>
      </c>
      <c r="BK70" s="156">
        <v>6.9939333479851484E-4</v>
      </c>
      <c r="BL70" s="156">
        <v>0.1469426155090332</v>
      </c>
      <c r="BM70" s="156">
        <v>0.18277056515216827</v>
      </c>
      <c r="BN70" s="157">
        <v>6.1494246125221252E-2</v>
      </c>
    </row>
    <row r="71" spans="1:66">
      <c r="A71" s="172">
        <v>1974</v>
      </c>
      <c r="B71" s="153">
        <v>0.28274267911911011</v>
      </c>
      <c r="C71" s="154">
        <v>5.7267554104328156E-2</v>
      </c>
      <c r="D71" s="154">
        <v>1.8087353557348251E-2</v>
      </c>
      <c r="E71" s="154">
        <v>8.1786312162876129E-2</v>
      </c>
      <c r="F71" s="154">
        <v>9.711659699678421E-2</v>
      </c>
      <c r="G71" s="154">
        <v>2.8094001114368439E-2</v>
      </c>
      <c r="H71" s="155">
        <v>4.0116559830494225E-4</v>
      </c>
      <c r="I71" s="173">
        <v>0.23062270879745483</v>
      </c>
      <c r="J71" s="154">
        <v>5.2959084510803223E-2</v>
      </c>
      <c r="K71" s="154">
        <v>1.5221470035612583E-2</v>
      </c>
      <c r="L71" s="154">
        <v>8.7062843143939972E-2</v>
      </c>
      <c r="M71" s="154">
        <v>6.2069948762655258E-2</v>
      </c>
      <c r="N71" s="154">
        <v>1.3267970643937588E-2</v>
      </c>
      <c r="O71" s="174">
        <v>4.4293290557106957E-5</v>
      </c>
      <c r="P71" s="152">
        <v>0.30664709210395813</v>
      </c>
      <c r="Q71" s="156">
        <v>5.9243597090244293E-2</v>
      </c>
      <c r="R71" s="156">
        <v>1.940176822245121E-2</v>
      </c>
      <c r="S71" s="156">
        <v>7.9366274178028107E-2</v>
      </c>
      <c r="T71" s="156">
        <v>0.11319046467542648</v>
      </c>
      <c r="U71" s="156">
        <v>3.4893840551376343E-2</v>
      </c>
      <c r="V71" s="157">
        <v>5.6484225206077099E-4</v>
      </c>
      <c r="W71" s="172">
        <v>1974</v>
      </c>
      <c r="X71" s="153">
        <v>0.35295224189758301</v>
      </c>
      <c r="Y71" s="154">
        <v>4.8247300088405609E-2</v>
      </c>
      <c r="Z71" s="154">
        <v>1.9978838041424751E-2</v>
      </c>
      <c r="AA71" s="154">
        <v>2.6859357953071594E-2</v>
      </c>
      <c r="AB71" s="154">
        <v>0.14022216200828552</v>
      </c>
      <c r="AC71" s="154">
        <v>0.1047358363866806</v>
      </c>
      <c r="AD71" s="155">
        <v>1.2919051572680473E-2</v>
      </c>
      <c r="AE71" s="173">
        <v>0.36726343631744385</v>
      </c>
      <c r="AF71" s="154">
        <v>4.5986779034137726E-2</v>
      </c>
      <c r="AG71" s="154">
        <v>1.9018273800611496E-2</v>
      </c>
      <c r="AH71" s="154">
        <v>1.7775148153305054E-2</v>
      </c>
      <c r="AI71" s="154">
        <v>0.14837509393692017</v>
      </c>
      <c r="AJ71" s="154">
        <v>0.11895965784788132</v>
      </c>
      <c r="AK71" s="174">
        <v>1.7163164913654327E-2</v>
      </c>
      <c r="AL71" s="152">
        <v>0.40585675835609436</v>
      </c>
      <c r="AM71" s="156">
        <v>4.4075161218643188E-2</v>
      </c>
      <c r="AN71" s="156">
        <v>1.6171321272850037E-2</v>
      </c>
      <c r="AO71" s="156">
        <v>7.4991127476096153E-3</v>
      </c>
      <c r="AP71" s="156">
        <v>0.17030751705169678</v>
      </c>
      <c r="AQ71" s="156">
        <v>0.1390223503112793</v>
      </c>
      <c r="AR71" s="157">
        <v>2.8807420283555984E-2</v>
      </c>
      <c r="AS71" s="172">
        <v>1974</v>
      </c>
      <c r="AT71" s="153">
        <v>0.42109906673431396</v>
      </c>
      <c r="AU71" s="154">
        <v>4.3725978583097458E-2</v>
      </c>
      <c r="AV71" s="154">
        <v>1.4789830893278122E-2</v>
      </c>
      <c r="AW71" s="154">
        <v>5.4864166304469109E-3</v>
      </c>
      <c r="AX71" s="154">
        <v>0.176766037940979</v>
      </c>
      <c r="AY71" s="154">
        <v>0.14595967531204224</v>
      </c>
      <c r="AZ71" s="155">
        <v>3.4408077597618103E-2</v>
      </c>
      <c r="BA71" s="173">
        <v>0.44661611318588257</v>
      </c>
      <c r="BB71" s="154">
        <v>4.3542750179767609E-2</v>
      </c>
      <c r="BC71" s="154">
        <v>1.1453674174845219E-2</v>
      </c>
      <c r="BD71" s="154">
        <v>2.6368792168796062E-3</v>
      </c>
      <c r="BE71" s="154">
        <v>0.18170759081840515</v>
      </c>
      <c r="BF71" s="154">
        <v>0.16131113469600677</v>
      </c>
      <c r="BG71" s="174">
        <v>4.6030491590499878E-2</v>
      </c>
      <c r="BH71" s="152">
        <v>0.4609534740447998</v>
      </c>
      <c r="BI71" s="156">
        <v>4.3956901878118515E-2</v>
      </c>
      <c r="BJ71" s="156">
        <v>7.3295850306749344E-3</v>
      </c>
      <c r="BK71" s="156">
        <v>8.9179998030886054E-4</v>
      </c>
      <c r="BL71" s="156">
        <v>0.17643542587757111</v>
      </c>
      <c r="BM71" s="156">
        <v>0.17457912862300873</v>
      </c>
      <c r="BN71" s="157">
        <v>5.7865872979164124E-2</v>
      </c>
    </row>
    <row r="72" spans="1:66">
      <c r="A72" s="172">
        <v>1975</v>
      </c>
      <c r="B72" s="153">
        <v>0.26880013942718506</v>
      </c>
      <c r="C72" s="154">
        <v>5.6236136704683304E-2</v>
      </c>
      <c r="D72" s="154">
        <v>1.8005410209298134E-2</v>
      </c>
      <c r="E72" s="154">
        <v>7.9906575381755829E-2</v>
      </c>
      <c r="F72" s="154">
        <v>8.7788432836532593E-2</v>
      </c>
      <c r="G72" s="154">
        <v>2.6486661285161972E-2</v>
      </c>
      <c r="H72" s="155">
        <v>3.7692731712013483E-4</v>
      </c>
      <c r="I72" s="173">
        <v>0.21474158763885498</v>
      </c>
      <c r="J72" s="154">
        <v>5.1357842981815338E-2</v>
      </c>
      <c r="K72" s="154">
        <v>1.6212562099099159E-2</v>
      </c>
      <c r="L72" s="154">
        <v>8.3683766424655914E-2</v>
      </c>
      <c r="M72" s="154">
        <v>5.0550706684589386E-2</v>
      </c>
      <c r="N72" s="154">
        <v>1.2852909043431282E-2</v>
      </c>
      <c r="O72" s="174">
        <v>8.3799641288351268E-5</v>
      </c>
      <c r="P72" s="152">
        <v>0.29276749491691589</v>
      </c>
      <c r="Q72" s="156">
        <v>5.839896947145462E-2</v>
      </c>
      <c r="R72" s="156">
        <v>1.8800284713506699E-2</v>
      </c>
      <c r="S72" s="156">
        <v>7.8231923282146454E-2</v>
      </c>
      <c r="T72" s="156">
        <v>0.10429810732603073</v>
      </c>
      <c r="U72" s="156">
        <v>3.253130242228508E-2</v>
      </c>
      <c r="V72" s="157">
        <v>5.0688802730292082E-4</v>
      </c>
      <c r="W72" s="172">
        <v>1975</v>
      </c>
      <c r="X72" s="153">
        <v>0.33144569396972656</v>
      </c>
      <c r="Y72" s="154">
        <v>4.8032093793153763E-2</v>
      </c>
      <c r="Z72" s="154">
        <v>2.115948498249054E-2</v>
      </c>
      <c r="AA72" s="154">
        <v>2.6550767943263054E-2</v>
      </c>
      <c r="AB72" s="154">
        <v>0.12828907370567322</v>
      </c>
      <c r="AC72" s="154">
        <v>9.5319069921970367E-2</v>
      </c>
      <c r="AD72" s="155">
        <v>1.209909375756979E-2</v>
      </c>
      <c r="AE72" s="173">
        <v>0.34068045020103455</v>
      </c>
      <c r="AF72" s="154">
        <v>4.5703258365392685E-2</v>
      </c>
      <c r="AG72" s="154">
        <v>2.0058643072843552E-2</v>
      </c>
      <c r="AH72" s="154">
        <v>1.7156893387436867E-2</v>
      </c>
      <c r="AI72" s="154">
        <v>0.13317151367664337</v>
      </c>
      <c r="AJ72" s="154">
        <v>0.10854221135377884</v>
      </c>
      <c r="AK72" s="174">
        <v>1.6053490340709686E-2</v>
      </c>
      <c r="AL72" s="152">
        <v>0.37026584148406982</v>
      </c>
      <c r="AM72" s="156">
        <v>4.4402264058589935E-2</v>
      </c>
      <c r="AN72" s="156">
        <v>1.7433684319257736E-2</v>
      </c>
      <c r="AO72" s="156">
        <v>7.6381401158869267E-3</v>
      </c>
      <c r="AP72" s="156">
        <v>0.15316595137119293</v>
      </c>
      <c r="AQ72" s="156">
        <v>0.12118426710367203</v>
      </c>
      <c r="AR72" s="157">
        <v>2.6454200968146324E-2</v>
      </c>
      <c r="AS72" s="172">
        <v>1975</v>
      </c>
      <c r="AT72" s="153">
        <v>0.38024473190307617</v>
      </c>
      <c r="AU72" s="154">
        <v>4.4194955378770828E-2</v>
      </c>
      <c r="AV72" s="154">
        <v>1.5910465270280838E-2</v>
      </c>
      <c r="AW72" s="154">
        <v>5.6417151354253292E-3</v>
      </c>
      <c r="AX72" s="154">
        <v>0.15829795598983765</v>
      </c>
      <c r="AY72" s="154">
        <v>0.12501901388168335</v>
      </c>
      <c r="AZ72" s="155">
        <v>3.1197432428598404E-2</v>
      </c>
      <c r="BA72" s="173">
        <v>0.39021745324134827</v>
      </c>
      <c r="BB72" s="154">
        <v>4.4029936194419861E-2</v>
      </c>
      <c r="BC72" s="154">
        <v>1.1987783014774323E-2</v>
      </c>
      <c r="BD72" s="154">
        <v>2.6921762619167566E-3</v>
      </c>
      <c r="BE72" s="154">
        <v>0.15756380558013916</v>
      </c>
      <c r="BF72" s="154">
        <v>0.1332167387008667</v>
      </c>
      <c r="BG72" s="174">
        <v>4.0764268487691879E-2</v>
      </c>
      <c r="BH72" s="152">
        <v>0.39655229449272156</v>
      </c>
      <c r="BI72" s="156">
        <v>4.5455712825059891E-2</v>
      </c>
      <c r="BJ72" s="156">
        <v>7.8146578744053841E-3</v>
      </c>
      <c r="BK72" s="156">
        <v>9.3713955720886588E-4</v>
      </c>
      <c r="BL72" s="156">
        <v>0.15148492157459259</v>
      </c>
      <c r="BM72" s="156">
        <v>0.14007064700126648</v>
      </c>
      <c r="BN72" s="157">
        <v>5.0789210945367813E-2</v>
      </c>
    </row>
    <row r="73" spans="1:66">
      <c r="A73" s="172">
        <v>1976</v>
      </c>
      <c r="B73" s="153">
        <v>0.27697312831878662</v>
      </c>
      <c r="C73" s="154">
        <v>5.552300438284874E-2</v>
      </c>
      <c r="D73" s="154">
        <v>1.8052743747830391E-2</v>
      </c>
      <c r="E73" s="154">
        <v>8.1593826413154602E-2</v>
      </c>
      <c r="F73" s="154">
        <v>9.1894142329692841E-2</v>
      </c>
      <c r="G73" s="154">
        <v>2.950899675488472E-2</v>
      </c>
      <c r="H73" s="155">
        <v>4.0306412847712636E-4</v>
      </c>
      <c r="I73" s="173">
        <v>0.22101350128650665</v>
      </c>
      <c r="J73" s="154">
        <v>5.0943959504365921E-2</v>
      </c>
      <c r="K73" s="154">
        <v>1.5565711073577404E-2</v>
      </c>
      <c r="L73" s="154">
        <v>8.6421996355056763E-2</v>
      </c>
      <c r="M73" s="154">
        <v>5.3834471851587296E-2</v>
      </c>
      <c r="N73" s="154">
        <v>1.4189223758876324E-2</v>
      </c>
      <c r="O73" s="174">
        <v>5.8149191318079829E-5</v>
      </c>
      <c r="P73" s="152">
        <v>0.30196335911750793</v>
      </c>
      <c r="Q73" s="156">
        <v>5.7567901909351349E-2</v>
      </c>
      <c r="R73" s="156">
        <v>1.916339248418808E-2</v>
      </c>
      <c r="S73" s="156">
        <v>7.9437680542469025E-2</v>
      </c>
      <c r="T73" s="156">
        <v>0.10889070481061935</v>
      </c>
      <c r="U73" s="156">
        <v>3.6350447684526443E-2</v>
      </c>
      <c r="V73" s="157">
        <v>5.5709504522383213E-4</v>
      </c>
      <c r="W73" s="172">
        <v>1976</v>
      </c>
      <c r="X73" s="153">
        <v>0.34538564085960388</v>
      </c>
      <c r="Y73" s="154">
        <v>4.8023451119661331E-2</v>
      </c>
      <c r="Z73" s="154">
        <v>2.013155072927475E-2</v>
      </c>
      <c r="AA73" s="154">
        <v>2.6592832058668137E-2</v>
      </c>
      <c r="AB73" s="154">
        <v>0.13583004474639893</v>
      </c>
      <c r="AC73" s="154">
        <v>0.10258645564317703</v>
      </c>
      <c r="AD73" s="155">
        <v>1.2233993038535118E-2</v>
      </c>
      <c r="AE73" s="173">
        <v>0.35612398386001587</v>
      </c>
      <c r="AF73" s="154">
        <v>4.6075433492660522E-2</v>
      </c>
      <c r="AG73" s="154">
        <v>1.8949044868350029E-2</v>
      </c>
      <c r="AH73" s="154">
        <v>1.7454268410801888E-2</v>
      </c>
      <c r="AI73" s="154">
        <v>0.14204882085323334</v>
      </c>
      <c r="AJ73" s="154">
        <v>0.11543392390012741</v>
      </c>
      <c r="AK73" s="174">
        <v>1.6175305470824242E-2</v>
      </c>
      <c r="AL73" s="152">
        <v>0.38870120048522949</v>
      </c>
      <c r="AM73" s="156">
        <v>4.4999785721302032E-2</v>
      </c>
      <c r="AN73" s="156">
        <v>1.6257025301456451E-2</v>
      </c>
      <c r="AO73" s="156">
        <v>7.6818396337330341E-3</v>
      </c>
      <c r="AP73" s="156">
        <v>0.16329024732112885</v>
      </c>
      <c r="AQ73" s="156">
        <v>0.12986695766448975</v>
      </c>
      <c r="AR73" s="157">
        <v>2.6629889383912086E-2</v>
      </c>
      <c r="AS73" s="172">
        <v>1976</v>
      </c>
      <c r="AT73" s="153">
        <v>0.40080505609512329</v>
      </c>
      <c r="AU73" s="154">
        <v>4.4859066605567932E-2</v>
      </c>
      <c r="AV73" s="154">
        <v>1.4836913906037807E-2</v>
      </c>
      <c r="AW73" s="154">
        <v>5.6427665986120701E-3</v>
      </c>
      <c r="AX73" s="154">
        <v>0.16967523097991943</v>
      </c>
      <c r="AY73" s="154">
        <v>0.134177565574646</v>
      </c>
      <c r="AZ73" s="155">
        <v>3.1648658215999603E-2</v>
      </c>
      <c r="BA73" s="173">
        <v>0.41764110326766968</v>
      </c>
      <c r="BB73" s="154">
        <v>4.5024111866950989E-2</v>
      </c>
      <c r="BC73" s="154">
        <v>1.1441146023571491E-2</v>
      </c>
      <c r="BD73" s="154">
        <v>2.5920930784195662E-3</v>
      </c>
      <c r="BE73" s="154">
        <v>0.17307443916797638</v>
      </c>
      <c r="BF73" s="154">
        <v>0.14395439624786377</v>
      </c>
      <c r="BG73" s="174">
        <v>4.1603308171033859E-2</v>
      </c>
      <c r="BH73" s="152">
        <v>0.42517644166946411</v>
      </c>
      <c r="BI73" s="156">
        <v>4.5724328607320786E-2</v>
      </c>
      <c r="BJ73" s="156">
        <v>7.8760944306850433E-3</v>
      </c>
      <c r="BK73" s="156">
        <v>7.2223955066874623E-4</v>
      </c>
      <c r="BL73" s="156">
        <v>0.16653810441493988</v>
      </c>
      <c r="BM73" s="156">
        <v>0.15317527949810028</v>
      </c>
      <c r="BN73" s="157">
        <v>5.1140394061803818E-2</v>
      </c>
    </row>
    <row r="74" spans="1:66">
      <c r="A74" s="172">
        <v>1977</v>
      </c>
      <c r="B74" s="153">
        <v>0.27919235825538635</v>
      </c>
      <c r="C74" s="154">
        <v>5.4669391363859177E-2</v>
      </c>
      <c r="D74" s="154">
        <v>1.7082313075661659E-2</v>
      </c>
      <c r="E74" s="154">
        <v>8.2681253552436829E-2</v>
      </c>
      <c r="F74" s="154">
        <v>9.5164269208908081E-2</v>
      </c>
      <c r="G74" s="154">
        <v>2.9140220955014229E-2</v>
      </c>
      <c r="H74" s="155">
        <v>4.5490905176848173E-4</v>
      </c>
      <c r="I74" s="173">
        <v>0.21690212190151215</v>
      </c>
      <c r="J74" s="154">
        <v>5.0290077924728394E-2</v>
      </c>
      <c r="K74" s="154">
        <v>1.4544222503900528E-2</v>
      </c>
      <c r="L74" s="154">
        <v>8.828117698431015E-2</v>
      </c>
      <c r="M74" s="154">
        <v>5.055023729801178E-2</v>
      </c>
      <c r="N74" s="154">
        <v>1.3175967149436474E-2</v>
      </c>
      <c r="O74" s="174">
        <v>6.0438873333623633E-5</v>
      </c>
      <c r="P74" s="152">
        <v>0.3067338764667511</v>
      </c>
      <c r="Q74" s="156">
        <v>5.660570040345192E-2</v>
      </c>
      <c r="R74" s="156">
        <v>1.8204525113105774E-2</v>
      </c>
      <c r="S74" s="156">
        <v>8.0205254256725311E-2</v>
      </c>
      <c r="T74" s="156">
        <v>0.11489029228687286</v>
      </c>
      <c r="U74" s="156">
        <v>3.6198791116476059E-2</v>
      </c>
      <c r="V74" s="157">
        <v>6.2932341825217009E-4</v>
      </c>
      <c r="W74" s="172">
        <v>1977</v>
      </c>
      <c r="X74" s="153">
        <v>0.34608310461044312</v>
      </c>
      <c r="Y74" s="154">
        <v>4.6465042978525162E-2</v>
      </c>
      <c r="Z74" s="154">
        <v>2.0881609991192818E-2</v>
      </c>
      <c r="AA74" s="154">
        <v>2.5721650570631027E-2</v>
      </c>
      <c r="AB74" s="154">
        <v>0.13792614638805389</v>
      </c>
      <c r="AC74" s="154">
        <v>0.10109544545412064</v>
      </c>
      <c r="AD74" s="155">
        <v>1.4021016657352448E-2</v>
      </c>
      <c r="AE74" s="173">
        <v>0.35614949464797974</v>
      </c>
      <c r="AF74" s="154">
        <v>4.4567190110683441E-2</v>
      </c>
      <c r="AG74" s="154">
        <v>2.0034119486808777E-2</v>
      </c>
      <c r="AH74" s="154">
        <v>1.6870928928256035E-2</v>
      </c>
      <c r="AI74" s="154">
        <v>0.14305712282657623</v>
      </c>
      <c r="AJ74" s="154">
        <v>0.11323684453964233</v>
      </c>
      <c r="AK74" s="174">
        <v>1.8422875553369522E-2</v>
      </c>
      <c r="AL74" s="152">
        <v>0.38501498103141785</v>
      </c>
      <c r="AM74" s="156">
        <v>4.3690159916877747E-2</v>
      </c>
      <c r="AN74" s="156">
        <v>1.6895150765776634E-2</v>
      </c>
      <c r="AO74" s="156">
        <v>7.6529099605977535E-3</v>
      </c>
      <c r="AP74" s="156">
        <v>0.16243924200534821</v>
      </c>
      <c r="AQ74" s="156">
        <v>0.12509231269359589</v>
      </c>
      <c r="AR74" s="157">
        <v>2.9322773218154907E-2</v>
      </c>
      <c r="AS74" s="172">
        <v>1977</v>
      </c>
      <c r="AT74" s="153">
        <v>0.39464226365089417</v>
      </c>
      <c r="AU74" s="154">
        <v>4.3587997555732727E-2</v>
      </c>
      <c r="AV74" s="154">
        <v>1.5129632316529751E-2</v>
      </c>
      <c r="AW74" s="154">
        <v>5.6880582123994827E-3</v>
      </c>
      <c r="AX74" s="154">
        <v>0.16784286499023438</v>
      </c>
      <c r="AY74" s="154">
        <v>0.12835435569286346</v>
      </c>
      <c r="AZ74" s="155">
        <v>3.4149773418903351E-2</v>
      </c>
      <c r="BA74" s="173">
        <v>0.40777626633644104</v>
      </c>
      <c r="BB74" s="154">
        <v>4.3651163578033447E-2</v>
      </c>
      <c r="BC74" s="154">
        <v>1.2102094478905201E-2</v>
      </c>
      <c r="BD74" s="154">
        <v>2.6763631030917168E-3</v>
      </c>
      <c r="BE74" s="154">
        <v>0.16916196048259735</v>
      </c>
      <c r="BF74" s="154">
        <v>0.13648813962936401</v>
      </c>
      <c r="BG74" s="174">
        <v>4.381362721323967E-2</v>
      </c>
      <c r="BH74" s="152">
        <v>0.41299238801002502</v>
      </c>
      <c r="BI74" s="156">
        <v>4.4674716889858246E-2</v>
      </c>
      <c r="BJ74" s="156">
        <v>7.9305646941065788E-3</v>
      </c>
      <c r="BK74" s="156">
        <v>8.9561217464506626E-4</v>
      </c>
      <c r="BL74" s="156">
        <v>0.1631724089384079</v>
      </c>
      <c r="BM74" s="156">
        <v>0.14336726069450378</v>
      </c>
      <c r="BN74" s="157">
        <v>5.30104860663414E-2</v>
      </c>
    </row>
    <row r="75" spans="1:66">
      <c r="A75" s="172">
        <v>1978</v>
      </c>
      <c r="B75" s="153">
        <v>0.28304114937782288</v>
      </c>
      <c r="C75" s="154">
        <v>5.3989842534065247E-2</v>
      </c>
      <c r="D75" s="154">
        <v>1.5734078362584114E-2</v>
      </c>
      <c r="E75" s="154">
        <v>8.4962055087089539E-2</v>
      </c>
      <c r="F75" s="154">
        <v>9.9188715219497681E-2</v>
      </c>
      <c r="G75" s="154">
        <v>2.8995392844080925E-2</v>
      </c>
      <c r="H75" s="155">
        <v>1.7107206804212183E-4</v>
      </c>
      <c r="I75" s="173">
        <v>0.22435067594051361</v>
      </c>
      <c r="J75" s="154">
        <v>4.9985811114311218E-2</v>
      </c>
      <c r="K75" s="154">
        <v>1.3220911845564842E-2</v>
      </c>
      <c r="L75" s="154">
        <v>9.2251971364021301E-2</v>
      </c>
      <c r="M75" s="154">
        <v>5.5926904082298279E-2</v>
      </c>
      <c r="N75" s="154">
        <v>1.293789129704237E-2</v>
      </c>
      <c r="O75" s="174">
        <v>2.7180391043657437E-5</v>
      </c>
      <c r="P75" s="152">
        <v>0.30873391032218933</v>
      </c>
      <c r="Q75" s="156">
        <v>5.5742677301168442E-2</v>
      </c>
      <c r="R75" s="156">
        <v>1.6834259033203125E-2</v>
      </c>
      <c r="S75" s="156">
        <v>8.1770770251750946E-2</v>
      </c>
      <c r="T75" s="156">
        <v>0.11812730878591537</v>
      </c>
      <c r="U75" s="156">
        <v>3.6024834960699081E-2</v>
      </c>
      <c r="V75" s="157">
        <v>2.340630890103057E-4</v>
      </c>
      <c r="W75" s="172">
        <v>1978</v>
      </c>
      <c r="X75" s="153">
        <v>0.33660754561424255</v>
      </c>
      <c r="Y75" s="154">
        <v>4.6615906059741974E-2</v>
      </c>
      <c r="Z75" s="154">
        <v>1.7388772219419479E-2</v>
      </c>
      <c r="AA75" s="154">
        <v>2.6307608932256699E-2</v>
      </c>
      <c r="AB75" s="154">
        <v>0.13953001797199249</v>
      </c>
      <c r="AC75" s="154">
        <v>9.6885964274406433E-2</v>
      </c>
      <c r="AD75" s="155">
        <v>9.9148834124207497E-3</v>
      </c>
      <c r="AE75" s="173">
        <v>0.34431275725364685</v>
      </c>
      <c r="AF75" s="154">
        <v>4.5016337186098099E-2</v>
      </c>
      <c r="AG75" s="154">
        <v>1.6301725059747696E-2</v>
      </c>
      <c r="AH75" s="154">
        <v>1.7528284341096878E-2</v>
      </c>
      <c r="AI75" s="154">
        <v>0.14483539760112762</v>
      </c>
      <c r="AJ75" s="154">
        <v>0.10729784518480301</v>
      </c>
      <c r="AK75" s="174">
        <v>1.3384119607508183E-2</v>
      </c>
      <c r="AL75" s="152">
        <v>0.36899974942207336</v>
      </c>
      <c r="AM75" s="156">
        <v>4.4132616370916367E-2</v>
      </c>
      <c r="AN75" s="156">
        <v>1.3690957799553871E-2</v>
      </c>
      <c r="AO75" s="156">
        <v>8.1296656280755997E-3</v>
      </c>
      <c r="AP75" s="156">
        <v>0.16323307156562805</v>
      </c>
      <c r="AQ75" s="156">
        <v>0.11664749681949615</v>
      </c>
      <c r="AR75" s="157">
        <v>2.328203059732914E-2</v>
      </c>
      <c r="AS75" s="172">
        <v>1978</v>
      </c>
      <c r="AT75" s="153">
        <v>0.37682148814201355</v>
      </c>
      <c r="AU75" s="154">
        <v>4.3992470949888229E-2</v>
      </c>
      <c r="AV75" s="154">
        <v>1.2760436162352562E-2</v>
      </c>
      <c r="AW75" s="154">
        <v>5.8651566505432129E-3</v>
      </c>
      <c r="AX75" s="154">
        <v>0.16678610444068909</v>
      </c>
      <c r="AY75" s="154">
        <v>0.11998772621154785</v>
      </c>
      <c r="AZ75" s="155">
        <v>2.7594452723860741E-2</v>
      </c>
      <c r="BA75" s="173">
        <v>0.38595196604728699</v>
      </c>
      <c r="BB75" s="154">
        <v>4.4293567538261414E-2</v>
      </c>
      <c r="BC75" s="154">
        <v>1.0079331696033478E-2</v>
      </c>
      <c r="BD75" s="154">
        <v>2.8103413060307503E-3</v>
      </c>
      <c r="BE75" s="154">
        <v>0.16825982928276062</v>
      </c>
      <c r="BF75" s="154">
        <v>0.12560105323791504</v>
      </c>
      <c r="BG75" s="174">
        <v>3.5055786371231079E-2</v>
      </c>
      <c r="BH75" s="152">
        <v>0.37946611642837524</v>
      </c>
      <c r="BI75" s="156">
        <v>4.5060493052005768E-2</v>
      </c>
      <c r="BJ75" s="156">
        <v>6.7465892061591148E-3</v>
      </c>
      <c r="BK75" s="156">
        <v>9.636268368922174E-4</v>
      </c>
      <c r="BL75" s="156">
        <v>0.15792229771614075</v>
      </c>
      <c r="BM75" s="156">
        <v>0.13092181086540222</v>
      </c>
      <c r="BN75" s="157">
        <v>3.809988871216774E-2</v>
      </c>
    </row>
    <row r="76" spans="1:66">
      <c r="A76" s="183">
        <v>1979</v>
      </c>
      <c r="B76" s="184">
        <v>0.28583809733390808</v>
      </c>
      <c r="C76" s="185">
        <v>5.2370700985193253E-2</v>
      </c>
      <c r="D76" s="185">
        <v>1.390442717820406E-2</v>
      </c>
      <c r="E76" s="185">
        <v>8.848194032907486E-2</v>
      </c>
      <c r="F76" s="185">
        <v>0.10373366624116898</v>
      </c>
      <c r="G76" s="185">
        <v>2.7174877002835274E-2</v>
      </c>
      <c r="H76" s="186">
        <v>1.7877476057037711E-4</v>
      </c>
      <c r="I76" s="187">
        <v>0.22339645028114319</v>
      </c>
      <c r="J76" s="185">
        <v>4.8367034643888474E-2</v>
      </c>
      <c r="K76" s="185">
        <v>1.1953420005738735E-2</v>
      </c>
      <c r="L76" s="185">
        <v>9.2611387372016907E-2</v>
      </c>
      <c r="M76" s="185">
        <v>5.8273758739233017E-2</v>
      </c>
      <c r="N76" s="185">
        <v>1.2157311663031578E-2</v>
      </c>
      <c r="O76" s="188">
        <v>3.5043718526139855E-5</v>
      </c>
      <c r="P76" s="163">
        <v>0.31367748975753784</v>
      </c>
      <c r="Q76" s="189">
        <v>5.4155725985765457E-2</v>
      </c>
      <c r="R76" s="189">
        <v>1.4774276874959469E-2</v>
      </c>
      <c r="S76" s="189">
        <v>8.6640834808349609E-2</v>
      </c>
      <c r="T76" s="189">
        <v>0.12400181591510773</v>
      </c>
      <c r="U76" s="189">
        <v>3.3870410174131393E-2</v>
      </c>
      <c r="V76" s="190">
        <v>2.4285675317514688E-4</v>
      </c>
      <c r="W76" s="183">
        <v>1979</v>
      </c>
      <c r="X76" s="184">
        <v>0.34326067566871643</v>
      </c>
      <c r="Y76" s="185">
        <v>4.5705437660217285E-2</v>
      </c>
      <c r="Z76" s="185">
        <v>1.5744840726256371E-2</v>
      </c>
      <c r="AA76" s="185">
        <v>2.9695818200707436E-2</v>
      </c>
      <c r="AB76" s="185">
        <v>0.14926744997501373</v>
      </c>
      <c r="AC76" s="185">
        <v>9.3621492385864258E-2</v>
      </c>
      <c r="AD76" s="186">
        <v>9.2293191701173782E-3</v>
      </c>
      <c r="AE76" s="187">
        <v>0.35043343901634216</v>
      </c>
      <c r="AF76" s="185">
        <v>4.4127553701400757E-2</v>
      </c>
      <c r="AG76" s="185">
        <v>1.5053113922476768E-2</v>
      </c>
      <c r="AH76" s="185">
        <v>1.9622527062892914E-2</v>
      </c>
      <c r="AI76" s="185">
        <v>0.15458835661411285</v>
      </c>
      <c r="AJ76" s="185">
        <v>0.10459049791097641</v>
      </c>
      <c r="AK76" s="188">
        <v>1.2456612661480904E-2</v>
      </c>
      <c r="AL76" s="163">
        <v>0.37529098987579346</v>
      </c>
      <c r="AM76" s="189">
        <v>4.3363921344280243E-2</v>
      </c>
      <c r="AN76" s="189">
        <v>1.2301242910325527E-2</v>
      </c>
      <c r="AO76" s="189">
        <v>8.7737645953893661E-3</v>
      </c>
      <c r="AP76" s="189">
        <v>0.1744665652513504</v>
      </c>
      <c r="AQ76" s="189">
        <v>0.11534359306097031</v>
      </c>
      <c r="AR76" s="190">
        <v>2.1052956581115723E-2</v>
      </c>
      <c r="AS76" s="183">
        <v>1979</v>
      </c>
      <c r="AT76" s="184">
        <v>0.38240411877632141</v>
      </c>
      <c r="AU76" s="185">
        <v>4.3324854224920273E-2</v>
      </c>
      <c r="AV76" s="185">
        <v>1.0947898030281067E-2</v>
      </c>
      <c r="AW76" s="185">
        <v>6.310904398560524E-3</v>
      </c>
      <c r="AX76" s="185">
        <v>0.1797613799571991</v>
      </c>
      <c r="AY76" s="185">
        <v>0.11795692890882492</v>
      </c>
      <c r="AZ76" s="186">
        <v>2.4117354303598404E-2</v>
      </c>
      <c r="BA76" s="187">
        <v>0.38971835374832153</v>
      </c>
      <c r="BB76" s="185">
        <v>4.3596841394901276E-2</v>
      </c>
      <c r="BC76" s="185">
        <v>8.1656947731971741E-3</v>
      </c>
      <c r="BD76" s="185">
        <v>2.9033471364527941E-3</v>
      </c>
      <c r="BE76" s="185">
        <v>0.18275502324104309</v>
      </c>
      <c r="BF76" s="185">
        <v>0.12321507930755615</v>
      </c>
      <c r="BG76" s="188">
        <v>2.9087889939546585E-2</v>
      </c>
      <c r="BH76" s="163">
        <v>0.39374345541000366</v>
      </c>
      <c r="BI76" s="189">
        <v>4.4551204890012741E-2</v>
      </c>
      <c r="BJ76" s="189">
        <v>4.8032118938863277E-3</v>
      </c>
      <c r="BK76" s="189">
        <v>9.125641081482172E-4</v>
      </c>
      <c r="BL76" s="189">
        <v>0.18595501780509949</v>
      </c>
      <c r="BM76" s="189">
        <v>0.12844058871269226</v>
      </c>
      <c r="BN76" s="190">
        <v>2.9080852866172791E-2</v>
      </c>
    </row>
    <row r="77" spans="1:66">
      <c r="A77" s="172">
        <v>1980</v>
      </c>
      <c r="B77" s="153">
        <v>0.28719919919967651</v>
      </c>
      <c r="C77" s="154">
        <v>5.4816920310258865E-2</v>
      </c>
      <c r="D77" s="154">
        <v>1.3448316603899002E-2</v>
      </c>
      <c r="E77" s="154">
        <v>8.7456203997135162E-2</v>
      </c>
      <c r="F77" s="154">
        <v>0.10624418407678604</v>
      </c>
      <c r="G77" s="154">
        <v>2.5044279173016548E-2</v>
      </c>
      <c r="H77" s="155">
        <v>1.8991953402291983E-4</v>
      </c>
      <c r="I77" s="173">
        <v>0.22615480422973633</v>
      </c>
      <c r="J77" s="154">
        <v>5.0305016338825226E-2</v>
      </c>
      <c r="K77" s="154">
        <v>1.1623997241258621E-2</v>
      </c>
      <c r="L77" s="154">
        <v>9.0244121849536896E-2</v>
      </c>
      <c r="M77" s="154">
        <v>6.2214381992816925E-2</v>
      </c>
      <c r="N77" s="154">
        <v>1.1738440953195095E-2</v>
      </c>
      <c r="O77" s="174">
        <v>2.9825130695826374E-5</v>
      </c>
      <c r="P77" s="152">
        <v>0.31367576122283936</v>
      </c>
      <c r="Q77" s="156">
        <v>5.6773848831653595E-2</v>
      </c>
      <c r="R77" s="156">
        <v>1.4239571988582611E-2</v>
      </c>
      <c r="S77" s="156">
        <v>8.6247004568576813E-2</v>
      </c>
      <c r="T77" s="156">
        <v>0.12534107267856598</v>
      </c>
      <c r="U77" s="156">
        <v>3.0815372243523598E-2</v>
      </c>
      <c r="V77" s="157">
        <v>2.5935668963938951E-4</v>
      </c>
      <c r="W77" s="172">
        <v>1980</v>
      </c>
      <c r="X77" s="153">
        <v>0.34751856327056885</v>
      </c>
      <c r="Y77" s="154">
        <v>4.6860687434673309E-2</v>
      </c>
      <c r="Z77" s="154">
        <v>1.5576531179249287E-2</v>
      </c>
      <c r="AA77" s="154">
        <v>3.1962815672159195E-2</v>
      </c>
      <c r="AB77" s="154">
        <v>0.15643610060214996</v>
      </c>
      <c r="AC77" s="154">
        <v>8.6462549865245819E-2</v>
      </c>
      <c r="AD77" s="155">
        <v>1.0226360522210598E-2</v>
      </c>
      <c r="AE77" s="173">
        <v>0.35656684637069702</v>
      </c>
      <c r="AF77" s="154">
        <v>4.4886454939842224E-2</v>
      </c>
      <c r="AG77" s="154">
        <v>1.4983233995735645E-2</v>
      </c>
      <c r="AH77" s="154">
        <v>2.1973231807351112E-2</v>
      </c>
      <c r="AI77" s="154">
        <v>0.16360431909561157</v>
      </c>
      <c r="AJ77" s="154">
        <v>9.726608544588089E-2</v>
      </c>
      <c r="AK77" s="174">
        <v>1.3862811960279942E-2</v>
      </c>
      <c r="AL77" s="152">
        <v>0.385027676820755</v>
      </c>
      <c r="AM77" s="156">
        <v>4.3319884687662125E-2</v>
      </c>
      <c r="AN77" s="156">
        <v>1.2695937417447567E-2</v>
      </c>
      <c r="AO77" s="156">
        <v>9.8928883671760559E-3</v>
      </c>
      <c r="AP77" s="156">
        <v>0.1836513876914978</v>
      </c>
      <c r="AQ77" s="156">
        <v>0.11132125556468964</v>
      </c>
      <c r="AR77" s="157">
        <v>2.4167099967598915E-2</v>
      </c>
      <c r="AS77" s="172">
        <v>1980</v>
      </c>
      <c r="AT77" s="153">
        <v>0.39378070831298828</v>
      </c>
      <c r="AU77" s="154">
        <v>4.3063737452030182E-2</v>
      </c>
      <c r="AV77" s="154">
        <v>1.1500774882733822E-2</v>
      </c>
      <c r="AW77" s="154">
        <v>7.2147552855312824E-3</v>
      </c>
      <c r="AX77" s="154">
        <v>0.18832680583000183</v>
      </c>
      <c r="AY77" s="154">
        <v>0.11590082943439484</v>
      </c>
      <c r="AZ77" s="155">
        <v>2.778523787856102E-2</v>
      </c>
      <c r="BA77" s="173">
        <v>0.40823662281036377</v>
      </c>
      <c r="BB77" s="154">
        <v>4.2954463511705399E-2</v>
      </c>
      <c r="BC77" s="154">
        <v>8.7903449311852455E-3</v>
      </c>
      <c r="BD77" s="154">
        <v>3.4039395395666361E-3</v>
      </c>
      <c r="BE77" s="154">
        <v>0.19286051392555237</v>
      </c>
      <c r="BF77" s="154">
        <v>0.12570790946483612</v>
      </c>
      <c r="BG77" s="174">
        <v>3.4519441425800323E-2</v>
      </c>
      <c r="BH77" s="152">
        <v>0.41781407594680786</v>
      </c>
      <c r="BI77" s="156">
        <v>4.3527312576770782E-2</v>
      </c>
      <c r="BJ77" s="156">
        <v>5.6592253968119621E-3</v>
      </c>
      <c r="BK77" s="156">
        <v>1.1627654312178493E-3</v>
      </c>
      <c r="BL77" s="156">
        <v>0.19448240101337433</v>
      </c>
      <c r="BM77" s="156">
        <v>0.13660734891891479</v>
      </c>
      <c r="BN77" s="157">
        <v>3.6375004798173904E-2</v>
      </c>
    </row>
    <row r="78" spans="1:66">
      <c r="A78" s="172">
        <v>1981</v>
      </c>
      <c r="B78" s="153">
        <v>0.29976966977119446</v>
      </c>
      <c r="C78" s="154">
        <v>5.9526674449443817E-2</v>
      </c>
      <c r="D78" s="154">
        <v>1.2611064128577709E-2</v>
      </c>
      <c r="E78" s="154">
        <v>9.2387229204177856E-2</v>
      </c>
      <c r="F78" s="154">
        <v>0.112318255007267</v>
      </c>
      <c r="G78" s="154">
        <v>2.2778516635298729E-2</v>
      </c>
      <c r="H78" s="155">
        <v>1.4794663002248853E-4</v>
      </c>
      <c r="I78" s="173">
        <v>0.23843550682067871</v>
      </c>
      <c r="J78" s="154">
        <v>5.4675370454788208E-2</v>
      </c>
      <c r="K78" s="154">
        <v>1.1248183436691761E-2</v>
      </c>
      <c r="L78" s="154">
        <v>9.5332443714141846E-2</v>
      </c>
      <c r="M78" s="154">
        <v>6.6174417734146118E-2</v>
      </c>
      <c r="N78" s="154">
        <v>1.099036168307066E-2</v>
      </c>
      <c r="O78" s="174">
        <v>1.4758616998733487E-5</v>
      </c>
      <c r="P78" s="152">
        <v>0.32591265439987183</v>
      </c>
      <c r="Q78" s="156">
        <v>6.1594486236572266E-2</v>
      </c>
      <c r="R78" s="156">
        <v>1.3191976584494114E-2</v>
      </c>
      <c r="S78" s="156">
        <v>9.1131865978240967E-2</v>
      </c>
      <c r="T78" s="156">
        <v>0.13198654353618622</v>
      </c>
      <c r="U78" s="156">
        <v>2.7803085744380951E-2</v>
      </c>
      <c r="V78" s="157">
        <v>2.0471650350373238E-4</v>
      </c>
      <c r="W78" s="172">
        <v>1981</v>
      </c>
      <c r="X78" s="153">
        <v>0.34003621339797974</v>
      </c>
      <c r="Y78" s="154">
        <v>5.029350146651268E-2</v>
      </c>
      <c r="Z78" s="154">
        <v>1.4805665239691734E-2</v>
      </c>
      <c r="AA78" s="154">
        <v>3.3374406397342682E-2</v>
      </c>
      <c r="AB78" s="154">
        <v>0.15473087131977081</v>
      </c>
      <c r="AC78" s="154">
        <v>7.7273450791835785E-2</v>
      </c>
      <c r="AD78" s="155">
        <v>9.5627168193459511E-3</v>
      </c>
      <c r="AE78" s="173">
        <v>0.34304612874984741</v>
      </c>
      <c r="AF78" s="154">
        <v>4.8042990267276764E-2</v>
      </c>
      <c r="AG78" s="154">
        <v>1.4433396980166435E-2</v>
      </c>
      <c r="AH78" s="154">
        <v>2.2633327171206474E-2</v>
      </c>
      <c r="AI78" s="154">
        <v>0.15788143873214722</v>
      </c>
      <c r="AJ78" s="154">
        <v>8.7157018482685089E-2</v>
      </c>
      <c r="AK78" s="174">
        <v>1.2904231436550617E-2</v>
      </c>
      <c r="AL78" s="152">
        <v>0.35964760184288025</v>
      </c>
      <c r="AM78" s="156">
        <v>4.6332001686096191E-2</v>
      </c>
      <c r="AN78" s="156">
        <v>1.2810733169317245E-2</v>
      </c>
      <c r="AO78" s="156">
        <v>1.0400629602372646E-2</v>
      </c>
      <c r="AP78" s="156">
        <v>0.16833585500717163</v>
      </c>
      <c r="AQ78" s="156">
        <v>9.9790051579475403E-2</v>
      </c>
      <c r="AR78" s="157">
        <v>2.1992146968841553E-2</v>
      </c>
      <c r="AS78" s="172">
        <v>1981</v>
      </c>
      <c r="AT78" s="153">
        <v>0.36448541283607483</v>
      </c>
      <c r="AU78" s="154">
        <v>4.5947376638650894E-2</v>
      </c>
      <c r="AV78" s="154">
        <v>1.2112450785934925E-2</v>
      </c>
      <c r="AW78" s="154">
        <v>7.3245386593043804E-3</v>
      </c>
      <c r="AX78" s="154">
        <v>0.16946305334568024</v>
      </c>
      <c r="AY78" s="154">
        <v>0.10439981520175934</v>
      </c>
      <c r="AZ78" s="155">
        <v>2.525733970105648E-2</v>
      </c>
      <c r="BA78" s="173">
        <v>0.37047585844993591</v>
      </c>
      <c r="BB78" s="154">
        <v>4.5631878077983856E-2</v>
      </c>
      <c r="BC78" s="154">
        <v>9.470861405134201E-3</v>
      </c>
      <c r="BD78" s="154">
        <v>3.2922434620559216E-3</v>
      </c>
      <c r="BE78" s="154">
        <v>0.16764236986637115</v>
      </c>
      <c r="BF78" s="154">
        <v>0.11412020772695541</v>
      </c>
      <c r="BG78" s="174">
        <v>3.0334118753671646E-2</v>
      </c>
      <c r="BH78" s="152">
        <v>0.37060371041297913</v>
      </c>
      <c r="BI78" s="156">
        <v>4.5948918908834457E-2</v>
      </c>
      <c r="BJ78" s="156">
        <v>7.076694630086422E-3</v>
      </c>
      <c r="BK78" s="156">
        <v>1.0776149574667215E-3</v>
      </c>
      <c r="BL78" s="156">
        <v>0.16148357093334198</v>
      </c>
      <c r="BM78" s="156">
        <v>0.124013751745224</v>
      </c>
      <c r="BN78" s="157">
        <v>3.1046679243445396E-2</v>
      </c>
    </row>
    <row r="79" spans="1:66">
      <c r="A79" s="172">
        <v>1982</v>
      </c>
      <c r="B79" s="150">
        <v>0.29090377688407898</v>
      </c>
      <c r="C79" s="154">
        <v>5.6200362741947174E-2</v>
      </c>
      <c r="D79" s="154">
        <v>1.2638437561690807E-2</v>
      </c>
      <c r="E79" s="154">
        <v>9.3489944934844971E-2</v>
      </c>
      <c r="F79" s="154">
        <v>0.10847388952970505</v>
      </c>
      <c r="G79" s="154">
        <v>1.9949521869421005E-2</v>
      </c>
      <c r="H79" s="155">
        <v>1.5348168381024152E-4</v>
      </c>
      <c r="I79" s="173">
        <v>0.23154185712337494</v>
      </c>
      <c r="J79" s="174">
        <v>5.1165111362934113E-2</v>
      </c>
      <c r="K79" s="174">
        <v>1.1751833371818066E-2</v>
      </c>
      <c r="L79" s="174">
        <v>9.5730096101760864E-2</v>
      </c>
      <c r="M79" s="174">
        <v>6.2334146350622177E-2</v>
      </c>
      <c r="N79" s="174">
        <v>1.0551605373620987E-2</v>
      </c>
      <c r="O79" s="174">
        <v>1.545167833683081E-5</v>
      </c>
      <c r="P79" s="152">
        <v>0.31529045104980469</v>
      </c>
      <c r="Q79" s="156">
        <v>5.8268912136554718E-2</v>
      </c>
      <c r="R79" s="156">
        <v>1.3002666644752026E-2</v>
      </c>
      <c r="S79" s="156">
        <v>9.2569664120674133E-2</v>
      </c>
      <c r="T79" s="156">
        <v>0.12742871046066284</v>
      </c>
      <c r="U79" s="156">
        <v>2.3810312151908875E-2</v>
      </c>
      <c r="V79" s="157">
        <v>2.1018626284785569E-4</v>
      </c>
      <c r="W79" s="172">
        <v>1982</v>
      </c>
      <c r="X79" s="150">
        <v>0.32732200622558594</v>
      </c>
      <c r="Y79" s="154">
        <v>4.8315495252609253E-2</v>
      </c>
      <c r="Z79" s="154">
        <v>1.4661923050880432E-2</v>
      </c>
      <c r="AA79" s="154">
        <v>3.6361638456583023E-2</v>
      </c>
      <c r="AB79" s="154">
        <v>0.15551435947418213</v>
      </c>
      <c r="AC79" s="154">
        <v>6.256914883852005E-2</v>
      </c>
      <c r="AD79" s="155">
        <v>9.904034435749054E-3</v>
      </c>
      <c r="AE79" s="173">
        <v>0.33096209168434143</v>
      </c>
      <c r="AF79" s="174">
        <v>4.6162538230419159E-2</v>
      </c>
      <c r="AG79" s="174">
        <v>1.4258705079555511E-2</v>
      </c>
      <c r="AH79" s="174">
        <v>2.4931961670517921E-2</v>
      </c>
      <c r="AI79" s="174">
        <v>0.16116368770599365</v>
      </c>
      <c r="AJ79" s="174">
        <v>7.1112789213657379E-2</v>
      </c>
      <c r="AK79" s="174">
        <v>1.3338971883058548E-2</v>
      </c>
      <c r="AL79" s="152">
        <v>0.35164964199066162</v>
      </c>
      <c r="AM79" s="156">
        <v>4.4312294572591782E-2</v>
      </c>
      <c r="AN79" s="156">
        <v>1.2555481866002083E-2</v>
      </c>
      <c r="AO79" s="156">
        <v>1.1180664412677288E-2</v>
      </c>
      <c r="AP79" s="156">
        <v>0.17793253064155579</v>
      </c>
      <c r="AQ79" s="156">
        <v>8.3207346498966217E-2</v>
      </c>
      <c r="AR79" s="157">
        <v>2.2475555539131165E-2</v>
      </c>
      <c r="AS79" s="172">
        <v>1982</v>
      </c>
      <c r="AT79" s="150">
        <v>0.35896426439285278</v>
      </c>
      <c r="AU79" s="154">
        <v>4.3976247310638428E-2</v>
      </c>
      <c r="AV79" s="154">
        <v>1.1604656465351582E-2</v>
      </c>
      <c r="AW79" s="154">
        <v>8.0393766984343529E-3</v>
      </c>
      <c r="AX79" s="154">
        <v>0.18244330585002899</v>
      </c>
      <c r="AY79" s="154">
        <v>8.7485887110233307E-2</v>
      </c>
      <c r="AZ79" s="155">
        <v>2.5434311479330063E-2</v>
      </c>
      <c r="BA79" s="173">
        <v>0.36805817484855652</v>
      </c>
      <c r="BB79" s="174">
        <v>4.3722014874219894E-2</v>
      </c>
      <c r="BC79" s="174">
        <v>9.1156261041760445E-3</v>
      </c>
      <c r="BD79" s="174">
        <v>3.6492773797363043E-3</v>
      </c>
      <c r="BE79" s="174">
        <v>0.18514446914196014</v>
      </c>
      <c r="BF79" s="174">
        <v>9.6275001764297485E-2</v>
      </c>
      <c r="BG79" s="174">
        <v>3.019106388092041E-2</v>
      </c>
      <c r="BH79" s="152">
        <v>0.37782889604568481</v>
      </c>
      <c r="BI79" s="156">
        <v>4.4367603957653046E-2</v>
      </c>
      <c r="BJ79" s="156">
        <v>5.8062626048922539E-3</v>
      </c>
      <c r="BK79" s="156">
        <v>1.1823048116639256E-3</v>
      </c>
      <c r="BL79" s="156">
        <v>0.18828558921813965</v>
      </c>
      <c r="BM79" s="156">
        <v>0.10780906677246094</v>
      </c>
      <c r="BN79" s="157">
        <v>3.0431143939495087E-2</v>
      </c>
    </row>
    <row r="80" spans="1:66">
      <c r="A80" s="172">
        <v>1983</v>
      </c>
      <c r="B80" s="150">
        <v>0.28608506917953491</v>
      </c>
      <c r="C80" s="154">
        <v>5.848163366317749E-2</v>
      </c>
      <c r="D80" s="154">
        <v>1.2379604391753674E-2</v>
      </c>
      <c r="E80" s="154">
        <v>9.4073235988616943E-2</v>
      </c>
      <c r="F80" s="154">
        <v>9.9250391125679016E-2</v>
      </c>
      <c r="G80" s="154">
        <v>2.1793125197291374E-2</v>
      </c>
      <c r="H80" s="155">
        <v>1.0707928595365956E-4</v>
      </c>
      <c r="I80" s="173">
        <v>0.23308564722537994</v>
      </c>
      <c r="J80" s="174">
        <v>5.3767133504152298E-2</v>
      </c>
      <c r="K80" s="174">
        <v>1.1748942546546459E-2</v>
      </c>
      <c r="L80" s="174">
        <v>9.7566619515419006E-2</v>
      </c>
      <c r="M80" s="174">
        <v>5.8657202869653702E-2</v>
      </c>
      <c r="N80" s="174">
        <v>1.1325791478157043E-2</v>
      </c>
      <c r="O80" s="174">
        <v>1.9950513888034038E-5</v>
      </c>
      <c r="P80" s="152">
        <v>0.30705469846725464</v>
      </c>
      <c r="Q80" s="156">
        <v>6.034696102142334E-2</v>
      </c>
      <c r="R80" s="156">
        <v>1.2629130855202675E-2</v>
      </c>
      <c r="S80" s="156">
        <v>9.2691048979759216E-2</v>
      </c>
      <c r="T80" s="156">
        <v>0.115311399102211</v>
      </c>
      <c r="U80" s="156">
        <v>2.5934604927897453E-2</v>
      </c>
      <c r="V80" s="157">
        <v>1.41552445711568E-4</v>
      </c>
      <c r="W80" s="172">
        <v>1983</v>
      </c>
      <c r="X80" s="150">
        <v>0.31565377116203308</v>
      </c>
      <c r="Y80" s="154">
        <v>4.9386985599994659E-2</v>
      </c>
      <c r="Z80" s="154">
        <v>1.3872032053768635E-2</v>
      </c>
      <c r="AA80" s="154">
        <v>3.6991354078054428E-2</v>
      </c>
      <c r="AB80" s="154">
        <v>0.14463113248348236</v>
      </c>
      <c r="AC80" s="154">
        <v>6.3321232795715332E-2</v>
      </c>
      <c r="AD80" s="155">
        <v>7.4623399414122105E-3</v>
      </c>
      <c r="AE80" s="173">
        <v>0.31783652305603027</v>
      </c>
      <c r="AF80" s="174">
        <v>4.6918384730815887E-2</v>
      </c>
      <c r="AG80" s="174">
        <v>1.3444478623569012E-2</v>
      </c>
      <c r="AH80" s="174">
        <v>2.5503151118755341E-2</v>
      </c>
      <c r="AI80" s="174">
        <v>0.15071931481361389</v>
      </c>
      <c r="AJ80" s="174">
        <v>7.1208283305168152E-2</v>
      </c>
      <c r="AK80" s="174">
        <v>1.0059037245810032E-2</v>
      </c>
      <c r="AL80" s="152">
        <v>0.33759883046150208</v>
      </c>
      <c r="AM80" s="156">
        <v>4.4899754226207733E-2</v>
      </c>
      <c r="AN80" s="156">
        <v>1.1514192447066307E-2</v>
      </c>
      <c r="AO80" s="156">
        <v>1.1605472303926945E-2</v>
      </c>
      <c r="AP80" s="156">
        <v>0.17123287916183472</v>
      </c>
      <c r="AQ80" s="156">
        <v>8.1460297107696533E-2</v>
      </c>
      <c r="AR80" s="157">
        <v>1.6886251047253609E-2</v>
      </c>
      <c r="AS80" s="172">
        <v>1983</v>
      </c>
      <c r="AT80" s="150">
        <v>0.34529036283493042</v>
      </c>
      <c r="AU80" s="154">
        <v>4.4423468410968781E-2</v>
      </c>
      <c r="AV80" s="154">
        <v>1.0369130410254002E-2</v>
      </c>
      <c r="AW80" s="154">
        <v>8.2588670775294304E-3</v>
      </c>
      <c r="AX80" s="154">
        <v>0.1783219575881958</v>
      </c>
      <c r="AY80" s="154">
        <v>8.4983609616756439E-2</v>
      </c>
      <c r="AZ80" s="155">
        <v>1.8933331593871117E-2</v>
      </c>
      <c r="BA80" s="173">
        <v>0.36589181423187256</v>
      </c>
      <c r="BB80" s="174">
        <v>4.4323936104774475E-2</v>
      </c>
      <c r="BC80" s="174">
        <v>8.5432613268494606E-3</v>
      </c>
      <c r="BD80" s="174">
        <v>3.7977334577590227E-3</v>
      </c>
      <c r="BE80" s="174">
        <v>0.1931798905134201</v>
      </c>
      <c r="BF80" s="174">
        <v>9.3232609331607819E-2</v>
      </c>
      <c r="BG80" s="174">
        <v>2.2814396768808365E-2</v>
      </c>
      <c r="BH80" s="152">
        <v>0.38143867254257202</v>
      </c>
      <c r="BI80" s="156">
        <v>4.4951256364583969E-2</v>
      </c>
      <c r="BJ80" s="156">
        <v>6.0814335010945797E-3</v>
      </c>
      <c r="BK80" s="156">
        <v>1.3287512119859457E-3</v>
      </c>
      <c r="BL80" s="156">
        <v>0.20357741415500641</v>
      </c>
      <c r="BM80" s="156">
        <v>0.10243521630764008</v>
      </c>
      <c r="BN80" s="157">
        <v>2.3064592853188515E-2</v>
      </c>
    </row>
    <row r="81" spans="1:66">
      <c r="A81" s="172">
        <v>1984</v>
      </c>
      <c r="B81" s="150">
        <v>0.28808459639549255</v>
      </c>
      <c r="C81" s="154">
        <v>5.8760765939950943E-2</v>
      </c>
      <c r="D81" s="154">
        <v>1.2300800532102585E-2</v>
      </c>
      <c r="E81" s="154">
        <v>9.7813598811626434E-2</v>
      </c>
      <c r="F81" s="154">
        <v>9.6053197979927063E-2</v>
      </c>
      <c r="G81" s="154">
        <v>2.3064849898219109E-2</v>
      </c>
      <c r="H81" s="155">
        <v>9.1985770268365741E-5</v>
      </c>
      <c r="I81" s="173">
        <v>0.24369333684444427</v>
      </c>
      <c r="J81" s="174">
        <v>5.4913721978664398E-2</v>
      </c>
      <c r="K81" s="174">
        <v>1.164948008954525E-2</v>
      </c>
      <c r="L81" s="174">
        <v>0.1047624796628952</v>
      </c>
      <c r="M81" s="174">
        <v>6.138310581445694E-2</v>
      </c>
      <c r="N81" s="174">
        <v>1.0978114791214466E-2</v>
      </c>
      <c r="O81" s="174">
        <v>8.567708391638007E-6</v>
      </c>
      <c r="P81" s="152">
        <v>0.30555018782615662</v>
      </c>
      <c r="Q81" s="156">
        <v>6.0274370014667511E-2</v>
      </c>
      <c r="R81" s="156">
        <v>1.2557059526443481E-2</v>
      </c>
      <c r="S81" s="156">
        <v>9.5079585909843445E-2</v>
      </c>
      <c r="T81" s="156">
        <v>0.10969402641057968</v>
      </c>
      <c r="U81" s="156">
        <v>2.782033383846283E-2</v>
      </c>
      <c r="V81" s="157">
        <v>1.2480631994549185E-4</v>
      </c>
      <c r="W81" s="172">
        <v>1984</v>
      </c>
      <c r="X81" s="150">
        <v>0.30116012692451477</v>
      </c>
      <c r="Y81" s="154">
        <v>4.7959085553884506E-2</v>
      </c>
      <c r="Z81" s="154">
        <v>1.2572803534567356E-2</v>
      </c>
      <c r="AA81" s="154">
        <v>3.4912507981061935E-2</v>
      </c>
      <c r="AB81" s="154">
        <v>0.13340042531490326</v>
      </c>
      <c r="AC81" s="154">
        <v>6.5820641815662384E-2</v>
      </c>
      <c r="AD81" s="155">
        <v>6.494652945548296E-3</v>
      </c>
      <c r="AE81" s="173">
        <v>0.30162033438682556</v>
      </c>
      <c r="AF81" s="174">
        <v>4.5683801174163818E-2</v>
      </c>
      <c r="AG81" s="174">
        <v>1.1951494961977005E-2</v>
      </c>
      <c r="AH81" s="174">
        <v>2.3528741672635078E-2</v>
      </c>
      <c r="AI81" s="174">
        <v>0.13860179483890533</v>
      </c>
      <c r="AJ81" s="174">
        <v>7.3106303811073303E-2</v>
      </c>
      <c r="AK81" s="174">
        <v>8.7481951341032982E-3</v>
      </c>
      <c r="AL81" s="152">
        <v>0.31559750437736511</v>
      </c>
      <c r="AM81" s="156">
        <v>4.4058278203010559E-2</v>
      </c>
      <c r="AN81" s="156">
        <v>9.7333425655961037E-3</v>
      </c>
      <c r="AO81" s="156">
        <v>1.0545840486884117E-2</v>
      </c>
      <c r="AP81" s="156">
        <v>0.15501599013805389</v>
      </c>
      <c r="AQ81" s="156">
        <v>8.1845171749591827E-2</v>
      </c>
      <c r="AR81" s="157">
        <v>1.4398891478776932E-2</v>
      </c>
      <c r="AS81" s="172">
        <v>1984</v>
      </c>
      <c r="AT81" s="150">
        <v>0.32159510254859924</v>
      </c>
      <c r="AU81" s="154">
        <v>4.3791167438030243E-2</v>
      </c>
      <c r="AV81" s="154">
        <v>8.6663151159882545E-3</v>
      </c>
      <c r="AW81" s="154">
        <v>7.6217809692025185E-3</v>
      </c>
      <c r="AX81" s="154">
        <v>0.16111791133880615</v>
      </c>
      <c r="AY81" s="154">
        <v>8.4334500133991241E-2</v>
      </c>
      <c r="AZ81" s="155">
        <v>1.6063416376709938E-2</v>
      </c>
      <c r="BA81" s="173">
        <v>0.33841642737388611</v>
      </c>
      <c r="BB81" s="174">
        <v>4.3896570801734924E-2</v>
      </c>
      <c r="BC81" s="174">
        <v>6.7073851823806763E-3</v>
      </c>
      <c r="BD81" s="174">
        <v>3.4455305431038141E-3</v>
      </c>
      <c r="BE81" s="174">
        <v>0.17333485186100006</v>
      </c>
      <c r="BF81" s="174">
        <v>9.2064782977104187E-2</v>
      </c>
      <c r="BG81" s="174">
        <v>1.8967295065522194E-2</v>
      </c>
      <c r="BH81" s="152">
        <v>0.35819590091705322</v>
      </c>
      <c r="BI81" s="156">
        <v>4.4844742864370346E-2</v>
      </c>
      <c r="BJ81" s="156">
        <v>4.5195748098194599E-3</v>
      </c>
      <c r="BK81" s="156">
        <v>1.2388251489028335E-3</v>
      </c>
      <c r="BL81" s="156">
        <v>0.1871444433927536</v>
      </c>
      <c r="BM81" s="156">
        <v>0.10091566294431686</v>
      </c>
      <c r="BN81" s="157">
        <v>1.9532643258571625E-2</v>
      </c>
    </row>
    <row r="82" spans="1:66">
      <c r="A82" s="172">
        <v>1985</v>
      </c>
      <c r="B82" s="150">
        <v>0.28954365849494934</v>
      </c>
      <c r="C82" s="154">
        <v>5.8054577559232712E-2</v>
      </c>
      <c r="D82" s="154">
        <v>1.1930889450013638E-2</v>
      </c>
      <c r="E82" s="154">
        <v>9.9161438643932343E-2</v>
      </c>
      <c r="F82" s="154">
        <v>9.7016431391239166E-2</v>
      </c>
      <c r="G82" s="154">
        <v>2.3309333249926567E-2</v>
      </c>
      <c r="H82" s="155">
        <v>7.1001813921611756E-5</v>
      </c>
      <c r="I82" s="173">
        <v>0.24667522311210632</v>
      </c>
      <c r="J82" s="174">
        <v>5.4592818021774292E-2</v>
      </c>
      <c r="K82" s="174">
        <v>1.1466953903436661E-2</v>
      </c>
      <c r="L82" s="174">
        <v>0.10684990882873535</v>
      </c>
      <c r="M82" s="174">
        <v>6.2614776194095612E-2</v>
      </c>
      <c r="N82" s="174">
        <v>1.1144363321363926E-2</v>
      </c>
      <c r="O82" s="174">
        <v>6.4037108131742571E-6</v>
      </c>
      <c r="P82" s="152">
        <v>0.30640497803688049</v>
      </c>
      <c r="Q82" s="156">
        <v>5.9416178613901138E-2</v>
      </c>
      <c r="R82" s="156">
        <v>1.2113368138670921E-2</v>
      </c>
      <c r="S82" s="156">
        <v>9.6137352287769318E-2</v>
      </c>
      <c r="T82" s="156">
        <v>0.1105475127696991</v>
      </c>
      <c r="U82" s="156">
        <v>2.8094138950109482E-2</v>
      </c>
      <c r="V82" s="157">
        <v>9.6409974503330886E-5</v>
      </c>
      <c r="W82" s="172">
        <v>1985</v>
      </c>
      <c r="X82" s="150">
        <v>0.31096485257148743</v>
      </c>
      <c r="Y82" s="154">
        <v>4.9203298985958099E-2</v>
      </c>
      <c r="Z82" s="154">
        <v>1.2486984953284264E-2</v>
      </c>
      <c r="AA82" s="154">
        <v>3.6972757428884506E-2</v>
      </c>
      <c r="AB82" s="154">
        <v>0.14184008538722992</v>
      </c>
      <c r="AC82" s="154">
        <v>6.3993483781814575E-2</v>
      </c>
      <c r="AD82" s="155">
        <v>6.4683170057833195E-3</v>
      </c>
      <c r="AE82" s="173">
        <v>0.31295272707939148</v>
      </c>
      <c r="AF82" s="174">
        <v>4.7244489192962646E-2</v>
      </c>
      <c r="AG82" s="174">
        <v>1.1942713521420956E-2</v>
      </c>
      <c r="AH82" s="174">
        <v>2.566237561404705E-2</v>
      </c>
      <c r="AI82" s="174">
        <v>0.14861392974853516</v>
      </c>
      <c r="AJ82" s="174">
        <v>7.0779755711555481E-2</v>
      </c>
      <c r="AK82" s="174">
        <v>8.7095340713858604E-3</v>
      </c>
      <c r="AL82" s="152">
        <v>0.33058464527130127</v>
      </c>
      <c r="AM82" s="156">
        <v>4.5722298324108124E-2</v>
      </c>
      <c r="AN82" s="156">
        <v>1.0035431012511253E-2</v>
      </c>
      <c r="AO82" s="156">
        <v>1.1617599986493587E-2</v>
      </c>
      <c r="AP82" s="156">
        <v>0.16835246980190277</v>
      </c>
      <c r="AQ82" s="156">
        <v>8.0171406269073486E-2</v>
      </c>
      <c r="AR82" s="157">
        <v>1.4685616828501225E-2</v>
      </c>
      <c r="AS82" s="172">
        <v>1985</v>
      </c>
      <c r="AT82" s="150">
        <v>0.33962416648864746</v>
      </c>
      <c r="AU82" s="154">
        <v>4.5512605458498001E-2</v>
      </c>
      <c r="AV82" s="154">
        <v>9.1159353032708168E-3</v>
      </c>
      <c r="AW82" s="154">
        <v>8.116808719933033E-3</v>
      </c>
      <c r="AX82" s="154">
        <v>0.1760232150554657</v>
      </c>
      <c r="AY82" s="154">
        <v>8.4121808409690857E-2</v>
      </c>
      <c r="AZ82" s="155">
        <v>1.6734018921852112E-2</v>
      </c>
      <c r="BA82" s="173">
        <v>0.35710924863815308</v>
      </c>
      <c r="BB82" s="174">
        <v>4.5433919876813889E-2</v>
      </c>
      <c r="BC82" s="174">
        <v>7.5698732398450375E-3</v>
      </c>
      <c r="BD82" s="174">
        <v>3.6968979984521866E-3</v>
      </c>
      <c r="BE82" s="174">
        <v>0.18808679282665253</v>
      </c>
      <c r="BF82" s="174">
        <v>9.2235453426837921E-2</v>
      </c>
      <c r="BG82" s="174">
        <v>2.0086290314793587E-2</v>
      </c>
      <c r="BH82" s="152">
        <v>0.37775570154190063</v>
      </c>
      <c r="BI82" s="156">
        <v>4.5485205948352814E-2</v>
      </c>
      <c r="BJ82" s="156">
        <v>4.342593252658844E-3</v>
      </c>
      <c r="BK82" s="156">
        <v>1.3524810783565044E-3</v>
      </c>
      <c r="BL82" s="156">
        <v>0.2052161693572998</v>
      </c>
      <c r="BM82" s="156">
        <v>0.10016202926635742</v>
      </c>
      <c r="BN82" s="157">
        <v>2.1197205409407616E-2</v>
      </c>
    </row>
    <row r="83" spans="1:66">
      <c r="A83" s="172">
        <v>1986</v>
      </c>
      <c r="B83" s="150">
        <v>0.28783273696899414</v>
      </c>
      <c r="C83" s="154">
        <v>5.6774076074361801E-2</v>
      </c>
      <c r="D83" s="154">
        <v>1.2331993319094181E-2</v>
      </c>
      <c r="E83" s="154">
        <v>0.1009741872549057</v>
      </c>
      <c r="F83" s="154">
        <v>9.2971526086330414E-2</v>
      </c>
      <c r="G83" s="154">
        <v>2.4721069261431694E-2</v>
      </c>
      <c r="H83" s="155">
        <v>5.9926409448962659E-5</v>
      </c>
      <c r="I83" s="173">
        <v>0.24260139465332031</v>
      </c>
      <c r="J83" s="174">
        <v>5.2948903292417526E-2</v>
      </c>
      <c r="K83" s="174">
        <v>1.2127201072871685E-2</v>
      </c>
      <c r="L83" s="174">
        <v>0.10694361478090286</v>
      </c>
      <c r="M83" s="174">
        <v>5.8197438716888428E-2</v>
      </c>
      <c r="N83" s="174">
        <v>1.2381705455482006E-2</v>
      </c>
      <c r="O83" s="174">
        <v>2.5290073608630337E-6</v>
      </c>
      <c r="P83" s="152">
        <v>0.305257648229599</v>
      </c>
      <c r="Q83" s="156">
        <v>5.8247685432434082E-2</v>
      </c>
      <c r="R83" s="156">
        <v>1.2410886585712433E-2</v>
      </c>
      <c r="S83" s="156">
        <v>9.8674528300762177E-2</v>
      </c>
      <c r="T83" s="156">
        <v>0.10636790096759796</v>
      </c>
      <c r="U83" s="156">
        <v>2.9474686831235886E-2</v>
      </c>
      <c r="V83" s="157">
        <v>8.2038190157618374E-5</v>
      </c>
      <c r="W83" s="172">
        <v>1986</v>
      </c>
      <c r="X83" s="150">
        <v>0.32635307312011719</v>
      </c>
      <c r="Y83" s="154">
        <v>5.0190616399049759E-2</v>
      </c>
      <c r="Z83" s="154">
        <v>1.3153327628970146E-2</v>
      </c>
      <c r="AA83" s="154">
        <v>4.0403742343187332E-2</v>
      </c>
      <c r="AB83" s="154">
        <v>0.1500450074672699</v>
      </c>
      <c r="AC83" s="154">
        <v>6.5542951226234436E-2</v>
      </c>
      <c r="AD83" s="155">
        <v>7.0216595195233822E-3</v>
      </c>
      <c r="AE83" s="173">
        <v>0.33318725228309631</v>
      </c>
      <c r="AF83" s="174">
        <v>4.8458036035299301E-2</v>
      </c>
      <c r="AG83" s="174">
        <v>1.2702448293566704E-2</v>
      </c>
      <c r="AH83" s="174">
        <v>2.8280580416321754E-2</v>
      </c>
      <c r="AI83" s="174">
        <v>0.16079960763454437</v>
      </c>
      <c r="AJ83" s="174">
        <v>7.3385238647460938E-2</v>
      </c>
      <c r="AK83" s="174">
        <v>9.5672942698001862E-3</v>
      </c>
      <c r="AL83" s="152">
        <v>0.3630523681640625</v>
      </c>
      <c r="AM83" s="156">
        <v>4.6823043376207352E-2</v>
      </c>
      <c r="AN83" s="156">
        <v>1.0276231914758682E-2</v>
      </c>
      <c r="AO83" s="156">
        <v>1.3097331859171391E-2</v>
      </c>
      <c r="AP83" s="156">
        <v>0.19166769087314606</v>
      </c>
      <c r="AQ83" s="156">
        <v>8.4759771823883057E-2</v>
      </c>
      <c r="AR83" s="157">
        <v>1.6440913081169128E-2</v>
      </c>
      <c r="AS83" s="172">
        <v>1986</v>
      </c>
      <c r="AT83" s="150">
        <v>0.3810131847858429</v>
      </c>
      <c r="AU83" s="154">
        <v>4.6537034213542938E-2</v>
      </c>
      <c r="AV83" s="154">
        <v>9.6167037263512611E-3</v>
      </c>
      <c r="AW83" s="154">
        <v>9.4099706038832664E-3</v>
      </c>
      <c r="AX83" s="154">
        <v>0.20617762207984924</v>
      </c>
      <c r="AY83" s="154">
        <v>8.992670476436615E-2</v>
      </c>
      <c r="AZ83" s="155">
        <v>1.9348938018083572E-2</v>
      </c>
      <c r="BA83" s="173">
        <v>0.42296624183654785</v>
      </c>
      <c r="BB83" s="174">
        <v>4.6341627836227417E-2</v>
      </c>
      <c r="BC83" s="174">
        <v>7.7610043808817863E-3</v>
      </c>
      <c r="BD83" s="174">
        <v>4.3664458207786083E-3</v>
      </c>
      <c r="BE83" s="174">
        <v>0.24004961550235748</v>
      </c>
      <c r="BF83" s="174">
        <v>0.10054793953895569</v>
      </c>
      <c r="BG83" s="174">
        <v>2.3899612948298454E-2</v>
      </c>
      <c r="BH83" s="152">
        <v>0.47810029983520508</v>
      </c>
      <c r="BI83" s="156">
        <v>4.7157078981399536E-2</v>
      </c>
      <c r="BJ83" s="156">
        <v>4.9664517864584923E-3</v>
      </c>
      <c r="BK83" s="156">
        <v>1.6433101845905185E-3</v>
      </c>
      <c r="BL83" s="156">
        <v>0.28201895952224731</v>
      </c>
      <c r="BM83" s="156">
        <v>0.11525828391313553</v>
      </c>
      <c r="BN83" s="157">
        <v>2.7056213468313217E-2</v>
      </c>
    </row>
    <row r="84" spans="1:66">
      <c r="A84" s="172">
        <v>1987</v>
      </c>
      <c r="B84" s="150">
        <v>0.29168930649757385</v>
      </c>
      <c r="C84" s="154">
        <v>5.6599259376525879E-2</v>
      </c>
      <c r="D84" s="154">
        <v>1.3008870184421539E-2</v>
      </c>
      <c r="E84" s="154">
        <v>0.10152944177389145</v>
      </c>
      <c r="F84" s="154">
        <v>9.4675436615943909E-2</v>
      </c>
      <c r="G84" s="154">
        <v>2.5828253477811813E-2</v>
      </c>
      <c r="H84" s="155">
        <v>4.8050889745354652E-5</v>
      </c>
      <c r="I84" s="173">
        <v>0.24655520915985107</v>
      </c>
      <c r="J84" s="174">
        <v>5.2869167178869247E-2</v>
      </c>
      <c r="K84" s="174">
        <v>1.2917683459818363E-2</v>
      </c>
      <c r="L84" s="174">
        <v>0.10627857595682144</v>
      </c>
      <c r="M84" s="174">
        <v>6.0322746634483337E-2</v>
      </c>
      <c r="N84" s="174">
        <v>1.4163979329168797E-2</v>
      </c>
      <c r="O84" s="174">
        <v>3.047910922759911E-6</v>
      </c>
      <c r="P84" s="152">
        <v>0.30895537137985229</v>
      </c>
      <c r="Q84" s="156">
        <v>5.8026209473609924E-2</v>
      </c>
      <c r="R84" s="156">
        <v>1.3043752871453762E-2</v>
      </c>
      <c r="S84" s="156">
        <v>9.9712654948234558E-2</v>
      </c>
      <c r="T84" s="156">
        <v>0.10781706124544144</v>
      </c>
      <c r="U84" s="156">
        <v>3.0290422961115837E-2</v>
      </c>
      <c r="V84" s="157">
        <v>6.5266787714790553E-5</v>
      </c>
      <c r="W84" s="172">
        <v>1987</v>
      </c>
      <c r="X84" s="150">
        <v>0.33807569742202759</v>
      </c>
      <c r="Y84" s="154">
        <v>5.0267480313777924E-2</v>
      </c>
      <c r="Z84" s="154">
        <v>1.3539509847760201E-2</v>
      </c>
      <c r="AA84" s="154">
        <v>4.0229909121990204E-2</v>
      </c>
      <c r="AB84" s="154">
        <v>0.15901908278465271</v>
      </c>
      <c r="AC84" s="154">
        <v>6.8256840109825134E-2</v>
      </c>
      <c r="AD84" s="155">
        <v>6.7632263526320457E-3</v>
      </c>
      <c r="AE84" s="173">
        <v>0.34219822287559509</v>
      </c>
      <c r="AF84" s="174">
        <v>4.8624683171510696E-2</v>
      </c>
      <c r="AG84" s="174">
        <v>1.2930729426443577E-2</v>
      </c>
      <c r="AH84" s="174">
        <v>2.7851279824972153E-2</v>
      </c>
      <c r="AI84" s="174">
        <v>0.16756990551948547</v>
      </c>
      <c r="AJ84" s="174">
        <v>7.6064862310886383E-2</v>
      </c>
      <c r="AK84" s="174">
        <v>9.1572441160678864E-3</v>
      </c>
      <c r="AL84" s="152">
        <v>0.35788401961326599</v>
      </c>
      <c r="AM84" s="156">
        <v>4.6744994819164276E-2</v>
      </c>
      <c r="AN84" s="156">
        <v>1.0362409986555576E-2</v>
      </c>
      <c r="AO84" s="156">
        <v>1.2068693526089191E-2</v>
      </c>
      <c r="AP84" s="156">
        <v>0.18590046465396881</v>
      </c>
      <c r="AQ84" s="156">
        <v>8.7218001484870911E-2</v>
      </c>
      <c r="AR84" s="157">
        <v>1.5590355731546879E-2</v>
      </c>
      <c r="AS84" s="172">
        <v>1987</v>
      </c>
      <c r="AT84" s="150">
        <v>0.3660862147808075</v>
      </c>
      <c r="AU84" s="154">
        <v>4.6281550079584122E-2</v>
      </c>
      <c r="AV84" s="154">
        <v>9.2107085511088371E-3</v>
      </c>
      <c r="AW84" s="154">
        <v>8.7626837193965912E-3</v>
      </c>
      <c r="AX84" s="154">
        <v>0.19273209571838379</v>
      </c>
      <c r="AY84" s="154">
        <v>9.119027853012085E-2</v>
      </c>
      <c r="AZ84" s="155">
        <v>1.7910122871398926E-2</v>
      </c>
      <c r="BA84" s="173">
        <v>0.3868899941444397</v>
      </c>
      <c r="BB84" s="174">
        <v>4.5947670936584473E-2</v>
      </c>
      <c r="BC84" s="174">
        <v>7.1093263104557991E-3</v>
      </c>
      <c r="BD84" s="174">
        <v>4.2123124003410339E-3</v>
      </c>
      <c r="BE84" s="174">
        <v>0.20603786408901215</v>
      </c>
      <c r="BF84" s="174">
        <v>0.10150089859962463</v>
      </c>
      <c r="BG84" s="174">
        <v>2.2084426134824753E-2</v>
      </c>
      <c r="BH84" s="152">
        <v>0.41538694500923157</v>
      </c>
      <c r="BI84" s="156">
        <v>4.7210320830345154E-2</v>
      </c>
      <c r="BJ84" s="156">
        <v>5.4489290341734886E-3</v>
      </c>
      <c r="BK84" s="156">
        <v>1.6932784346863627E-3</v>
      </c>
      <c r="BL84" s="156">
        <v>0.21896150708198547</v>
      </c>
      <c r="BM84" s="156">
        <v>0.1162426769733429</v>
      </c>
      <c r="BN84" s="157">
        <v>2.58302241563797E-2</v>
      </c>
    </row>
    <row r="85" spans="1:66">
      <c r="A85" s="172">
        <v>1988</v>
      </c>
      <c r="B85" s="150">
        <v>0.29093074798583984</v>
      </c>
      <c r="C85" s="154">
        <v>5.6703474372625351E-2</v>
      </c>
      <c r="D85" s="154">
        <v>1.310368999838829E-2</v>
      </c>
      <c r="E85" s="154">
        <v>0.10609127581119537</v>
      </c>
      <c r="F85" s="154">
        <v>8.9105576276779175E-2</v>
      </c>
      <c r="G85" s="154">
        <v>2.5890983641147614E-2</v>
      </c>
      <c r="H85" s="155">
        <v>3.573674985091202E-5</v>
      </c>
      <c r="I85" s="173">
        <v>0.24961011111736298</v>
      </c>
      <c r="J85" s="174">
        <v>5.3220879286527634E-2</v>
      </c>
      <c r="K85" s="174">
        <v>1.3056154362857342E-2</v>
      </c>
      <c r="L85" s="174">
        <v>0.11132413148880005</v>
      </c>
      <c r="M85" s="174">
        <v>5.800948292016983E-2</v>
      </c>
      <c r="N85" s="174">
        <v>1.3998612761497498E-2</v>
      </c>
      <c r="O85" s="174">
        <v>8.596547900197038E-7</v>
      </c>
      <c r="P85" s="152">
        <v>0.30680465698242188</v>
      </c>
      <c r="Q85" s="156">
        <v>5.8041367679834366E-2</v>
      </c>
      <c r="R85" s="156">
        <v>1.3121951371431351E-2</v>
      </c>
      <c r="S85" s="156">
        <v>0.10408100485801697</v>
      </c>
      <c r="T85" s="156">
        <v>0.10105159133672714</v>
      </c>
      <c r="U85" s="156">
        <v>3.0459608882665634E-2</v>
      </c>
      <c r="V85" s="157">
        <v>4.9135287554236129E-5</v>
      </c>
      <c r="W85" s="172">
        <v>1988</v>
      </c>
      <c r="X85" s="150">
        <v>0.32691147923469543</v>
      </c>
      <c r="Y85" s="154">
        <v>4.9989920109510422E-2</v>
      </c>
      <c r="Z85" s="154">
        <v>1.3520916923880577E-2</v>
      </c>
      <c r="AA85" s="154">
        <v>4.023946076631546E-2</v>
      </c>
      <c r="AB85" s="154">
        <v>0.14944538474082947</v>
      </c>
      <c r="AC85" s="154">
        <v>6.742820143699646E-2</v>
      </c>
      <c r="AD85" s="155">
        <v>6.2875859439373016E-3</v>
      </c>
      <c r="AE85" s="173">
        <v>0.32988265156745911</v>
      </c>
      <c r="AF85" s="174">
        <v>4.8428956419229507E-2</v>
      </c>
      <c r="AG85" s="174">
        <v>1.261476892977953E-2</v>
      </c>
      <c r="AH85" s="174">
        <v>2.7467938140034676E-2</v>
      </c>
      <c r="AI85" s="174">
        <v>0.15803267061710358</v>
      </c>
      <c r="AJ85" s="174">
        <v>7.4931882321834564E-2</v>
      </c>
      <c r="AK85" s="174">
        <v>8.4064239636063576E-3</v>
      </c>
      <c r="AL85" s="152">
        <v>0.34435322880744934</v>
      </c>
      <c r="AM85" s="156">
        <v>4.6923130750656128E-2</v>
      </c>
      <c r="AN85" s="156">
        <v>9.6718296408653259E-3</v>
      </c>
      <c r="AO85" s="156">
        <v>1.1712243780493736E-2</v>
      </c>
      <c r="AP85" s="156">
        <v>0.1771654486656189</v>
      </c>
      <c r="AQ85" s="156">
        <v>8.5095979273319244E-2</v>
      </c>
      <c r="AR85" s="157">
        <v>1.3784605078399181E-2</v>
      </c>
      <c r="AS85" s="172">
        <v>1988</v>
      </c>
      <c r="AT85" s="150">
        <v>0.35144516825675964</v>
      </c>
      <c r="AU85" s="154">
        <v>4.66642826795578E-2</v>
      </c>
      <c r="AV85" s="154">
        <v>8.4214387461543083E-3</v>
      </c>
      <c r="AW85" s="154">
        <v>8.5379639640450478E-3</v>
      </c>
      <c r="AX85" s="154">
        <v>0.18376381695270538</v>
      </c>
      <c r="AY85" s="154">
        <v>8.8587790727615356E-2</v>
      </c>
      <c r="AZ85" s="155">
        <v>1.5469879843294621E-2</v>
      </c>
      <c r="BA85" s="173">
        <v>0.36901292204856873</v>
      </c>
      <c r="BB85" s="174">
        <v>4.6328559517860413E-2</v>
      </c>
      <c r="BC85" s="174">
        <v>6.1211409047245979E-3</v>
      </c>
      <c r="BD85" s="174">
        <v>4.1650505736470222E-3</v>
      </c>
      <c r="BE85" s="174">
        <v>0.19516120851039886</v>
      </c>
      <c r="BF85" s="174">
        <v>9.894164651632309E-2</v>
      </c>
      <c r="BG85" s="174">
        <v>1.8295325338840485E-2</v>
      </c>
      <c r="BH85" s="152">
        <v>0.38898137211799622</v>
      </c>
      <c r="BI85" s="156">
        <v>4.6702615916728973E-2</v>
      </c>
      <c r="BJ85" s="156">
        <v>3.920520655810833E-3</v>
      </c>
      <c r="BK85" s="156">
        <v>1.8903465243056417E-3</v>
      </c>
      <c r="BL85" s="156">
        <v>0.20757269859313965</v>
      </c>
      <c r="BM85" s="156">
        <v>0.10917060077190399</v>
      </c>
      <c r="BN85" s="157">
        <v>1.9724594429135323E-2</v>
      </c>
    </row>
    <row r="86" spans="1:66">
      <c r="A86" s="172">
        <v>1989</v>
      </c>
      <c r="B86" s="150">
        <v>0.29628178477287292</v>
      </c>
      <c r="C86" s="154">
        <v>5.5804979056119919E-2</v>
      </c>
      <c r="D86" s="154">
        <v>1.326274499297142E-2</v>
      </c>
      <c r="E86" s="154">
        <v>0.10519960522651672</v>
      </c>
      <c r="F86" s="154">
        <v>9.5653563737869263E-2</v>
      </c>
      <c r="G86" s="154">
        <v>2.6320897042751312E-2</v>
      </c>
      <c r="H86" s="155">
        <v>3.9982238376978785E-5</v>
      </c>
      <c r="I86" s="173">
        <v>0.25316950678825378</v>
      </c>
      <c r="J86" s="174">
        <v>5.2468687295913696E-2</v>
      </c>
      <c r="K86" s="174">
        <v>1.362422201782465E-2</v>
      </c>
      <c r="L86" s="174">
        <v>0.11031373590230942</v>
      </c>
      <c r="M86" s="174">
        <v>6.2396969646215439E-2</v>
      </c>
      <c r="N86" s="174">
        <v>1.4363843947649002E-2</v>
      </c>
      <c r="O86" s="174">
        <v>2.0655099888244877E-6</v>
      </c>
      <c r="P86" s="152">
        <v>0.31272241473197937</v>
      </c>
      <c r="Q86" s="156">
        <v>5.7077258825302124E-2</v>
      </c>
      <c r="R86" s="156">
        <v>1.3124897144734859E-2</v>
      </c>
      <c r="S86" s="156">
        <v>0.10324935615062714</v>
      </c>
      <c r="T86" s="156">
        <v>0.10833579301834106</v>
      </c>
      <c r="U86" s="156">
        <v>3.0880657956004143E-2</v>
      </c>
      <c r="V86" s="157">
        <v>5.4441581596620381E-5</v>
      </c>
      <c r="W86" s="172">
        <v>1989</v>
      </c>
      <c r="X86" s="150">
        <v>0.33576002717018127</v>
      </c>
      <c r="Y86" s="154">
        <v>4.9781668931245804E-2</v>
      </c>
      <c r="Z86" s="154">
        <v>1.3848330825567245E-2</v>
      </c>
      <c r="AA86" s="154">
        <v>4.15329709649086E-2</v>
      </c>
      <c r="AB86" s="154">
        <v>0.1553177535533905</v>
      </c>
      <c r="AC86" s="154">
        <v>6.8636491894721985E-2</v>
      </c>
      <c r="AD86" s="155">
        <v>6.6427867859601974E-3</v>
      </c>
      <c r="AE86" s="173">
        <v>0.33730512857437134</v>
      </c>
      <c r="AF86" s="174">
        <v>4.8193838447332382E-2</v>
      </c>
      <c r="AG86" s="174">
        <v>1.2830081395804882E-2</v>
      </c>
      <c r="AH86" s="174">
        <v>2.8346957638859749E-2</v>
      </c>
      <c r="AI86" s="174">
        <v>0.16222232580184937</v>
      </c>
      <c r="AJ86" s="174">
        <v>7.6813958585262299E-2</v>
      </c>
      <c r="AK86" s="174">
        <v>8.8979694992303848E-3</v>
      </c>
      <c r="AL86" s="152">
        <v>0.34848189353942871</v>
      </c>
      <c r="AM86" s="156">
        <v>4.6355463564395905E-2</v>
      </c>
      <c r="AN86" s="156">
        <v>9.8631978034973145E-3</v>
      </c>
      <c r="AO86" s="156">
        <v>1.2016725726425648E-2</v>
      </c>
      <c r="AP86" s="156">
        <v>0.17564301192760468</v>
      </c>
      <c r="AQ86" s="156">
        <v>8.9702852070331573E-2</v>
      </c>
      <c r="AR86" s="157">
        <v>1.4900635927915573E-2</v>
      </c>
      <c r="AS86" s="172">
        <v>1989</v>
      </c>
      <c r="AT86" s="150">
        <v>0.35426807403564453</v>
      </c>
      <c r="AU86" s="154">
        <v>4.5951861888170242E-2</v>
      </c>
      <c r="AV86" s="154">
        <v>8.845960721373558E-3</v>
      </c>
      <c r="AW86" s="154">
        <v>8.624546229839325E-3</v>
      </c>
      <c r="AX86" s="154">
        <v>0.17953063547611237</v>
      </c>
      <c r="AY86" s="154">
        <v>9.4274185597896576E-2</v>
      </c>
      <c r="AZ86" s="155">
        <v>1.7040876671671867E-2</v>
      </c>
      <c r="BA86" s="173">
        <v>0.36902105808258057</v>
      </c>
      <c r="BB86" s="174">
        <v>4.5273054391145706E-2</v>
      </c>
      <c r="BC86" s="174">
        <v>6.3103153370320797E-3</v>
      </c>
      <c r="BD86" s="174">
        <v>4.2548151686787605E-3</v>
      </c>
      <c r="BE86" s="174">
        <v>0.18701662123203278</v>
      </c>
      <c r="BF86" s="174">
        <v>0.10572800040245056</v>
      </c>
      <c r="BG86" s="174">
        <v>2.0438242703676224E-2</v>
      </c>
      <c r="BH86" s="152">
        <v>0.40255892276763916</v>
      </c>
      <c r="BI86" s="156">
        <v>4.642699658870697E-2</v>
      </c>
      <c r="BJ86" s="156">
        <v>4.3931002728641033E-3</v>
      </c>
      <c r="BK86" s="156">
        <v>1.8593951826915145E-3</v>
      </c>
      <c r="BL86" s="156">
        <v>0.20581203699111938</v>
      </c>
      <c r="BM86" s="156">
        <v>0.12112483382225037</v>
      </c>
      <c r="BN86" s="157">
        <v>2.2942554205656052E-2</v>
      </c>
    </row>
    <row r="87" spans="1:66">
      <c r="A87" s="175">
        <v>1990</v>
      </c>
      <c r="B87" s="165">
        <v>0.29687443375587463</v>
      </c>
      <c r="C87" s="177">
        <v>5.5212188512086868E-2</v>
      </c>
      <c r="D87" s="177">
        <v>1.3227770105004311E-2</v>
      </c>
      <c r="E87" s="177">
        <v>0.10585108399391174</v>
      </c>
      <c r="F87" s="177">
        <v>9.6467003226280212E-2</v>
      </c>
      <c r="G87" s="177">
        <v>2.6051813736557961E-2</v>
      </c>
      <c r="H87" s="178">
        <v>6.4574436692055315E-5</v>
      </c>
      <c r="I87" s="179">
        <v>0.25419136881828308</v>
      </c>
      <c r="J87" s="180">
        <v>5.1783125847578049E-2</v>
      </c>
      <c r="K87" s="180">
        <v>1.39892203733325E-2</v>
      </c>
      <c r="L87" s="180">
        <v>0.11116378009319305</v>
      </c>
      <c r="M87" s="180">
        <v>6.3441969454288483E-2</v>
      </c>
      <c r="N87" s="180">
        <v>1.3784948736429214E-2</v>
      </c>
      <c r="O87" s="180">
        <v>2.833759572240524E-5</v>
      </c>
      <c r="P87" s="169">
        <v>0.31299862265586853</v>
      </c>
      <c r="Q87" s="181">
        <v>5.6507568806409836E-2</v>
      </c>
      <c r="R87" s="181">
        <v>1.2940119951963425E-2</v>
      </c>
      <c r="S87" s="181">
        <v>0.10384412109851837</v>
      </c>
      <c r="T87" s="181">
        <v>0.10894273221492767</v>
      </c>
      <c r="U87" s="181">
        <v>3.0685815960168839E-2</v>
      </c>
      <c r="V87" s="182">
        <v>7.8263474279083312E-5</v>
      </c>
      <c r="W87" s="175">
        <v>1990</v>
      </c>
      <c r="X87" s="165">
        <v>0.33406409621238708</v>
      </c>
      <c r="Y87" s="177">
        <v>4.9414560198783875E-2</v>
      </c>
      <c r="Z87" s="177">
        <v>1.4097955077886581E-2</v>
      </c>
      <c r="AA87" s="177">
        <v>4.2866971343755722E-2</v>
      </c>
      <c r="AB87" s="177">
        <v>0.15237122774124146</v>
      </c>
      <c r="AC87" s="177">
        <v>6.7310184240341187E-2</v>
      </c>
      <c r="AD87" s="178">
        <v>8.0032087862491608E-3</v>
      </c>
      <c r="AE87" s="179">
        <v>0.33570957183837891</v>
      </c>
      <c r="AF87" s="180">
        <v>4.7841329127550125E-2</v>
      </c>
      <c r="AG87" s="180">
        <v>1.3402561657130718E-2</v>
      </c>
      <c r="AH87" s="180">
        <v>2.9691215604543686E-2</v>
      </c>
      <c r="AI87" s="180">
        <v>0.1588381826877594</v>
      </c>
      <c r="AJ87" s="180">
        <v>7.517743855714798E-2</v>
      </c>
      <c r="AK87" s="180">
        <v>1.075885072350502E-2</v>
      </c>
      <c r="AL87" s="169">
        <v>0.34635472297668457</v>
      </c>
      <c r="AM87" s="181">
        <v>4.6065777540206909E-2</v>
      </c>
      <c r="AN87" s="181">
        <v>1.0694039985537529E-2</v>
      </c>
      <c r="AO87" s="181">
        <v>1.2789926491677761E-2</v>
      </c>
      <c r="AP87" s="181">
        <v>0.17181098461151123</v>
      </c>
      <c r="AQ87" s="181">
        <v>8.7254121899604797E-2</v>
      </c>
      <c r="AR87" s="182">
        <v>1.7739852890372276E-2</v>
      </c>
      <c r="AS87" s="175">
        <v>1990</v>
      </c>
      <c r="AT87" s="165">
        <v>0.35130482912063599</v>
      </c>
      <c r="AU87" s="177">
        <v>4.5595735311508179E-2</v>
      </c>
      <c r="AV87" s="177">
        <v>9.5978984609246254E-3</v>
      </c>
      <c r="AW87" s="177">
        <v>9.0790782123804092E-3</v>
      </c>
      <c r="AX87" s="177">
        <v>0.17469130456447601</v>
      </c>
      <c r="AY87" s="177">
        <v>9.2074126005172729E-2</v>
      </c>
      <c r="AZ87" s="178">
        <v>2.0266685634851456E-2</v>
      </c>
      <c r="BA87" s="179">
        <v>0.3646375834941864</v>
      </c>
      <c r="BB87" s="180">
        <v>4.4766973704099655E-2</v>
      </c>
      <c r="BC87" s="180">
        <v>7.0551284588873386E-3</v>
      </c>
      <c r="BD87" s="180">
        <v>4.3818219564855099E-3</v>
      </c>
      <c r="BE87" s="180">
        <v>0.17996104061603546</v>
      </c>
      <c r="BF87" s="180">
        <v>0.10408172011375427</v>
      </c>
      <c r="BG87" s="180">
        <v>2.4390898644924164E-2</v>
      </c>
      <c r="BH87" s="169">
        <v>0.39210370182991028</v>
      </c>
      <c r="BI87" s="181">
        <v>4.5940101146697998E-2</v>
      </c>
      <c r="BJ87" s="181">
        <v>4.9520619213581085E-3</v>
      </c>
      <c r="BK87" s="181">
        <v>1.9549806602299213E-3</v>
      </c>
      <c r="BL87" s="181">
        <v>0.19324594736099243</v>
      </c>
      <c r="BM87" s="181">
        <v>0.11904199421405792</v>
      </c>
      <c r="BN87" s="182">
        <v>2.6968616992235184E-2</v>
      </c>
    </row>
    <row r="88" spans="1:66">
      <c r="A88" s="172">
        <v>1991</v>
      </c>
      <c r="B88" s="150">
        <v>0.29726698994636536</v>
      </c>
      <c r="C88" s="154">
        <v>5.8342337608337402E-2</v>
      </c>
      <c r="D88" s="154">
        <v>1.3672949746251106E-2</v>
      </c>
      <c r="E88" s="154">
        <v>0.10671833902597427</v>
      </c>
      <c r="F88" s="154">
        <v>9.2548877000808716E-2</v>
      </c>
      <c r="G88" s="154">
        <v>2.5936037302017212E-2</v>
      </c>
      <c r="H88" s="155">
        <v>5.1368635467952117E-5</v>
      </c>
      <c r="I88" s="173">
        <v>0.25894176959991455</v>
      </c>
      <c r="J88" s="174">
        <v>5.4991353303194046E-2</v>
      </c>
      <c r="K88" s="174">
        <v>1.4676664955914021E-2</v>
      </c>
      <c r="L88" s="174">
        <v>0.11312198638916016</v>
      </c>
      <c r="M88" s="174">
        <v>6.3424177467823029E-2</v>
      </c>
      <c r="N88" s="174">
        <v>1.2724239379167557E-2</v>
      </c>
      <c r="O88" s="174">
        <v>1.4093207028054167E-5</v>
      </c>
      <c r="P88" s="152">
        <v>0.3114764392375946</v>
      </c>
      <c r="Q88" s="156">
        <v>5.9584744274616241E-2</v>
      </c>
      <c r="R88" s="156">
        <v>1.3300813734531403E-2</v>
      </c>
      <c r="S88" s="156">
        <v>0.10434412956237793</v>
      </c>
      <c r="T88" s="156">
        <v>0.10334712266921997</v>
      </c>
      <c r="U88" s="156">
        <v>3.083442896604538E-2</v>
      </c>
      <c r="V88" s="157">
        <v>6.5188833104912192E-5</v>
      </c>
      <c r="W88" s="172">
        <v>1991</v>
      </c>
      <c r="X88" s="150">
        <v>0.33190250396728516</v>
      </c>
      <c r="Y88" s="154">
        <v>5.1476437598466873E-2</v>
      </c>
      <c r="Z88" s="154">
        <v>1.477365754544735E-2</v>
      </c>
      <c r="AA88" s="154">
        <v>4.5109041035175323E-2</v>
      </c>
      <c r="AB88" s="154">
        <v>0.14706802368164063</v>
      </c>
      <c r="AC88" s="154">
        <v>6.5756216645240784E-2</v>
      </c>
      <c r="AD88" s="155">
        <v>7.7210026793181896E-3</v>
      </c>
      <c r="AE88" s="173">
        <v>0.33276018500328064</v>
      </c>
      <c r="AF88" s="174">
        <v>4.9536518752574921E-2</v>
      </c>
      <c r="AG88" s="174">
        <v>1.4052116312086582E-2</v>
      </c>
      <c r="AH88" s="174">
        <v>3.1798548996448517E-2</v>
      </c>
      <c r="AI88" s="174">
        <v>0.15313561260700226</v>
      </c>
      <c r="AJ88" s="174">
        <v>7.3782272636890411E-2</v>
      </c>
      <c r="AK88" s="174">
        <v>1.0455123148858547E-2</v>
      </c>
      <c r="AL88" s="152">
        <v>0.34451517462730408</v>
      </c>
      <c r="AM88" s="156">
        <v>4.7237049788236618E-2</v>
      </c>
      <c r="AN88" s="156">
        <v>1.1451601982116699E-2</v>
      </c>
      <c r="AO88" s="156">
        <v>1.4085625298321247E-2</v>
      </c>
      <c r="AP88" s="156">
        <v>0.16735625267028809</v>
      </c>
      <c r="AQ88" s="156">
        <v>8.661651611328125E-2</v>
      </c>
      <c r="AR88" s="157">
        <v>1.7768140882253647E-2</v>
      </c>
      <c r="AS88" s="172">
        <v>1991</v>
      </c>
      <c r="AT88" s="150">
        <v>0.35204708576202393</v>
      </c>
      <c r="AU88" s="154">
        <v>4.6841442584991455E-2</v>
      </c>
      <c r="AV88" s="154">
        <v>1.0387658141553402E-2</v>
      </c>
      <c r="AW88" s="154">
        <v>1.0215103626251221E-2</v>
      </c>
      <c r="AX88" s="154">
        <v>0.17228133976459503</v>
      </c>
      <c r="AY88" s="154">
        <v>9.1821096837520599E-2</v>
      </c>
      <c r="AZ88" s="155">
        <v>2.0500453189015388E-2</v>
      </c>
      <c r="BA88" s="173">
        <v>0.36782735586166382</v>
      </c>
      <c r="BB88" s="174">
        <v>4.6318653970956802E-2</v>
      </c>
      <c r="BC88" s="174">
        <v>8.0854184925556183E-3</v>
      </c>
      <c r="BD88" s="174">
        <v>4.7802934423089027E-3</v>
      </c>
      <c r="BE88" s="174">
        <v>0.17874464392662048</v>
      </c>
      <c r="BF88" s="174">
        <v>0.10467385500669479</v>
      </c>
      <c r="BG88" s="174">
        <v>2.52244733273983E-2</v>
      </c>
      <c r="BH88" s="152">
        <v>0.38432154059410095</v>
      </c>
      <c r="BI88" s="156">
        <v>4.7150652855634689E-2</v>
      </c>
      <c r="BJ88" s="156">
        <v>5.3228945471346378E-3</v>
      </c>
      <c r="BK88" s="156">
        <v>1.9963188096880913E-3</v>
      </c>
      <c r="BL88" s="156">
        <v>0.18293491005897522</v>
      </c>
      <c r="BM88" s="156">
        <v>0.11950525641441345</v>
      </c>
      <c r="BN88" s="157">
        <v>2.7411520481109619E-2</v>
      </c>
    </row>
    <row r="89" spans="1:66">
      <c r="A89" s="172">
        <v>1992</v>
      </c>
      <c r="B89" s="150">
        <v>0.29396533966064453</v>
      </c>
      <c r="C89" s="154">
        <v>5.889815092086792E-2</v>
      </c>
      <c r="D89" s="154">
        <v>1.3303629122674465E-2</v>
      </c>
      <c r="E89" s="154">
        <v>0.10769587755203247</v>
      </c>
      <c r="F89" s="154">
        <v>8.8259778916835785E-2</v>
      </c>
      <c r="G89" s="154">
        <v>2.5763345882296562E-2</v>
      </c>
      <c r="H89" s="155">
        <v>4.9027126806322485E-5</v>
      </c>
      <c r="I89" s="173">
        <v>0.25373721122741699</v>
      </c>
      <c r="J89" s="174">
        <v>5.4870195686817169E-2</v>
      </c>
      <c r="K89" s="174">
        <v>1.4406144618988037E-2</v>
      </c>
      <c r="L89" s="174">
        <v>0.11305488646030426</v>
      </c>
      <c r="M89" s="174">
        <v>5.9607837349176407E-2</v>
      </c>
      <c r="N89" s="174">
        <v>1.1792394332587719E-2</v>
      </c>
      <c r="O89" s="174">
        <v>5.8219557104166597E-6</v>
      </c>
      <c r="P89" s="152">
        <v>0.30831104516983032</v>
      </c>
      <c r="Q89" s="156">
        <v>6.033455953001976E-2</v>
      </c>
      <c r="R89" s="156">
        <v>1.2910461984574795E-2</v>
      </c>
      <c r="S89" s="156">
        <v>0.10578480362892151</v>
      </c>
      <c r="T89" s="156">
        <v>9.8477326333522797E-2</v>
      </c>
      <c r="U89" s="156">
        <v>3.074551559984684E-2</v>
      </c>
      <c r="V89" s="157">
        <v>6.4434490923304111E-5</v>
      </c>
      <c r="W89" s="172">
        <v>1992</v>
      </c>
      <c r="X89" s="150">
        <v>0.33007445931434631</v>
      </c>
      <c r="Y89" s="154">
        <v>5.1913071423768997E-2</v>
      </c>
      <c r="Z89" s="154">
        <v>1.3963750563561916E-2</v>
      </c>
      <c r="AA89" s="154">
        <v>4.4963408261537552E-2</v>
      </c>
      <c r="AB89" s="154">
        <v>0.14653375744819641</v>
      </c>
      <c r="AC89" s="154">
        <v>6.5551266074180603E-2</v>
      </c>
      <c r="AD89" s="155">
        <v>7.1492642164230347E-3</v>
      </c>
      <c r="AE89" s="173">
        <v>0.33093252778053284</v>
      </c>
      <c r="AF89" s="174">
        <v>4.9896858632564545E-2</v>
      </c>
      <c r="AG89" s="174">
        <v>1.3196072541177273E-2</v>
      </c>
      <c r="AH89" s="174">
        <v>3.120843693614006E-2</v>
      </c>
      <c r="AI89" s="174">
        <v>0.15379051864147186</v>
      </c>
      <c r="AJ89" s="174">
        <v>7.3288433253765106E-2</v>
      </c>
      <c r="AK89" s="174">
        <v>9.5523009076714516E-3</v>
      </c>
      <c r="AL89" s="152">
        <v>0.34253910183906555</v>
      </c>
      <c r="AM89" s="156">
        <v>4.7620035707950592E-2</v>
      </c>
      <c r="AN89" s="156">
        <v>1.0366282425820827E-2</v>
      </c>
      <c r="AO89" s="156">
        <v>1.369622815400362E-2</v>
      </c>
      <c r="AP89" s="156">
        <v>0.17003640532493591</v>
      </c>
      <c r="AQ89" s="156">
        <v>8.531169593334198E-2</v>
      </c>
      <c r="AR89" s="157">
        <v>1.5508453361690044E-2</v>
      </c>
      <c r="AS89" s="172">
        <v>1992</v>
      </c>
      <c r="AT89" s="150">
        <v>0.34966230392456055</v>
      </c>
      <c r="AU89" s="154">
        <v>4.7196570783853531E-2</v>
      </c>
      <c r="AV89" s="154">
        <v>9.2630339786410332E-3</v>
      </c>
      <c r="AW89" s="154">
        <v>9.8751084879040718E-3</v>
      </c>
      <c r="AX89" s="154">
        <v>0.17522251605987549</v>
      </c>
      <c r="AY89" s="154">
        <v>9.0408444404602051E-2</v>
      </c>
      <c r="AZ89" s="155">
        <v>1.7696620896458626E-2</v>
      </c>
      <c r="BA89" s="173">
        <v>0.37118521332740784</v>
      </c>
      <c r="BB89" s="174">
        <v>4.7225791960954666E-2</v>
      </c>
      <c r="BC89" s="174">
        <v>7.2608934715390205E-3</v>
      </c>
      <c r="BD89" s="174">
        <v>4.9543287605047226E-3</v>
      </c>
      <c r="BE89" s="174">
        <v>0.18827721476554871</v>
      </c>
      <c r="BF89" s="174">
        <v>0.10232266038656235</v>
      </c>
      <c r="BG89" s="174">
        <v>2.1144336089491844E-2</v>
      </c>
      <c r="BH89" s="152">
        <v>0.38616812229156494</v>
      </c>
      <c r="BI89" s="156">
        <v>4.7870121896266937E-2</v>
      </c>
      <c r="BJ89" s="156">
        <v>4.6204961836338043E-3</v>
      </c>
      <c r="BK89" s="156">
        <v>2.4690343998372555E-3</v>
      </c>
      <c r="BL89" s="156">
        <v>0.19530828297138214</v>
      </c>
      <c r="BM89" s="156">
        <v>0.11456537246704102</v>
      </c>
      <c r="BN89" s="157">
        <v>2.1334808319807053E-2</v>
      </c>
    </row>
    <row r="90" spans="1:66">
      <c r="A90" s="172">
        <v>1993</v>
      </c>
      <c r="B90" s="150">
        <v>0.29444700479507446</v>
      </c>
      <c r="C90" s="154">
        <v>5.9595074504613876E-2</v>
      </c>
      <c r="D90" s="154">
        <v>1.2251767329871655E-2</v>
      </c>
      <c r="E90" s="154">
        <v>0.10788436233997345</v>
      </c>
      <c r="F90" s="154">
        <v>8.8128678500652313E-2</v>
      </c>
      <c r="G90" s="154">
        <v>2.6536228135228157E-2</v>
      </c>
      <c r="H90" s="155">
        <v>5.2606181270675734E-5</v>
      </c>
      <c r="I90" s="173">
        <v>0.2539399266242981</v>
      </c>
      <c r="J90" s="174">
        <v>5.5580593645572662E-2</v>
      </c>
      <c r="K90" s="174">
        <v>1.2855421751737595E-2</v>
      </c>
      <c r="L90" s="174">
        <v>0.11301181465387344</v>
      </c>
      <c r="M90" s="174">
        <v>6.0790259391069412E-2</v>
      </c>
      <c r="N90" s="174">
        <v>1.1705255135893822E-2</v>
      </c>
      <c r="O90" s="174">
        <v>3.0498799787892494E-6</v>
      </c>
      <c r="P90" s="152">
        <v>0.30889958143234253</v>
      </c>
      <c r="Q90" s="156">
        <v>6.1027407646179199E-2</v>
      </c>
      <c r="R90" s="156">
        <v>1.2036388739943504E-2</v>
      </c>
      <c r="S90" s="156">
        <v>0.10605493187904358</v>
      </c>
      <c r="T90" s="156">
        <v>9.7882777452468872E-2</v>
      </c>
      <c r="U90" s="156">
        <v>3.1827785074710846E-2</v>
      </c>
      <c r="V90" s="157">
        <v>7.0287416747305542E-5</v>
      </c>
      <c r="W90" s="172">
        <v>1993</v>
      </c>
      <c r="X90" s="150">
        <v>0.33742263913154602</v>
      </c>
      <c r="Y90" s="154">
        <v>5.2434947341680527E-2</v>
      </c>
      <c r="Z90" s="154">
        <v>1.3133200816810131E-2</v>
      </c>
      <c r="AA90" s="154">
        <v>4.4904027134180069E-2</v>
      </c>
      <c r="AB90" s="154">
        <v>0.15039937198162079</v>
      </c>
      <c r="AC90" s="154">
        <v>6.889864057302475E-2</v>
      </c>
      <c r="AD90" s="155">
        <v>7.6524992473423481E-3</v>
      </c>
      <c r="AE90" s="173">
        <v>0.3423011302947998</v>
      </c>
      <c r="AF90" s="174">
        <v>5.0526231527328491E-2</v>
      </c>
      <c r="AG90" s="174">
        <v>1.2448967434465885E-2</v>
      </c>
      <c r="AH90" s="174">
        <v>3.1939782202243805E-2</v>
      </c>
      <c r="AI90" s="174">
        <v>0.16011933982372284</v>
      </c>
      <c r="AJ90" s="174">
        <v>7.7005878090858459E-2</v>
      </c>
      <c r="AK90" s="174">
        <v>1.0260975919663906E-2</v>
      </c>
      <c r="AL90" s="152">
        <v>0.36217379570007324</v>
      </c>
      <c r="AM90" s="156">
        <v>4.7918044030666351E-2</v>
      </c>
      <c r="AN90" s="156">
        <v>9.915611706674099E-3</v>
      </c>
      <c r="AO90" s="156">
        <v>1.4067153446376324E-2</v>
      </c>
      <c r="AP90" s="156">
        <v>0.18206007778644562</v>
      </c>
      <c r="AQ90" s="156">
        <v>9.1387584805488586E-2</v>
      </c>
      <c r="AR90" s="157">
        <v>1.6825331375002861E-2</v>
      </c>
      <c r="AS90" s="172">
        <v>1993</v>
      </c>
      <c r="AT90" s="150">
        <v>0.37315431237220764</v>
      </c>
      <c r="AU90" s="154">
        <v>4.7416605055332184E-2</v>
      </c>
      <c r="AV90" s="154">
        <v>9.0186167508363724E-3</v>
      </c>
      <c r="AW90" s="154">
        <v>9.9307103082537651E-3</v>
      </c>
      <c r="AX90" s="154">
        <v>0.1899542510509491</v>
      </c>
      <c r="AY90" s="154">
        <v>9.7524590790271759E-2</v>
      </c>
      <c r="AZ90" s="155">
        <v>1.9309548661112785E-2</v>
      </c>
      <c r="BA90" s="173">
        <v>0.39852768182754517</v>
      </c>
      <c r="BB90" s="174">
        <v>4.7151170670986176E-2</v>
      </c>
      <c r="BC90" s="174">
        <v>7.0540886372327805E-3</v>
      </c>
      <c r="BD90" s="174">
        <v>4.8255231231451035E-3</v>
      </c>
      <c r="BE90" s="174">
        <v>0.20511339604854584</v>
      </c>
      <c r="BF90" s="174">
        <v>0.11134196072816849</v>
      </c>
      <c r="BG90" s="174">
        <v>2.3041548207402229E-2</v>
      </c>
      <c r="BH90" s="152">
        <v>0.40684902667999268</v>
      </c>
      <c r="BI90" s="156">
        <v>4.724511131644249E-2</v>
      </c>
      <c r="BJ90" s="156">
        <v>4.4827270321547985E-3</v>
      </c>
      <c r="BK90" s="156">
        <v>2.1017994731664658E-3</v>
      </c>
      <c r="BL90" s="156">
        <v>0.2031521201133728</v>
      </c>
      <c r="BM90" s="156">
        <v>0.12701459228992462</v>
      </c>
      <c r="BN90" s="157">
        <v>2.2852657362818718E-2</v>
      </c>
    </row>
    <row r="91" spans="1:66">
      <c r="A91" s="172">
        <v>1994</v>
      </c>
      <c r="B91" s="150">
        <v>0.29635414481163025</v>
      </c>
      <c r="C91" s="154">
        <v>6.0883939266204834E-2</v>
      </c>
      <c r="D91" s="154">
        <v>1.1929342523217201E-2</v>
      </c>
      <c r="E91" s="154">
        <v>0.10593438893556595</v>
      </c>
      <c r="F91" s="154">
        <v>8.935052901506424E-2</v>
      </c>
      <c r="G91" s="154">
        <v>2.8185285627841949E-2</v>
      </c>
      <c r="H91" s="155">
        <v>7.0726200647186488E-5</v>
      </c>
      <c r="I91" s="173">
        <v>0.25904348492622375</v>
      </c>
      <c r="J91" s="174">
        <v>5.6973092257976532E-2</v>
      </c>
      <c r="K91" s="174">
        <v>1.2320271693170071E-2</v>
      </c>
      <c r="L91" s="174">
        <v>0.11194495856761932</v>
      </c>
      <c r="M91" s="174">
        <v>6.634155660867691E-2</v>
      </c>
      <c r="N91" s="174">
        <v>1.1461194604635239E-2</v>
      </c>
      <c r="O91" s="174">
        <v>2.4060659598035272E-6</v>
      </c>
      <c r="P91" s="152">
        <v>0.30962169170379639</v>
      </c>
      <c r="Q91" s="156">
        <v>6.2274627387523651E-2</v>
      </c>
      <c r="R91" s="156">
        <v>1.1790329590439796E-2</v>
      </c>
      <c r="S91" s="156">
        <v>0.1037970557808876</v>
      </c>
      <c r="T91" s="156">
        <v>9.7532443702220917E-2</v>
      </c>
      <c r="U91" s="156">
        <v>3.4132320433855057E-2</v>
      </c>
      <c r="V91" s="157">
        <v>9.5020630396902561E-5</v>
      </c>
      <c r="W91" s="172">
        <v>1994</v>
      </c>
      <c r="X91" s="150">
        <v>0.34524595737457275</v>
      </c>
      <c r="Y91" s="154">
        <v>5.4273363202810287E-2</v>
      </c>
      <c r="Z91" s="154">
        <v>1.2936290353536606E-2</v>
      </c>
      <c r="AA91" s="154">
        <v>4.780193418264389E-2</v>
      </c>
      <c r="AB91" s="154">
        <v>0.14842955768108368</v>
      </c>
      <c r="AC91" s="154">
        <v>7.3656648397445679E-2</v>
      </c>
      <c r="AD91" s="155">
        <v>8.1484494730830193E-3</v>
      </c>
      <c r="AE91" s="173">
        <v>0.35135507583618164</v>
      </c>
      <c r="AF91" s="174">
        <v>5.2363146096467972E-2</v>
      </c>
      <c r="AG91" s="174">
        <v>1.2264792807400227E-2</v>
      </c>
      <c r="AH91" s="174">
        <v>3.5780183970928192E-2</v>
      </c>
      <c r="AI91" s="174">
        <v>0.15739934146404266</v>
      </c>
      <c r="AJ91" s="174">
        <v>8.2673951983451843E-2</v>
      </c>
      <c r="AK91" s="174">
        <v>1.0874048806726933E-2</v>
      </c>
      <c r="AL91" s="152">
        <v>0.3751467764377594</v>
      </c>
      <c r="AM91" s="156">
        <v>5.0305109471082687E-2</v>
      </c>
      <c r="AN91" s="156">
        <v>9.9424822255969048E-3</v>
      </c>
      <c r="AO91" s="156">
        <v>1.9488494843244553E-2</v>
      </c>
      <c r="AP91" s="156">
        <v>0.17885614931583405</v>
      </c>
      <c r="AQ91" s="156">
        <v>9.8706185817718506E-2</v>
      </c>
      <c r="AR91" s="157">
        <v>1.7848340794444084E-2</v>
      </c>
      <c r="AS91" s="172">
        <v>1994</v>
      </c>
      <c r="AT91" s="150">
        <v>0.3861028254032135</v>
      </c>
      <c r="AU91" s="154">
        <v>4.9829572439193726E-2</v>
      </c>
      <c r="AV91" s="154">
        <v>8.9263925328850746E-3</v>
      </c>
      <c r="AW91" s="154">
        <v>1.5464556403458118E-2</v>
      </c>
      <c r="AX91" s="154">
        <v>0.18556387722492218</v>
      </c>
      <c r="AY91" s="154">
        <v>0.10588451474905014</v>
      </c>
      <c r="AZ91" s="155">
        <v>2.043391577899456E-2</v>
      </c>
      <c r="BA91" s="173">
        <v>0.41321927309036255</v>
      </c>
      <c r="BB91" s="174">
        <v>4.9898311495780945E-2</v>
      </c>
      <c r="BC91" s="174">
        <v>7.0794848725199699E-3</v>
      </c>
      <c r="BD91" s="174">
        <v>9.8215416073799133E-3</v>
      </c>
      <c r="BE91" s="174">
        <v>0.19931751489639282</v>
      </c>
      <c r="BF91" s="174">
        <v>0.12257784605026245</v>
      </c>
      <c r="BG91" s="174">
        <v>2.4524590000510216E-2</v>
      </c>
      <c r="BH91" s="152">
        <v>0.42734584212303162</v>
      </c>
      <c r="BI91" s="156">
        <v>5.0588272511959076E-2</v>
      </c>
      <c r="BJ91" s="156">
        <v>4.7797407023608685E-3</v>
      </c>
      <c r="BK91" s="156">
        <v>5.7423356920480728E-3</v>
      </c>
      <c r="BL91" s="156">
        <v>0.19902673363685608</v>
      </c>
      <c r="BM91" s="156">
        <v>0.14214256405830383</v>
      </c>
      <c r="BN91" s="157">
        <v>2.5066189467906952E-2</v>
      </c>
    </row>
    <row r="92" spans="1:66">
      <c r="A92" s="172">
        <v>1995</v>
      </c>
      <c r="B92" s="150">
        <v>0.29737436771392822</v>
      </c>
      <c r="C92" s="154">
        <v>5.9774972498416901E-2</v>
      </c>
      <c r="D92" s="154">
        <v>1.1049813590943813E-2</v>
      </c>
      <c r="E92" s="154">
        <v>0.10654223710298538</v>
      </c>
      <c r="F92" s="154">
        <v>9.0589158236980438E-2</v>
      </c>
      <c r="G92" s="154">
        <v>2.9346341267228127E-2</v>
      </c>
      <c r="H92" s="155">
        <v>8.1289581430610269E-5</v>
      </c>
      <c r="I92" s="173">
        <v>0.26514297723770142</v>
      </c>
      <c r="J92" s="174">
        <v>5.6476037949323654E-2</v>
      </c>
      <c r="K92" s="174">
        <v>1.1481822468340397E-2</v>
      </c>
      <c r="L92" s="174">
        <v>0.11515279859304428</v>
      </c>
      <c r="M92" s="174">
        <v>7.1292079985141754E-2</v>
      </c>
      <c r="N92" s="174">
        <v>1.0742566548287868E-2</v>
      </c>
      <c r="O92" s="174">
        <v>1.502540158071497E-6</v>
      </c>
      <c r="P92" s="152">
        <v>0.30865016579627991</v>
      </c>
      <c r="Q92" s="156">
        <v>6.09290711581707E-2</v>
      </c>
      <c r="R92" s="156">
        <v>1.0898680426180363E-2</v>
      </c>
      <c r="S92" s="156">
        <v>0.10352993011474609</v>
      </c>
      <c r="T92" s="156">
        <v>9.7340039908885956E-2</v>
      </c>
      <c r="U92" s="156">
        <v>3.5854674875736237E-2</v>
      </c>
      <c r="V92" s="157">
        <v>1.0920222121058032E-4</v>
      </c>
      <c r="W92" s="172">
        <v>1995</v>
      </c>
      <c r="X92" s="150">
        <v>0.347148597240448</v>
      </c>
      <c r="Y92" s="154">
        <v>5.3565885871648788E-2</v>
      </c>
      <c r="Z92" s="154">
        <v>1.1510422453284264E-2</v>
      </c>
      <c r="AA92" s="154">
        <v>4.6770960092544556E-2</v>
      </c>
      <c r="AB92" s="154">
        <v>0.15190710127353668</v>
      </c>
      <c r="AC92" s="154">
        <v>7.5920566916465759E-2</v>
      </c>
      <c r="AD92" s="155">
        <v>7.4742548167705536E-3</v>
      </c>
      <c r="AE92" s="173">
        <v>0.35336184501647949</v>
      </c>
      <c r="AF92" s="174">
        <v>5.1951784640550613E-2</v>
      </c>
      <c r="AG92" s="174">
        <v>1.0756502859294415E-2</v>
      </c>
      <c r="AH92" s="174">
        <v>3.4764561802148819E-2</v>
      </c>
      <c r="AI92" s="174">
        <v>0.16153934597969055</v>
      </c>
      <c r="AJ92" s="174">
        <v>8.4496065974235535E-2</v>
      </c>
      <c r="AK92" s="174">
        <v>9.8536871373653412E-3</v>
      </c>
      <c r="AL92" s="152">
        <v>0.37797722220420837</v>
      </c>
      <c r="AM92" s="156">
        <v>5.0125449895858765E-2</v>
      </c>
      <c r="AN92" s="156">
        <v>8.4493597969412804E-3</v>
      </c>
      <c r="AO92" s="156">
        <v>1.9253984093666077E-2</v>
      </c>
      <c r="AP92" s="156">
        <v>0.18385478854179382</v>
      </c>
      <c r="AQ92" s="156">
        <v>0.10039199888706207</v>
      </c>
      <c r="AR92" s="157">
        <v>1.5901872888207436E-2</v>
      </c>
      <c r="AS92" s="172">
        <v>1995</v>
      </c>
      <c r="AT92" s="150">
        <v>0.39099949598312378</v>
      </c>
      <c r="AU92" s="154">
        <v>4.9982894212007523E-2</v>
      </c>
      <c r="AV92" s="154">
        <v>7.6974802650511265E-3</v>
      </c>
      <c r="AW92" s="154">
        <v>1.5648555010557175E-2</v>
      </c>
      <c r="AX92" s="154">
        <v>0.19230177998542786</v>
      </c>
      <c r="AY92" s="154">
        <v>0.10729493945837021</v>
      </c>
      <c r="AZ92" s="155">
        <v>1.8074115738272667E-2</v>
      </c>
      <c r="BA92" s="173">
        <v>0.41928356885910034</v>
      </c>
      <c r="BB92" s="174">
        <v>5.0203483551740646E-2</v>
      </c>
      <c r="BC92" s="174">
        <v>6.1425571329891682E-3</v>
      </c>
      <c r="BD92" s="174">
        <v>1.0351713746786118E-2</v>
      </c>
      <c r="BE92" s="174">
        <v>0.20819449424743652</v>
      </c>
      <c r="BF92" s="174">
        <v>0.12295941263437271</v>
      </c>
      <c r="BG92" s="174">
        <v>2.1431915462017059E-2</v>
      </c>
      <c r="BH92" s="152">
        <v>0.4327237606048584</v>
      </c>
      <c r="BI92" s="156">
        <v>5.0688307732343674E-2</v>
      </c>
      <c r="BJ92" s="156">
        <v>4.1097444482147694E-3</v>
      </c>
      <c r="BK92" s="156">
        <v>6.4350748434662819E-3</v>
      </c>
      <c r="BL92" s="156">
        <v>0.20750880241394043</v>
      </c>
      <c r="BM92" s="156">
        <v>0.14174596965312958</v>
      </c>
      <c r="BN92" s="157">
        <v>2.223588153719902E-2</v>
      </c>
    </row>
    <row r="93" spans="1:66">
      <c r="A93" s="172">
        <v>1996</v>
      </c>
      <c r="B93" s="150">
        <v>0.29758599400520325</v>
      </c>
      <c r="C93" s="154">
        <v>5.8597523719072342E-2</v>
      </c>
      <c r="D93" s="154">
        <v>1.0975879617035389E-2</v>
      </c>
      <c r="E93" s="154">
        <v>0.10577668249607086</v>
      </c>
      <c r="F93" s="154">
        <v>9.3076527118682861E-2</v>
      </c>
      <c r="G93" s="154">
        <v>2.9061183333396912E-2</v>
      </c>
      <c r="H93" s="155">
        <v>1.0001185000874102E-4</v>
      </c>
      <c r="I93" s="173">
        <v>0.2655271589756012</v>
      </c>
      <c r="J93" s="174">
        <v>5.5287774652242661E-2</v>
      </c>
      <c r="K93" s="174">
        <v>1.1417943984270096E-2</v>
      </c>
      <c r="L93" s="174">
        <v>0.11464938521385193</v>
      </c>
      <c r="M93" s="174">
        <v>7.3795042932033539E-2</v>
      </c>
      <c r="N93" s="174">
        <v>1.0375510901212692E-2</v>
      </c>
      <c r="O93" s="174">
        <v>1.5080937600941979E-6</v>
      </c>
      <c r="P93" s="152">
        <v>0.3087317943572998</v>
      </c>
      <c r="Q93" s="156">
        <v>5.9748213738203049E-2</v>
      </c>
      <c r="R93" s="156">
        <v>1.0822189040482044E-2</v>
      </c>
      <c r="S93" s="156">
        <v>0.10269192606210709</v>
      </c>
      <c r="T93" s="156">
        <v>9.9780067801475525E-2</v>
      </c>
      <c r="U93" s="156">
        <v>3.5557582974433899E-2</v>
      </c>
      <c r="V93" s="157">
        <v>1.3425840006675571E-4</v>
      </c>
      <c r="W93" s="172">
        <v>1996</v>
      </c>
      <c r="X93" s="150">
        <v>0.35219475626945496</v>
      </c>
      <c r="Y93" s="154">
        <v>5.199790745973587E-2</v>
      </c>
      <c r="Z93" s="154">
        <v>1.079682819545269E-2</v>
      </c>
      <c r="AA93" s="154">
        <v>4.4866640120744705E-2</v>
      </c>
      <c r="AB93" s="154">
        <v>0.16113369166851044</v>
      </c>
      <c r="AC93" s="154">
        <v>7.5480036437511444E-2</v>
      </c>
      <c r="AD93" s="155">
        <v>7.9196551814675331E-3</v>
      </c>
      <c r="AE93" s="173">
        <v>0.36042433977127075</v>
      </c>
      <c r="AF93" s="174">
        <v>5.0416722893714905E-2</v>
      </c>
      <c r="AG93" s="174">
        <v>9.9019668996334076E-3</v>
      </c>
      <c r="AH93" s="174">
        <v>3.3571090549230576E-2</v>
      </c>
      <c r="AI93" s="174">
        <v>0.17294111847877502</v>
      </c>
      <c r="AJ93" s="174">
        <v>8.3324447274208069E-2</v>
      </c>
      <c r="AK93" s="174">
        <v>1.0268998332321644E-2</v>
      </c>
      <c r="AL93" s="152">
        <v>0.38862901926040649</v>
      </c>
      <c r="AM93" s="156">
        <v>4.8767674714326859E-2</v>
      </c>
      <c r="AN93" s="156">
        <v>7.7285561710596085E-3</v>
      </c>
      <c r="AO93" s="156">
        <v>1.8650298938155174E-2</v>
      </c>
      <c r="AP93" s="156">
        <v>0.19866935908794403</v>
      </c>
      <c r="AQ93" s="156">
        <v>9.8680399358272552E-2</v>
      </c>
      <c r="AR93" s="157">
        <v>1.6132725402712822E-2</v>
      </c>
      <c r="AS93" s="172">
        <v>1996</v>
      </c>
      <c r="AT93" s="150">
        <v>0.40365302562713623</v>
      </c>
      <c r="AU93" s="154">
        <v>4.8560012131929398E-2</v>
      </c>
      <c r="AV93" s="154">
        <v>6.8787853233516216E-3</v>
      </c>
      <c r="AW93" s="154">
        <v>1.5212331898510456E-2</v>
      </c>
      <c r="AX93" s="154">
        <v>0.20953482389450073</v>
      </c>
      <c r="AY93" s="154">
        <v>0.10533110797405243</v>
      </c>
      <c r="AZ93" s="155">
        <v>1.8135968595743179E-2</v>
      </c>
      <c r="BA93" s="173">
        <v>0.43428194522857666</v>
      </c>
      <c r="BB93" s="174">
        <v>4.8746373504400253E-2</v>
      </c>
      <c r="BC93" s="174">
        <v>5.3115850314497948E-3</v>
      </c>
      <c r="BD93" s="174">
        <v>1.024214830249548E-2</v>
      </c>
      <c r="BE93" s="174">
        <v>0.22825272381305695</v>
      </c>
      <c r="BF93" s="174">
        <v>0.12067246437072754</v>
      </c>
      <c r="BG93" s="174">
        <v>2.1056652069091797E-2</v>
      </c>
      <c r="BH93" s="152">
        <v>0.45441329479217529</v>
      </c>
      <c r="BI93" s="156">
        <v>4.9059603363275528E-2</v>
      </c>
      <c r="BJ93" s="156">
        <v>3.5043067764490843E-3</v>
      </c>
      <c r="BK93" s="156">
        <v>6.6479844972491264E-3</v>
      </c>
      <c r="BL93" s="156">
        <v>0.23463694751262665</v>
      </c>
      <c r="BM93" s="156">
        <v>0.13894018530845642</v>
      </c>
      <c r="BN93" s="157">
        <v>2.1624267101287842E-2</v>
      </c>
    </row>
    <row r="94" spans="1:66">
      <c r="A94" s="172">
        <v>1997</v>
      </c>
      <c r="B94" s="150">
        <v>0.29880055785179138</v>
      </c>
      <c r="C94" s="154">
        <v>5.7725772261619568E-2</v>
      </c>
      <c r="D94" s="154">
        <v>1.1040076613426208E-2</v>
      </c>
      <c r="E94" s="154">
        <v>0.10551360994577408</v>
      </c>
      <c r="F94" s="154">
        <v>9.5608174800872803E-2</v>
      </c>
      <c r="G94" s="154">
        <v>2.878878265619278E-2</v>
      </c>
      <c r="H94" s="155">
        <v>1.2658232299145311E-4</v>
      </c>
      <c r="I94" s="173">
        <v>0.2677021324634552</v>
      </c>
      <c r="J94" s="174">
        <v>5.4712332785129547E-2</v>
      </c>
      <c r="K94" s="174">
        <v>1.1071887798607349E-2</v>
      </c>
      <c r="L94" s="174">
        <v>0.11531077325344086</v>
      </c>
      <c r="M94" s="174">
        <v>7.6409503817558289E-2</v>
      </c>
      <c r="N94" s="174">
        <v>1.0202995501458645E-2</v>
      </c>
      <c r="O94" s="174">
        <v>3.9856772673374508E-6</v>
      </c>
      <c r="P94" s="152">
        <v>0.30958235263824463</v>
      </c>
      <c r="Q94" s="156">
        <v>5.8770529925823212E-2</v>
      </c>
      <c r="R94" s="156">
        <v>1.1029047891497612E-2</v>
      </c>
      <c r="S94" s="156">
        <v>0.10211693495512009</v>
      </c>
      <c r="T94" s="156">
        <v>0.10226434469223022</v>
      </c>
      <c r="U94" s="156">
        <v>3.5232461988925934E-2</v>
      </c>
      <c r="V94" s="157">
        <v>1.6908648831304163E-4</v>
      </c>
      <c r="W94" s="172">
        <v>1997</v>
      </c>
      <c r="X94" s="150">
        <v>0.35705998539924622</v>
      </c>
      <c r="Y94" s="154">
        <v>5.1190905272960663E-2</v>
      </c>
      <c r="Z94" s="154">
        <v>1.0536927729845047E-2</v>
      </c>
      <c r="AA94" s="154">
        <v>4.4139683246612549E-2</v>
      </c>
      <c r="AB94" s="154">
        <v>0.16815151274204254</v>
      </c>
      <c r="AC94" s="154">
        <v>7.4557505548000336E-2</v>
      </c>
      <c r="AD94" s="155">
        <v>8.4834601730108261E-3</v>
      </c>
      <c r="AE94" s="173">
        <v>0.36581581830978394</v>
      </c>
      <c r="AF94" s="174">
        <v>4.9640689045190811E-2</v>
      </c>
      <c r="AG94" s="174">
        <v>9.6182273700833321E-3</v>
      </c>
      <c r="AH94" s="174">
        <v>3.304591029882431E-2</v>
      </c>
      <c r="AI94" s="174">
        <v>0.18042188882827759</v>
      </c>
      <c r="AJ94" s="174">
        <v>8.2223333418369293E-2</v>
      </c>
      <c r="AK94" s="174">
        <v>1.0865764692425728E-2</v>
      </c>
      <c r="AL94" s="152">
        <v>0.39454552531242371</v>
      </c>
      <c r="AM94" s="156">
        <v>4.8114325851202011E-2</v>
      </c>
      <c r="AN94" s="156">
        <v>7.4503426440060139E-3</v>
      </c>
      <c r="AO94" s="156">
        <v>1.8706222996115685E-2</v>
      </c>
      <c r="AP94" s="156">
        <v>0.20711667835712433</v>
      </c>
      <c r="AQ94" s="156">
        <v>9.6593290567398071E-2</v>
      </c>
      <c r="AR94" s="157">
        <v>1.6564667224884033E-2</v>
      </c>
      <c r="AS94" s="172">
        <v>1997</v>
      </c>
      <c r="AT94" s="150">
        <v>0.40707400441169739</v>
      </c>
      <c r="AU94" s="154">
        <v>4.7673929482698441E-2</v>
      </c>
      <c r="AV94" s="154">
        <v>6.546385120600462E-3</v>
      </c>
      <c r="AW94" s="154">
        <v>1.5122184529900551E-2</v>
      </c>
      <c r="AX94" s="154">
        <v>0.21607661247253418</v>
      </c>
      <c r="AY94" s="154">
        <v>0.10318642109632492</v>
      </c>
      <c r="AZ94" s="155">
        <v>1.8468471243977547E-2</v>
      </c>
      <c r="BA94" s="173">
        <v>0.43286725878715515</v>
      </c>
      <c r="BB94" s="174">
        <v>4.7460988163948059E-2</v>
      </c>
      <c r="BC94" s="174">
        <v>4.8970808275043964E-3</v>
      </c>
      <c r="BD94" s="174">
        <v>1.044524647295475E-2</v>
      </c>
      <c r="BE94" s="174">
        <v>0.23182518780231476</v>
      </c>
      <c r="BF94" s="174">
        <v>0.11730371415615082</v>
      </c>
      <c r="BG94" s="174">
        <v>2.093505859375E-2</v>
      </c>
      <c r="BH94" s="152">
        <v>0.45398736000061035</v>
      </c>
      <c r="BI94" s="156">
        <v>4.8012204468250275E-2</v>
      </c>
      <c r="BJ94" s="156">
        <v>3.3340610098093748E-3</v>
      </c>
      <c r="BK94" s="156">
        <v>7.3357489891350269E-3</v>
      </c>
      <c r="BL94" s="156">
        <v>0.23941797018051147</v>
      </c>
      <c r="BM94" s="156">
        <v>0.13395603001117706</v>
      </c>
      <c r="BN94" s="157">
        <v>2.1931326016783714E-2</v>
      </c>
    </row>
    <row r="95" spans="1:66">
      <c r="A95" s="172">
        <v>1998</v>
      </c>
      <c r="B95" s="150">
        <v>0.29659786820411682</v>
      </c>
      <c r="C95" s="154">
        <v>5.666632205247879E-2</v>
      </c>
      <c r="D95" s="154">
        <v>1.0991519317030907E-2</v>
      </c>
      <c r="E95" s="154">
        <v>0.10550234466791153</v>
      </c>
      <c r="F95" s="154">
        <v>9.6484154462814331E-2</v>
      </c>
      <c r="G95" s="154">
        <v>2.6774579659104347E-2</v>
      </c>
      <c r="H95" s="155">
        <v>1.8388462194707245E-4</v>
      </c>
      <c r="I95" s="173">
        <v>0.26433855295181274</v>
      </c>
      <c r="J95" s="174">
        <v>5.3712829947471619E-2</v>
      </c>
      <c r="K95" s="174">
        <v>1.0690512135624886E-2</v>
      </c>
      <c r="L95" s="174">
        <v>0.11402060091495514</v>
      </c>
      <c r="M95" s="174">
        <v>7.5265318155288696E-2</v>
      </c>
      <c r="N95" s="174">
        <v>1.0645847767591476E-2</v>
      </c>
      <c r="O95" s="174">
        <v>3.3265353067690739E-6</v>
      </c>
      <c r="P95" s="152">
        <v>0.30792233347892761</v>
      </c>
      <c r="Q95" s="156">
        <v>5.7703126221895218E-2</v>
      </c>
      <c r="R95" s="156">
        <v>1.1097186245024204E-2</v>
      </c>
      <c r="S95" s="156">
        <v>0.10251205414533615</v>
      </c>
      <c r="T95" s="156">
        <v>0.10393290221691132</v>
      </c>
      <c r="U95" s="156">
        <v>3.2436475157737732E-2</v>
      </c>
      <c r="V95" s="157">
        <v>2.4726847186684608E-4</v>
      </c>
      <c r="W95" s="172">
        <v>1998</v>
      </c>
      <c r="X95" s="150">
        <v>0.36439463496208191</v>
      </c>
      <c r="Y95" s="154">
        <v>5.0582289695739746E-2</v>
      </c>
      <c r="Z95" s="154">
        <v>1.0229980573058128E-2</v>
      </c>
      <c r="AA95" s="154">
        <v>4.4521436095237732E-2</v>
      </c>
      <c r="AB95" s="154">
        <v>0.17841702699661255</v>
      </c>
      <c r="AC95" s="154">
        <v>7.1219734847545624E-2</v>
      </c>
      <c r="AD95" s="155">
        <v>9.4263879582285881E-3</v>
      </c>
      <c r="AE95" s="173">
        <v>0.37402081489562988</v>
      </c>
      <c r="AF95" s="174">
        <v>4.9034606665372849E-2</v>
      </c>
      <c r="AG95" s="174">
        <v>9.2793693765997887E-3</v>
      </c>
      <c r="AH95" s="174">
        <v>3.3250182867050171E-2</v>
      </c>
      <c r="AI95" s="174">
        <v>0.19153128564357758</v>
      </c>
      <c r="AJ95" s="174">
        <v>7.8965574502944946E-2</v>
      </c>
      <c r="AK95" s="174">
        <v>1.1962753720581532E-2</v>
      </c>
      <c r="AL95" s="152">
        <v>0.40552294254302979</v>
      </c>
      <c r="AM95" s="156">
        <v>4.7315202653408051E-2</v>
      </c>
      <c r="AN95" s="156">
        <v>6.9767930544912815E-3</v>
      </c>
      <c r="AO95" s="156">
        <v>1.8714984878897667E-2</v>
      </c>
      <c r="AP95" s="156">
        <v>0.21975463628768921</v>
      </c>
      <c r="AQ95" s="156">
        <v>9.4806715846061707E-2</v>
      </c>
      <c r="AR95" s="157">
        <v>1.7956292256712914E-2</v>
      </c>
      <c r="AS95" s="172">
        <v>1998</v>
      </c>
      <c r="AT95" s="150">
        <v>0.42102423310279846</v>
      </c>
      <c r="AU95" s="154">
        <v>4.7090992331504822E-2</v>
      </c>
      <c r="AV95" s="154">
        <v>6.2144757248461246E-3</v>
      </c>
      <c r="AW95" s="154">
        <v>1.5578743070363998E-2</v>
      </c>
      <c r="AX95" s="154">
        <v>0.23072700202465057</v>
      </c>
      <c r="AY95" s="154">
        <v>0.1015002429485321</v>
      </c>
      <c r="AZ95" s="155">
        <v>1.9914977252483368E-2</v>
      </c>
      <c r="BA95" s="173">
        <v>0.45790985226631165</v>
      </c>
      <c r="BB95" s="174">
        <v>4.7465104609727859E-2</v>
      </c>
      <c r="BC95" s="174">
        <v>4.8190755769610405E-3</v>
      </c>
      <c r="BD95" s="174">
        <v>1.161601860076189E-2</v>
      </c>
      <c r="BE95" s="174">
        <v>0.25502029061317444</v>
      </c>
      <c r="BF95" s="174">
        <v>0.1165059357881546</v>
      </c>
      <c r="BG95" s="174">
        <v>2.2483428940176964E-2</v>
      </c>
      <c r="BH95" s="152">
        <v>0.47787073254585266</v>
      </c>
      <c r="BI95" s="156">
        <v>4.7519374638795853E-2</v>
      </c>
      <c r="BJ95" s="156">
        <v>3.3865137957036495E-3</v>
      </c>
      <c r="BK95" s="156">
        <v>8.9084571227431297E-3</v>
      </c>
      <c r="BL95" s="156">
        <v>0.2609315812587738</v>
      </c>
      <c r="BM95" s="156">
        <v>0.13347791135311127</v>
      </c>
      <c r="BN95" s="157">
        <v>2.3646887391805649E-2</v>
      </c>
    </row>
    <row r="96" spans="1:66">
      <c r="A96" s="183">
        <v>1999</v>
      </c>
      <c r="B96" s="159">
        <v>0.29410800337791443</v>
      </c>
      <c r="C96" s="185">
        <v>5.5648498237133026E-2</v>
      </c>
      <c r="D96" s="185">
        <v>1.124285627156496E-2</v>
      </c>
      <c r="E96" s="185">
        <v>0.10597215592861176</v>
      </c>
      <c r="F96" s="185">
        <v>9.5569103956222534E-2</v>
      </c>
      <c r="G96" s="185">
        <v>2.5472588837146759E-2</v>
      </c>
      <c r="H96" s="186">
        <v>2.0281373872421682E-4</v>
      </c>
      <c r="I96" s="187">
        <v>0.25819656252861023</v>
      </c>
      <c r="J96" s="188">
        <v>5.2155520766973495E-2</v>
      </c>
      <c r="K96" s="188">
        <v>1.1346469633281231E-2</v>
      </c>
      <c r="L96" s="188">
        <v>0.1122988760471344</v>
      </c>
      <c r="M96" s="188">
        <v>7.1693405508995056E-2</v>
      </c>
      <c r="N96" s="188">
        <v>1.0696661658585072E-2</v>
      </c>
      <c r="O96" s="188">
        <v>5.6166527429013513E-6</v>
      </c>
      <c r="P96" s="163">
        <v>0.30677121877670288</v>
      </c>
      <c r="Q96" s="189">
        <v>5.6880205869674683E-2</v>
      </c>
      <c r="R96" s="189">
        <v>1.1206319555640221E-2</v>
      </c>
      <c r="S96" s="189">
        <v>0.10374121367931366</v>
      </c>
      <c r="T96" s="189">
        <v>0.10398822277784348</v>
      </c>
      <c r="U96" s="189">
        <v>3.0682919546961784E-2</v>
      </c>
      <c r="V96" s="190">
        <v>2.7234994922764599E-4</v>
      </c>
      <c r="W96" s="183">
        <v>1999</v>
      </c>
      <c r="X96" s="159">
        <v>0.36766576766967773</v>
      </c>
      <c r="Y96" s="185">
        <v>5.1161773502826691E-2</v>
      </c>
      <c r="Z96" s="185">
        <v>9.7518814727663994E-3</v>
      </c>
      <c r="AA96" s="185">
        <v>4.476020485162735E-2</v>
      </c>
      <c r="AB96" s="185">
        <v>0.1833263635635376</v>
      </c>
      <c r="AC96" s="185">
        <v>6.8758897483348846E-2</v>
      </c>
      <c r="AD96" s="186">
        <v>9.9067026749253273E-3</v>
      </c>
      <c r="AE96" s="187">
        <v>0.37755891680717468</v>
      </c>
      <c r="AF96" s="188">
        <v>4.9862653017044067E-2</v>
      </c>
      <c r="AG96" s="188">
        <v>8.8019818067550659E-3</v>
      </c>
      <c r="AH96" s="188">
        <v>3.3053424209356308E-2</v>
      </c>
      <c r="AI96" s="188">
        <v>0.19671894609928131</v>
      </c>
      <c r="AJ96" s="188">
        <v>7.6568111777305603E-2</v>
      </c>
      <c r="AK96" s="188">
        <v>1.2553789652884007E-2</v>
      </c>
      <c r="AL96" s="163">
        <v>0.40784487128257751</v>
      </c>
      <c r="AM96" s="189">
        <v>4.8506811261177063E-2</v>
      </c>
      <c r="AN96" s="189">
        <v>6.4846188761293888E-3</v>
      </c>
      <c r="AO96" s="189">
        <v>1.8762011080980301E-2</v>
      </c>
      <c r="AP96" s="189">
        <v>0.22439615428447723</v>
      </c>
      <c r="AQ96" s="189">
        <v>9.1187521815299988E-2</v>
      </c>
      <c r="AR96" s="190">
        <v>1.8507758155465126E-2</v>
      </c>
      <c r="AS96" s="183">
        <v>1999</v>
      </c>
      <c r="AT96" s="159">
        <v>0.42243394255638123</v>
      </c>
      <c r="AU96" s="185">
        <v>4.8352748155593872E-2</v>
      </c>
      <c r="AV96" s="185">
        <v>5.6221792474389076E-3</v>
      </c>
      <c r="AW96" s="185">
        <v>1.5672586858272552E-2</v>
      </c>
      <c r="AX96" s="185">
        <v>0.23511698842048645</v>
      </c>
      <c r="AY96" s="185">
        <v>9.733099490404129E-2</v>
      </c>
      <c r="AZ96" s="186">
        <v>2.0338438451290131E-2</v>
      </c>
      <c r="BA96" s="187">
        <v>0.45537087321281433</v>
      </c>
      <c r="BB96" s="188">
        <v>4.9011282622814178E-2</v>
      </c>
      <c r="BC96" s="188">
        <v>4.1359476745128632E-3</v>
      </c>
      <c r="BD96" s="188">
        <v>1.220221258699894E-2</v>
      </c>
      <c r="BE96" s="188">
        <v>0.25755581259727478</v>
      </c>
      <c r="BF96" s="188">
        <v>0.11009622365236282</v>
      </c>
      <c r="BG96" s="188">
        <v>2.2369390353560448E-2</v>
      </c>
      <c r="BH96" s="163">
        <v>0.46832948923110962</v>
      </c>
      <c r="BI96" s="189">
        <v>4.9243804067373276E-2</v>
      </c>
      <c r="BJ96" s="189">
        <v>2.5948344264179468E-3</v>
      </c>
      <c r="BK96" s="189">
        <v>1.0090437717735767E-2</v>
      </c>
      <c r="BL96" s="189">
        <v>0.26024052500724792</v>
      </c>
      <c r="BM96" s="189">
        <v>0.12298664450645447</v>
      </c>
      <c r="BN96" s="190">
        <v>2.3173240944743156E-2</v>
      </c>
    </row>
    <row r="97" spans="1:66">
      <c r="A97" s="172">
        <v>2000</v>
      </c>
      <c r="B97" s="150">
        <v>0.29269814491271973</v>
      </c>
      <c r="C97" s="154">
        <v>5.3874969482421875E-2</v>
      </c>
      <c r="D97" s="154">
        <v>1.1501345783472061E-2</v>
      </c>
      <c r="E97" s="154">
        <v>0.10588810592889786</v>
      </c>
      <c r="F97" s="154">
        <v>9.7029119729995728E-2</v>
      </c>
      <c r="G97" s="154">
        <v>2.4219652637839317E-2</v>
      </c>
      <c r="H97" s="155">
        <v>1.8635259766597301E-4</v>
      </c>
      <c r="I97" s="173">
        <v>0.2555679976940155</v>
      </c>
      <c r="J97" s="174">
        <v>5.0541859120130539E-2</v>
      </c>
      <c r="K97" s="174">
        <v>1.2092278338968754E-2</v>
      </c>
      <c r="L97" s="174">
        <v>0.11154967546463013</v>
      </c>
      <c r="M97" s="174">
        <v>7.1259923279285431E-2</v>
      </c>
      <c r="N97" s="174">
        <v>1.0116362012922764E-2</v>
      </c>
      <c r="O97" s="174">
        <v>1.3227984709374141E-5</v>
      </c>
      <c r="P97" s="152">
        <v>0.30577370524406433</v>
      </c>
      <c r="Q97" s="156">
        <v>5.5048741400241852E-2</v>
      </c>
      <c r="R97" s="156">
        <v>1.1293246410787106E-2</v>
      </c>
      <c r="S97" s="156">
        <v>0.10389436036348343</v>
      </c>
      <c r="T97" s="156">
        <v>0.10610385984182358</v>
      </c>
      <c r="U97" s="156">
        <v>2.9186192899942398E-2</v>
      </c>
      <c r="V97" s="157">
        <v>2.4731922894716263E-4</v>
      </c>
      <c r="W97" s="172">
        <v>2000</v>
      </c>
      <c r="X97" s="150">
        <v>0.37195387482643127</v>
      </c>
      <c r="Y97" s="154">
        <v>4.9984272569417953E-2</v>
      </c>
      <c r="Z97" s="154">
        <v>9.3699432909488678E-3</v>
      </c>
      <c r="AA97" s="154">
        <v>4.5187573879957199E-2</v>
      </c>
      <c r="AB97" s="154">
        <v>0.19230754673480988</v>
      </c>
      <c r="AC97" s="154">
        <v>6.6234350204467773E-2</v>
      </c>
      <c r="AD97" s="155">
        <v>8.8708354160189629E-3</v>
      </c>
      <c r="AE97" s="173">
        <v>0.38254204392433167</v>
      </c>
      <c r="AF97" s="174">
        <v>4.8853345215320587E-2</v>
      </c>
      <c r="AG97" s="174">
        <v>8.4445523098111153E-3</v>
      </c>
      <c r="AH97" s="174">
        <v>3.3474862575531006E-2</v>
      </c>
      <c r="AI97" s="174">
        <v>0.2068202793598175</v>
      </c>
      <c r="AJ97" s="174">
        <v>7.373732328414917E-2</v>
      </c>
      <c r="AK97" s="174">
        <v>1.1212547309696674E-2</v>
      </c>
      <c r="AL97" s="152">
        <v>0.41435092687606812</v>
      </c>
      <c r="AM97" s="156">
        <v>4.7691468149423599E-2</v>
      </c>
      <c r="AN97" s="156">
        <v>6.1335316859185696E-3</v>
      </c>
      <c r="AO97" s="156">
        <v>1.9199080765247345E-2</v>
      </c>
      <c r="AP97" s="156">
        <v>0.23698887228965759</v>
      </c>
      <c r="AQ97" s="156">
        <v>8.799174427986145E-2</v>
      </c>
      <c r="AR97" s="157">
        <v>1.6347836703062057E-2</v>
      </c>
      <c r="AS97" s="172">
        <v>2000</v>
      </c>
      <c r="AT97" s="150">
        <v>0.43087500333786011</v>
      </c>
      <c r="AU97" s="154">
        <v>4.7805778682231903E-2</v>
      </c>
      <c r="AV97" s="154">
        <v>5.2472325041890144E-3</v>
      </c>
      <c r="AW97" s="154">
        <v>1.650141179561615E-2</v>
      </c>
      <c r="AX97" s="154">
        <v>0.2503068745136261</v>
      </c>
      <c r="AY97" s="154">
        <v>9.3358740210533142E-2</v>
      </c>
      <c r="AZ97" s="155">
        <v>1.7657013610005379E-2</v>
      </c>
      <c r="BA97" s="173">
        <v>0.46757081151008606</v>
      </c>
      <c r="BB97" s="174">
        <v>4.8615135252475739E-2</v>
      </c>
      <c r="BC97" s="174">
        <v>3.8260521832853556E-3</v>
      </c>
      <c r="BD97" s="174">
        <v>1.3558007776737213E-2</v>
      </c>
      <c r="BE97" s="174">
        <v>0.27763432264328003</v>
      </c>
      <c r="BF97" s="174">
        <v>0.10489067435264587</v>
      </c>
      <c r="BG97" s="174">
        <v>1.9050348550081253E-2</v>
      </c>
      <c r="BH97" s="152">
        <v>0.48999491333961487</v>
      </c>
      <c r="BI97" s="156">
        <v>4.9035925418138504E-2</v>
      </c>
      <c r="BJ97" s="156">
        <v>2.4823753628879786E-3</v>
      </c>
      <c r="BK97" s="156">
        <v>1.1755559593439102E-2</v>
      </c>
      <c r="BL97" s="156">
        <v>0.28778311610221863</v>
      </c>
      <c r="BM97" s="156">
        <v>0.11896111071109772</v>
      </c>
      <c r="BN97" s="157">
        <v>1.9976835697889328E-2</v>
      </c>
    </row>
    <row r="98" spans="1:66">
      <c r="A98" s="172">
        <v>2001</v>
      </c>
      <c r="B98" s="150">
        <v>0.2872336208820343</v>
      </c>
      <c r="C98" s="154">
        <v>5.2303653210401535E-2</v>
      </c>
      <c r="D98" s="154">
        <v>1.1651218868792057E-2</v>
      </c>
      <c r="E98" s="154">
        <v>0.1047336757183075</v>
      </c>
      <c r="F98" s="154">
        <v>9.8904207348823547E-2</v>
      </c>
      <c r="G98" s="154">
        <v>1.9458837807178497E-2</v>
      </c>
      <c r="H98" s="155">
        <v>1.8204230582341552E-4</v>
      </c>
      <c r="I98" s="173">
        <v>0.2508435845375061</v>
      </c>
      <c r="J98" s="174">
        <v>4.9002807587385178E-2</v>
      </c>
      <c r="K98" s="174">
        <v>1.2424561195075512E-2</v>
      </c>
      <c r="L98" s="174">
        <v>0.11043604463338852</v>
      </c>
      <c r="M98" s="174">
        <v>7.1795433759689331E-2</v>
      </c>
      <c r="N98" s="174">
        <v>7.1714967489242554E-3</v>
      </c>
      <c r="O98" s="174">
        <v>1.3238824067229871E-5</v>
      </c>
      <c r="P98" s="152">
        <v>0.30010825395584106</v>
      </c>
      <c r="Q98" s="156">
        <v>5.3471479564905167E-2</v>
      </c>
      <c r="R98" s="156">
        <v>1.1377613991498947E-2</v>
      </c>
      <c r="S98" s="156">
        <v>0.10271620005369186</v>
      </c>
      <c r="T98" s="156">
        <v>0.10849516838788986</v>
      </c>
      <c r="U98" s="156">
        <v>2.3806041106581688E-2</v>
      </c>
      <c r="V98" s="157">
        <v>2.4176420993171632E-4</v>
      </c>
      <c r="W98" s="172">
        <v>2001</v>
      </c>
      <c r="X98" s="150">
        <v>0.35030761361122131</v>
      </c>
      <c r="Y98" s="154">
        <v>4.8378989100456238E-2</v>
      </c>
      <c r="Z98" s="154">
        <v>9.7690466791391373E-3</v>
      </c>
      <c r="AA98" s="154">
        <v>4.65705506503582E-2</v>
      </c>
      <c r="AB98" s="154">
        <v>0.18312206864356995</v>
      </c>
      <c r="AC98" s="154">
        <v>5.3627528250217438E-2</v>
      </c>
      <c r="AD98" s="155">
        <v>8.8394312188029289E-3</v>
      </c>
      <c r="AE98" s="173">
        <v>0.35675042867660522</v>
      </c>
      <c r="AF98" s="174">
        <v>4.7184843569993973E-2</v>
      </c>
      <c r="AG98" s="174">
        <v>8.876606822013855E-3</v>
      </c>
      <c r="AH98" s="174">
        <v>3.4543383866548538E-2</v>
      </c>
      <c r="AI98" s="174">
        <v>0.19479049742221832</v>
      </c>
      <c r="AJ98" s="174">
        <v>6.005394458770752E-2</v>
      </c>
      <c r="AK98" s="174">
        <v>1.1301160790026188E-2</v>
      </c>
      <c r="AL98" s="152">
        <v>0.3780997097492218</v>
      </c>
      <c r="AM98" s="156">
        <v>4.5848395675420761E-2</v>
      </c>
      <c r="AN98" s="156">
        <v>6.6639059223234653E-3</v>
      </c>
      <c r="AO98" s="156">
        <v>1.9057437777519226E-2</v>
      </c>
      <c r="AP98" s="156">
        <v>0.21708953380584717</v>
      </c>
      <c r="AQ98" s="156">
        <v>7.2742156684398651E-2</v>
      </c>
      <c r="AR98" s="157">
        <v>1.6698278486728668E-2</v>
      </c>
      <c r="AS98" s="172">
        <v>2001</v>
      </c>
      <c r="AT98" s="150">
        <v>0.39033490419387817</v>
      </c>
      <c r="AU98" s="154">
        <v>4.5812554657459259E-2</v>
      </c>
      <c r="AV98" s="154">
        <v>5.886981263756752E-3</v>
      </c>
      <c r="AW98" s="154">
        <v>1.5787195414304733E-2</v>
      </c>
      <c r="AX98" s="154">
        <v>0.22627028822898865</v>
      </c>
      <c r="AY98" s="154">
        <v>7.8269168734550476E-2</v>
      </c>
      <c r="AZ98" s="155">
        <v>1.8308710306882858E-2</v>
      </c>
      <c r="BA98" s="173">
        <v>0.41392633318901062</v>
      </c>
      <c r="BB98" s="174">
        <v>4.6151906251907349E-2</v>
      </c>
      <c r="BC98" s="174">
        <v>4.6653854660689831E-3</v>
      </c>
      <c r="BD98" s="174">
        <v>1.1723903007805347E-2</v>
      </c>
      <c r="BE98" s="174">
        <v>0.24031862616539001</v>
      </c>
      <c r="BF98" s="174">
        <v>9.0730577707290649E-2</v>
      </c>
      <c r="BG98" s="174">
        <v>2.0335935056209564E-2</v>
      </c>
      <c r="BH98" s="152">
        <v>0.4313492476940155</v>
      </c>
      <c r="BI98" s="156">
        <v>4.6476669609546661E-2</v>
      </c>
      <c r="BJ98" s="156">
        <v>3.5209674388170242E-3</v>
      </c>
      <c r="BK98" s="156">
        <v>9.1194259002804756E-3</v>
      </c>
      <c r="BL98" s="156">
        <v>0.242070272564888</v>
      </c>
      <c r="BM98" s="156">
        <v>0.10771314799785614</v>
      </c>
      <c r="BN98" s="157">
        <v>2.2448761388659477E-2</v>
      </c>
    </row>
    <row r="99" spans="1:66">
      <c r="A99" s="172">
        <v>2002</v>
      </c>
      <c r="B99" s="150">
        <v>0.2712358832359314</v>
      </c>
      <c r="C99" s="154">
        <v>5.2890792489051819E-2</v>
      </c>
      <c r="D99" s="154">
        <v>1.1793010868132114E-2</v>
      </c>
      <c r="E99" s="154">
        <v>0.10422931611537933</v>
      </c>
      <c r="F99" s="154">
        <v>8.2102216780185699E-2</v>
      </c>
      <c r="G99" s="154">
        <v>2.007865346968174E-2</v>
      </c>
      <c r="H99" s="155">
        <v>1.4190956426318735E-4</v>
      </c>
      <c r="I99" s="173">
        <v>0.23837165534496307</v>
      </c>
      <c r="J99" s="174">
        <v>4.9208182841539383E-2</v>
      </c>
      <c r="K99" s="174">
        <v>1.2392140924930573E-2</v>
      </c>
      <c r="L99" s="174">
        <v>0.10934048146009445</v>
      </c>
      <c r="M99" s="174">
        <v>6.1057638376951218E-2</v>
      </c>
      <c r="N99" s="174">
        <v>6.3650766387581825E-3</v>
      </c>
      <c r="O99" s="174">
        <v>8.1453908933326602E-6</v>
      </c>
      <c r="P99" s="152">
        <v>0.28270912170410156</v>
      </c>
      <c r="Q99" s="156">
        <v>5.4176423698663712E-2</v>
      </c>
      <c r="R99" s="156">
        <v>1.1583847925066948E-2</v>
      </c>
      <c r="S99" s="156">
        <v>0.10244496166706085</v>
      </c>
      <c r="T99" s="156">
        <v>8.9449077844619751E-2</v>
      </c>
      <c r="U99" s="156">
        <v>2.4866191670298576E-2</v>
      </c>
      <c r="V99" s="157">
        <v>1.8860788259189576E-4</v>
      </c>
      <c r="W99" s="172">
        <v>2002</v>
      </c>
      <c r="X99" s="150">
        <v>0.32086271047592163</v>
      </c>
      <c r="Y99" s="154">
        <v>4.8239227384328842E-2</v>
      </c>
      <c r="Z99" s="154">
        <v>1.0112847201526165E-2</v>
      </c>
      <c r="AA99" s="154">
        <v>4.6687822788953781E-2</v>
      </c>
      <c r="AB99" s="154">
        <v>0.15156793594360352</v>
      </c>
      <c r="AC99" s="154">
        <v>5.6358378380537033E-2</v>
      </c>
      <c r="AD99" s="155">
        <v>7.89675023406744E-3</v>
      </c>
      <c r="AE99" s="173">
        <v>0.3230476975440979</v>
      </c>
      <c r="AF99" s="174">
        <v>4.6764884144067764E-2</v>
      </c>
      <c r="AG99" s="174">
        <v>9.2059271410107613E-3</v>
      </c>
      <c r="AH99" s="174">
        <v>3.4326862543821335E-2</v>
      </c>
      <c r="AI99" s="174">
        <v>0.15938933193683624</v>
      </c>
      <c r="AJ99" s="174">
        <v>6.3209488987922668E-2</v>
      </c>
      <c r="AK99" s="174">
        <v>1.0151567868888378E-2</v>
      </c>
      <c r="AL99" s="152">
        <v>0.33687496185302734</v>
      </c>
      <c r="AM99" s="156">
        <v>4.5260269194841385E-2</v>
      </c>
      <c r="AN99" s="156">
        <v>6.8890638649463654E-3</v>
      </c>
      <c r="AO99" s="156">
        <v>1.8194720149040222E-2</v>
      </c>
      <c r="AP99" s="156">
        <v>0.17492833733558655</v>
      </c>
      <c r="AQ99" s="156">
        <v>7.6260983943939209E-2</v>
      </c>
      <c r="AR99" s="157">
        <v>1.5341603197157383E-2</v>
      </c>
      <c r="AS99" s="172">
        <v>2002</v>
      </c>
      <c r="AT99" s="150">
        <v>0.34385186433792114</v>
      </c>
      <c r="AU99" s="154">
        <v>4.5118212699890137E-2</v>
      </c>
      <c r="AV99" s="154">
        <v>6.0384036041796207E-3</v>
      </c>
      <c r="AW99" s="154">
        <v>1.4733156189322472E-2</v>
      </c>
      <c r="AX99" s="154">
        <v>0.17940691113471985</v>
      </c>
      <c r="AY99" s="154">
        <v>8.1660740077495575E-2</v>
      </c>
      <c r="AZ99" s="155">
        <v>1.6894426196813583E-2</v>
      </c>
      <c r="BA99" s="173">
        <v>0.36051735281944275</v>
      </c>
      <c r="BB99" s="174">
        <v>4.5489519834518433E-2</v>
      </c>
      <c r="BC99" s="174">
        <v>4.7334479168057442E-3</v>
      </c>
      <c r="BD99" s="174">
        <v>1.0199493728578091E-2</v>
      </c>
      <c r="BE99" s="174">
        <v>0.18795318901538849</v>
      </c>
      <c r="BF99" s="174">
        <v>9.3246899545192719E-2</v>
      </c>
      <c r="BG99" s="174">
        <v>1.8894810229539871E-2</v>
      </c>
      <c r="BH99" s="152">
        <v>0.37168523669242859</v>
      </c>
      <c r="BI99" s="156">
        <v>4.5904874801635742E-2</v>
      </c>
      <c r="BJ99" s="156">
        <v>3.3546644262969494E-3</v>
      </c>
      <c r="BK99" s="156">
        <v>6.9432905875146389E-3</v>
      </c>
      <c r="BL99" s="156">
        <v>0.18391087651252747</v>
      </c>
      <c r="BM99" s="156">
        <v>0.10994014143943787</v>
      </c>
      <c r="BN99" s="157">
        <v>2.163139171898365E-2</v>
      </c>
    </row>
    <row r="100" spans="1:66">
      <c r="A100" s="172">
        <v>2003</v>
      </c>
      <c r="B100" s="150">
        <v>0.26555335521697998</v>
      </c>
      <c r="C100" s="154">
        <v>5.3239036351442337E-2</v>
      </c>
      <c r="D100" s="154">
        <v>1.1669249273836613E-2</v>
      </c>
      <c r="E100" s="154">
        <v>0.10317814350128174</v>
      </c>
      <c r="F100" s="154">
        <v>7.4613556265830994E-2</v>
      </c>
      <c r="G100" s="154">
        <v>2.2737378254532814E-2</v>
      </c>
      <c r="H100" s="155">
        <v>1.1718169844243675E-4</v>
      </c>
      <c r="I100" s="173">
        <v>0.23447577655315399</v>
      </c>
      <c r="J100" s="174">
        <v>4.957188293337822E-2</v>
      </c>
      <c r="K100" s="174">
        <v>1.2179977260529995E-2</v>
      </c>
      <c r="L100" s="174">
        <v>0.10885671526193619</v>
      </c>
      <c r="M100" s="174">
        <v>5.7022012770175934E-2</v>
      </c>
      <c r="N100" s="174">
        <v>6.8377703428268433E-3</v>
      </c>
      <c r="O100" s="174">
        <v>7.9213759818230756E-6</v>
      </c>
      <c r="P100" s="152">
        <v>0.27613669633865356</v>
      </c>
      <c r="Q100" s="156">
        <v>5.4487869143486023E-2</v>
      </c>
      <c r="R100" s="156">
        <v>1.1495323851704597E-2</v>
      </c>
      <c r="S100" s="156">
        <v>0.10124433040618896</v>
      </c>
      <c r="T100" s="156">
        <v>8.0604270100593567E-2</v>
      </c>
      <c r="U100" s="156">
        <v>2.8151912614703178E-2</v>
      </c>
      <c r="V100" s="157">
        <v>1.5438978152815253E-4</v>
      </c>
      <c r="W100" s="172">
        <v>2003</v>
      </c>
      <c r="X100" s="150">
        <v>0.31283679604530334</v>
      </c>
      <c r="Y100" s="154">
        <v>4.8460915684700012E-2</v>
      </c>
      <c r="Z100" s="154">
        <v>1.0369588620960712E-2</v>
      </c>
      <c r="AA100" s="154">
        <v>4.6778809279203415E-2</v>
      </c>
      <c r="AB100" s="154">
        <v>0.1383267343044281</v>
      </c>
      <c r="AC100" s="154">
        <v>6.2434423714876175E-2</v>
      </c>
      <c r="AD100" s="155">
        <v>6.4663402736186981E-3</v>
      </c>
      <c r="AE100" s="173">
        <v>0.31535157561302185</v>
      </c>
      <c r="AF100" s="174">
        <v>4.6851728111505508E-2</v>
      </c>
      <c r="AG100" s="174">
        <v>9.4361938536167145E-3</v>
      </c>
      <c r="AH100" s="174">
        <v>3.432638943195343E-2</v>
      </c>
      <c r="AI100" s="174">
        <v>0.14619916677474976</v>
      </c>
      <c r="AJ100" s="174">
        <v>7.0206634700298309E-2</v>
      </c>
      <c r="AK100" s="174">
        <v>8.3315009251236916E-3</v>
      </c>
      <c r="AL100" s="152">
        <v>0.3282139003276825</v>
      </c>
      <c r="AM100" s="156">
        <v>4.5293301343917847E-2</v>
      </c>
      <c r="AN100" s="156">
        <v>6.9717038422822952E-3</v>
      </c>
      <c r="AO100" s="156">
        <v>1.8256047740578651E-2</v>
      </c>
      <c r="AP100" s="156">
        <v>0.16073958575725555</v>
      </c>
      <c r="AQ100" s="156">
        <v>8.4344677627086639E-2</v>
      </c>
      <c r="AR100" s="157">
        <v>1.2608605436980724E-2</v>
      </c>
      <c r="AS100" s="172">
        <v>2003</v>
      </c>
      <c r="AT100" s="150">
        <v>0.33569067716598511</v>
      </c>
      <c r="AU100" s="154">
        <v>4.5207742601633072E-2</v>
      </c>
      <c r="AV100" s="154">
        <v>6.1636720784008503E-3</v>
      </c>
      <c r="AW100" s="154">
        <v>1.4707382768392563E-2</v>
      </c>
      <c r="AX100" s="154">
        <v>0.16581052541732788</v>
      </c>
      <c r="AY100" s="154">
        <v>8.9959487318992615E-2</v>
      </c>
      <c r="AZ100" s="155">
        <v>1.3841877691447735E-2</v>
      </c>
      <c r="BA100" s="173">
        <v>0.34995570778846741</v>
      </c>
      <c r="BB100" s="174">
        <v>4.5416634529829025E-2</v>
      </c>
      <c r="BC100" s="174">
        <v>4.6277395449578762E-3</v>
      </c>
      <c r="BD100" s="174">
        <v>9.9077364429831505E-3</v>
      </c>
      <c r="BE100" s="174">
        <v>0.17207986116409302</v>
      </c>
      <c r="BF100" s="174">
        <v>0.10259167104959488</v>
      </c>
      <c r="BG100" s="174">
        <v>1.5332084149122238E-2</v>
      </c>
      <c r="BH100" s="152">
        <v>0.36151903867721558</v>
      </c>
      <c r="BI100" s="156">
        <v>4.5748371630907059E-2</v>
      </c>
      <c r="BJ100" s="156">
        <v>3.1193250324577093E-3</v>
      </c>
      <c r="BK100" s="156">
        <v>6.736051756888628E-3</v>
      </c>
      <c r="BL100" s="156">
        <v>0.16885633766651154</v>
      </c>
      <c r="BM100" s="156">
        <v>0.11950215697288513</v>
      </c>
      <c r="BN100" s="157">
        <v>1.7556803300976753E-2</v>
      </c>
    </row>
    <row r="101" spans="1:66">
      <c r="A101" s="172">
        <v>2004</v>
      </c>
      <c r="B101" s="150">
        <v>0.26461836695671082</v>
      </c>
      <c r="C101" s="154">
        <v>5.3009521216154099E-2</v>
      </c>
      <c r="D101" s="154">
        <v>1.1739657260477543E-2</v>
      </c>
      <c r="E101" s="154">
        <v>0.10482120513916016</v>
      </c>
      <c r="F101" s="154">
        <v>6.9958895444869995E-2</v>
      </c>
      <c r="G101" s="154">
        <v>2.4989264085888863E-2</v>
      </c>
      <c r="H101" s="155">
        <v>1.0265020682709292E-4</v>
      </c>
      <c r="I101" s="173">
        <v>0.23297791182994843</v>
      </c>
      <c r="J101" s="174">
        <v>4.9394786357879639E-2</v>
      </c>
      <c r="K101" s="174">
        <v>1.2142825871706009E-2</v>
      </c>
      <c r="L101" s="174">
        <v>0.1103365495800972</v>
      </c>
      <c r="M101" s="174">
        <v>5.2898965775966644E-2</v>
      </c>
      <c r="N101" s="174">
        <v>8.2092825323343277E-3</v>
      </c>
      <c r="O101" s="174">
        <v>6.4626697167113889E-6</v>
      </c>
      <c r="P101" s="152">
        <v>0.27533021569252014</v>
      </c>
      <c r="Q101" s="156">
        <v>5.4233290255069733E-2</v>
      </c>
      <c r="R101" s="156">
        <v>1.1603164486587048E-2</v>
      </c>
      <c r="S101" s="156">
        <v>0.10295398533344269</v>
      </c>
      <c r="T101" s="156">
        <v>7.5734533369541168E-2</v>
      </c>
      <c r="U101" s="156">
        <v>3.0670121312141418E-2</v>
      </c>
      <c r="V101" s="157">
        <v>1.3521446089725941E-4</v>
      </c>
      <c r="W101" s="172">
        <v>2004</v>
      </c>
      <c r="X101" s="150">
        <v>0.3171059787273407</v>
      </c>
      <c r="Y101" s="154">
        <v>4.8081245273351669E-2</v>
      </c>
      <c r="Z101" s="154">
        <v>1.0003747418522835E-2</v>
      </c>
      <c r="AA101" s="154">
        <v>4.5263756066560745E-2</v>
      </c>
      <c r="AB101" s="154">
        <v>0.13765770196914673</v>
      </c>
      <c r="AC101" s="154">
        <v>6.9686189293861389E-2</v>
      </c>
      <c r="AD101" s="155">
        <v>6.4170965924859047E-3</v>
      </c>
      <c r="AE101" s="173">
        <v>0.32143694162368774</v>
      </c>
      <c r="AF101" s="174">
        <v>4.6608567237854004E-2</v>
      </c>
      <c r="AG101" s="174">
        <v>8.9586740359663963E-3</v>
      </c>
      <c r="AH101" s="174">
        <v>3.312380239367485E-2</v>
      </c>
      <c r="AI101" s="174">
        <v>0.146736741065979</v>
      </c>
      <c r="AJ101" s="174">
        <v>7.7810406684875488E-2</v>
      </c>
      <c r="AK101" s="174">
        <v>8.2017537206411362E-3</v>
      </c>
      <c r="AL101" s="152">
        <v>0.33629307150840759</v>
      </c>
      <c r="AM101" s="156">
        <v>4.5255318284034729E-2</v>
      </c>
      <c r="AN101" s="156">
        <v>6.5182358957827091E-3</v>
      </c>
      <c r="AO101" s="156">
        <v>1.7752433195710182E-2</v>
      </c>
      <c r="AP101" s="156">
        <v>0.16225579380989075</v>
      </c>
      <c r="AQ101" s="156">
        <v>9.219495952129364E-2</v>
      </c>
      <c r="AR101" s="157">
        <v>1.2318609282374382E-2</v>
      </c>
      <c r="AS101" s="172">
        <v>2004</v>
      </c>
      <c r="AT101" s="150">
        <v>0.3444354236125946</v>
      </c>
      <c r="AU101" s="154">
        <v>4.5301541686058044E-2</v>
      </c>
      <c r="AV101" s="154">
        <v>5.7868915610015392E-3</v>
      </c>
      <c r="AW101" s="154">
        <v>1.4422689564526081E-2</v>
      </c>
      <c r="AX101" s="154">
        <v>0.16737334430217743</v>
      </c>
      <c r="AY101" s="154">
        <v>9.7949132323265076E-2</v>
      </c>
      <c r="AZ101" s="155">
        <v>1.3604776002466679E-2</v>
      </c>
      <c r="BA101" s="173">
        <v>0.36126381158828735</v>
      </c>
      <c r="BB101" s="174">
        <v>4.5805588364601135E-2</v>
      </c>
      <c r="BC101" s="174">
        <v>4.2203105986118317E-3</v>
      </c>
      <c r="BD101" s="174">
        <v>1.0289094410836697E-2</v>
      </c>
      <c r="BE101" s="174">
        <v>0.17591504752635956</v>
      </c>
      <c r="BF101" s="174">
        <v>0.11005895584821701</v>
      </c>
      <c r="BG101" s="174">
        <v>1.4977626502513885E-2</v>
      </c>
      <c r="BH101" s="152">
        <v>0.37175667285919189</v>
      </c>
      <c r="BI101" s="156">
        <v>4.6098485589027405E-2</v>
      </c>
      <c r="BJ101" s="156">
        <v>2.8316664975136518E-3</v>
      </c>
      <c r="BK101" s="156">
        <v>7.3591084219515324E-3</v>
      </c>
      <c r="BL101" s="156">
        <v>0.17357581853866577</v>
      </c>
      <c r="BM101" s="156">
        <v>0.12532214820384979</v>
      </c>
      <c r="BN101" s="157">
        <v>1.6569450497627258E-2</v>
      </c>
    </row>
    <row r="102" spans="1:66">
      <c r="A102" s="172">
        <v>2005</v>
      </c>
      <c r="B102" s="150">
        <v>0.27259460091590881</v>
      </c>
      <c r="C102" s="154">
        <v>5.3434781730175018E-2</v>
      </c>
      <c r="D102" s="154">
        <v>1.2135767377912998E-2</v>
      </c>
      <c r="E102" s="154">
        <v>0.10578323155641556</v>
      </c>
      <c r="F102" s="154">
        <v>7.3010534048080444E-2</v>
      </c>
      <c r="G102" s="154">
        <v>2.8156042098999023E-2</v>
      </c>
      <c r="H102" s="155">
        <v>8.1494894402567297E-5</v>
      </c>
      <c r="I102" s="173">
        <v>0.24167044460773468</v>
      </c>
      <c r="J102" s="174">
        <v>5.0160966813564301E-2</v>
      </c>
      <c r="K102" s="174">
        <v>1.2905522249639034E-2</v>
      </c>
      <c r="L102" s="174">
        <v>0.11393433064222336</v>
      </c>
      <c r="M102" s="174">
        <v>5.6097686290740967E-2</v>
      </c>
      <c r="N102" s="174">
        <v>8.5690943524241447E-3</v>
      </c>
      <c r="O102" s="174">
        <v>8.9236755229649134E-6</v>
      </c>
      <c r="P102" s="152">
        <v>0.2830008864402771</v>
      </c>
      <c r="Q102" s="156">
        <v>5.4536454379558563E-2</v>
      </c>
      <c r="R102" s="156">
        <v>1.1876737698912621E-2</v>
      </c>
      <c r="S102" s="156">
        <v>0.10304030776023865</v>
      </c>
      <c r="T102" s="156">
        <v>7.8701876103878021E-2</v>
      </c>
      <c r="U102" s="156">
        <v>3.474724292755127E-2</v>
      </c>
      <c r="V102" s="157">
        <v>1.0591581667540595E-4</v>
      </c>
      <c r="W102" s="172">
        <v>2005</v>
      </c>
      <c r="X102" s="150">
        <v>0.33831983804702759</v>
      </c>
      <c r="Y102" s="154">
        <v>4.8749305307865143E-2</v>
      </c>
      <c r="Z102" s="154">
        <v>9.7093833610415459E-3</v>
      </c>
      <c r="AA102" s="154">
        <v>4.3497148901224136E-2</v>
      </c>
      <c r="AB102" s="154">
        <v>0.15054333209991455</v>
      </c>
      <c r="AC102" s="154">
        <v>7.9941071569919586E-2</v>
      </c>
      <c r="AD102" s="155">
        <v>5.883438978344202E-3</v>
      </c>
      <c r="AE102" s="173">
        <v>0.3457484245300293</v>
      </c>
      <c r="AF102" s="174">
        <v>4.7530550509691238E-2</v>
      </c>
      <c r="AG102" s="174">
        <v>8.6208926513791084E-3</v>
      </c>
      <c r="AH102" s="174">
        <v>3.1905137002468109E-2</v>
      </c>
      <c r="AI102" s="174">
        <v>0.16161078214645386</v>
      </c>
      <c r="AJ102" s="174">
        <v>8.8619805872440338E-2</v>
      </c>
      <c r="AK102" s="174">
        <v>7.4655762873589993E-3</v>
      </c>
      <c r="AL102" s="152">
        <v>0.36608761548995972</v>
      </c>
      <c r="AM102" s="156">
        <v>4.6567261219024658E-2</v>
      </c>
      <c r="AN102" s="156">
        <v>6.2814676202833652E-3</v>
      </c>
      <c r="AO102" s="156">
        <v>1.7262198030948639E-2</v>
      </c>
      <c r="AP102" s="156">
        <v>0.18063521385192871</v>
      </c>
      <c r="AQ102" s="156">
        <v>0.10408145934343338</v>
      </c>
      <c r="AR102" s="157">
        <v>1.1262046173214912E-2</v>
      </c>
      <c r="AS102" s="172">
        <v>2005</v>
      </c>
      <c r="AT102" s="150">
        <v>0.37507149577140808</v>
      </c>
      <c r="AU102" s="154">
        <v>4.6592101454734802E-2</v>
      </c>
      <c r="AV102" s="154">
        <v>5.3761987946927547E-3</v>
      </c>
      <c r="AW102" s="154">
        <v>1.4105803333222866E-2</v>
      </c>
      <c r="AX102" s="154">
        <v>0.18655739724636078</v>
      </c>
      <c r="AY102" s="154">
        <v>0.11007151752710342</v>
      </c>
      <c r="AZ102" s="155">
        <v>1.2369547039270401E-2</v>
      </c>
      <c r="BA102" s="173">
        <v>0.39264947175979614</v>
      </c>
      <c r="BB102" s="174">
        <v>4.7075800597667694E-2</v>
      </c>
      <c r="BC102" s="174">
        <v>3.9766081608831882E-3</v>
      </c>
      <c r="BD102" s="174">
        <v>1.0055609047412872E-2</v>
      </c>
      <c r="BE102" s="174">
        <v>0.1953338086605072</v>
      </c>
      <c r="BF102" s="174">
        <v>0.12258040904998779</v>
      </c>
      <c r="BG102" s="174">
        <v>1.3628684915602207E-2</v>
      </c>
      <c r="BH102" s="152">
        <v>0.39929342269897461</v>
      </c>
      <c r="BI102" s="156">
        <v>4.7112006694078445E-2</v>
      </c>
      <c r="BJ102" s="156">
        <v>2.7054641395807266E-3</v>
      </c>
      <c r="BK102" s="156">
        <v>7.0657716132700443E-3</v>
      </c>
      <c r="BL102" s="156">
        <v>0.19004873931407928</v>
      </c>
      <c r="BM102" s="156">
        <v>0.13766659796237946</v>
      </c>
      <c r="BN102" s="157">
        <v>1.469485554844141E-2</v>
      </c>
    </row>
    <row r="103" spans="1:66">
      <c r="A103" s="172">
        <v>2006</v>
      </c>
      <c r="B103" s="150">
        <v>0.27836713194847107</v>
      </c>
      <c r="C103" s="154">
        <v>5.2549522370100021E-2</v>
      </c>
      <c r="D103" s="154">
        <v>1.2771104462444782E-2</v>
      </c>
      <c r="E103" s="154">
        <v>0.10609013587236404</v>
      </c>
      <c r="F103" s="154">
        <v>7.7001012861728668E-2</v>
      </c>
      <c r="G103" s="154">
        <v>2.9888218268752098E-2</v>
      </c>
      <c r="H103" s="155">
        <v>6.8604436819441617E-5</v>
      </c>
      <c r="I103" s="173">
        <v>0.24810020625591278</v>
      </c>
      <c r="J103" s="174">
        <v>4.9643848091363907E-2</v>
      </c>
      <c r="K103" s="174">
        <v>1.4190714806318283E-2</v>
      </c>
      <c r="L103" s="174">
        <v>0.11505383998155594</v>
      </c>
      <c r="M103" s="174">
        <v>5.9827595949172974E-2</v>
      </c>
      <c r="N103" s="174">
        <v>9.3751531094312668E-3</v>
      </c>
      <c r="O103" s="174">
        <v>9.1454148787306622E-6</v>
      </c>
      <c r="P103" s="152">
        <v>0.28849875926971436</v>
      </c>
      <c r="Q103" s="156">
        <v>5.3522177040576935E-2</v>
      </c>
      <c r="R103" s="156">
        <v>1.2295898981392384E-2</v>
      </c>
      <c r="S103" s="156">
        <v>0.1030895933508873</v>
      </c>
      <c r="T103" s="156">
        <v>8.2749702036380768E-2</v>
      </c>
      <c r="U103" s="156">
        <v>3.6754831671714783E-2</v>
      </c>
      <c r="V103" s="157">
        <v>8.8507942564319819E-5</v>
      </c>
      <c r="W103" s="172">
        <v>2006</v>
      </c>
      <c r="X103" s="150">
        <v>0.34636881947517395</v>
      </c>
      <c r="Y103" s="154">
        <v>4.8354607075452805E-2</v>
      </c>
      <c r="Z103" s="154">
        <v>9.5860278233885765E-3</v>
      </c>
      <c r="AA103" s="154">
        <v>4.2588226497173309E-2</v>
      </c>
      <c r="AB103" s="154">
        <v>0.15533888339996338</v>
      </c>
      <c r="AC103" s="154">
        <v>8.4627605974674225E-2</v>
      </c>
      <c r="AD103" s="155">
        <v>5.8742635883390903E-3</v>
      </c>
      <c r="AE103" s="173">
        <v>0.35336983203887939</v>
      </c>
      <c r="AF103" s="174">
        <v>4.7236822545528412E-2</v>
      </c>
      <c r="AG103" s="174">
        <v>8.388688787817955E-3</v>
      </c>
      <c r="AH103" s="174">
        <v>3.1058866530656815E-2</v>
      </c>
      <c r="AI103" s="174">
        <v>0.16568392515182495</v>
      </c>
      <c r="AJ103" s="174">
        <v>9.3567505478858948E-2</v>
      </c>
      <c r="AK103" s="174">
        <v>7.4350056238472462E-3</v>
      </c>
      <c r="AL103" s="152">
        <v>0.37438011169433594</v>
      </c>
      <c r="AM103" s="156">
        <v>4.6473901718854904E-2</v>
      </c>
      <c r="AN103" s="156">
        <v>6.072506308555603E-3</v>
      </c>
      <c r="AO103" s="156">
        <v>1.6746861860156059E-2</v>
      </c>
      <c r="AP103" s="156">
        <v>0.18426989018917084</v>
      </c>
      <c r="AQ103" s="156">
        <v>0.10945360362529755</v>
      </c>
      <c r="AR103" s="157">
        <v>1.1365072801709175E-2</v>
      </c>
      <c r="AS103" s="172">
        <v>2006</v>
      </c>
      <c r="AT103" s="150">
        <v>0.38429912924766541</v>
      </c>
      <c r="AU103" s="154">
        <v>4.6633947640657425E-2</v>
      </c>
      <c r="AV103" s="154">
        <v>5.2798176184296608E-3</v>
      </c>
      <c r="AW103" s="154">
        <v>1.3718272559344769E-2</v>
      </c>
      <c r="AX103" s="154">
        <v>0.19064562022686005</v>
      </c>
      <c r="AY103" s="154">
        <v>0.11540339887142181</v>
      </c>
      <c r="AZ103" s="155">
        <v>1.261893380433321E-2</v>
      </c>
      <c r="BA103" s="173">
        <v>0.40522387623786926</v>
      </c>
      <c r="BB103" s="174">
        <v>4.7411203384399414E-2</v>
      </c>
      <c r="BC103" s="174">
        <v>3.9595579728484154E-3</v>
      </c>
      <c r="BD103" s="174">
        <v>9.8633449524641037E-3</v>
      </c>
      <c r="BE103" s="174">
        <v>0.20156484842300415</v>
      </c>
      <c r="BF103" s="174">
        <v>0.1282937079668045</v>
      </c>
      <c r="BG103" s="174">
        <v>1.4131211675703526E-2</v>
      </c>
      <c r="BH103" s="152">
        <v>0.41808679699897766</v>
      </c>
      <c r="BI103" s="156">
        <v>4.7956667840480804E-2</v>
      </c>
      <c r="BJ103" s="156">
        <v>2.6990848127752542E-3</v>
      </c>
      <c r="BK103" s="156">
        <v>6.9267479702830315E-3</v>
      </c>
      <c r="BL103" s="156">
        <v>0.20074237883090973</v>
      </c>
      <c r="BM103" s="156">
        <v>0.14461597800254822</v>
      </c>
      <c r="BN103" s="157">
        <v>1.5145943500101566E-2</v>
      </c>
    </row>
    <row r="104" spans="1:66">
      <c r="A104" s="172">
        <v>2007</v>
      </c>
      <c r="B104" s="150">
        <v>0.28204953670501709</v>
      </c>
      <c r="C104" s="154">
        <v>5.1575943827629089E-2</v>
      </c>
      <c r="D104" s="154">
        <v>1.3200183399021626E-2</v>
      </c>
      <c r="E104" s="154">
        <v>0.1068931445479393</v>
      </c>
      <c r="F104" s="154">
        <v>8.1418879330158234E-2</v>
      </c>
      <c r="G104" s="154">
        <v>2.8915606439113617E-2</v>
      </c>
      <c r="H104" s="155">
        <v>4.635743607650511E-5</v>
      </c>
      <c r="I104" s="173">
        <v>0.25194323062896729</v>
      </c>
      <c r="J104" s="174">
        <v>4.8238262534141541E-2</v>
      </c>
      <c r="K104" s="174">
        <v>1.561459805816412E-2</v>
      </c>
      <c r="L104" s="174">
        <v>0.11352941393852234</v>
      </c>
      <c r="M104" s="174">
        <v>6.3501089811325073E-2</v>
      </c>
      <c r="N104" s="174">
        <v>1.1058377102017403E-2</v>
      </c>
      <c r="O104" s="174">
        <v>3.6069602629140718E-6</v>
      </c>
      <c r="P104" s="152">
        <v>0.29226994514465332</v>
      </c>
      <c r="Q104" s="156">
        <v>5.2709009498357773E-2</v>
      </c>
      <c r="R104" s="156">
        <v>1.2380544096231461E-2</v>
      </c>
      <c r="S104" s="156">
        <v>0.10464028269052505</v>
      </c>
      <c r="T104" s="156">
        <v>8.7501563131809235E-2</v>
      </c>
      <c r="U104" s="156">
        <v>3.4977730363607407E-2</v>
      </c>
      <c r="V104" s="157">
        <v>6.087025030865334E-5</v>
      </c>
      <c r="W104" s="172">
        <v>2007</v>
      </c>
      <c r="X104" s="150">
        <v>0.35655501484870911</v>
      </c>
      <c r="Y104" s="154">
        <v>4.7850802540779114E-2</v>
      </c>
      <c r="Z104" s="154">
        <v>9.526355192065239E-3</v>
      </c>
      <c r="AA104" s="154">
        <v>4.3874964118003845E-2</v>
      </c>
      <c r="AB104" s="154">
        <v>0.16829468309879303</v>
      </c>
      <c r="AC104" s="154">
        <v>8.1482119858264923E-2</v>
      </c>
      <c r="AD104" s="155">
        <v>5.5286940187215805E-3</v>
      </c>
      <c r="AE104" s="173">
        <v>0.36579233407974243</v>
      </c>
      <c r="AF104" s="174">
        <v>4.6841315925121307E-2</v>
      </c>
      <c r="AG104" s="174">
        <v>8.428412489593029E-3</v>
      </c>
      <c r="AH104" s="174">
        <v>3.2357126474380493E-2</v>
      </c>
      <c r="AI104" s="174">
        <v>0.18085567653179169</v>
      </c>
      <c r="AJ104" s="174">
        <v>9.0250462293624878E-2</v>
      </c>
      <c r="AK104" s="174">
        <v>7.0620737969875336E-3</v>
      </c>
      <c r="AL104" s="152">
        <v>0.39092957973480225</v>
      </c>
      <c r="AM104" s="156">
        <v>4.616691917181015E-2</v>
      </c>
      <c r="AN104" s="156">
        <v>5.9589594602584839E-3</v>
      </c>
      <c r="AO104" s="156">
        <v>1.7879009246826172E-2</v>
      </c>
      <c r="AP104" s="156">
        <v>0.20349647104740143</v>
      </c>
      <c r="AQ104" s="156">
        <v>0.10640716552734375</v>
      </c>
      <c r="AR104" s="157">
        <v>1.1023509316146374E-2</v>
      </c>
      <c r="AS104" s="172">
        <v>2007</v>
      </c>
      <c r="AT104" s="150">
        <v>0.40347582101821899</v>
      </c>
      <c r="AU104" s="154">
        <v>4.6440768986940384E-2</v>
      </c>
      <c r="AV104" s="154">
        <v>5.2349553443491459E-3</v>
      </c>
      <c r="AW104" s="154">
        <v>1.4894739724695683E-2</v>
      </c>
      <c r="AX104" s="154">
        <v>0.21221479773521423</v>
      </c>
      <c r="AY104" s="154">
        <v>0.1123301163315773</v>
      </c>
      <c r="AZ104" s="155">
        <v>1.2363580986857414E-2</v>
      </c>
      <c r="BA104" s="173">
        <v>0.42731663584709167</v>
      </c>
      <c r="BB104" s="174">
        <v>4.7246843576431274E-2</v>
      </c>
      <c r="BC104" s="174">
        <v>3.8013982120901346E-3</v>
      </c>
      <c r="BD104" s="174">
        <v>1.0922987945377827E-2</v>
      </c>
      <c r="BE104" s="174">
        <v>0.2260320782661438</v>
      </c>
      <c r="BF104" s="174">
        <v>0.12537859380245209</v>
      </c>
      <c r="BG104" s="174">
        <v>1.3940136879682541E-2</v>
      </c>
      <c r="BH104" s="152">
        <v>0.4406665563583374</v>
      </c>
      <c r="BI104" s="156">
        <v>4.77898009121418E-2</v>
      </c>
      <c r="BJ104" s="156">
        <v>2.5231402833014727E-3</v>
      </c>
      <c r="BK104" s="156">
        <v>7.7559356577694416E-3</v>
      </c>
      <c r="BL104" s="156">
        <v>0.22685998678207397</v>
      </c>
      <c r="BM104" s="156">
        <v>0.14133343100547791</v>
      </c>
      <c r="BN104" s="157">
        <v>1.4416102319955826E-2</v>
      </c>
    </row>
    <row r="105" spans="1:66">
      <c r="A105" s="172">
        <v>2008</v>
      </c>
      <c r="B105" s="150">
        <v>0.278146892786026</v>
      </c>
      <c r="C105" s="154">
        <v>5.1202923059463501E-2</v>
      </c>
      <c r="D105" s="154">
        <v>1.3515143655240536E-2</v>
      </c>
      <c r="E105" s="154">
        <v>0.10709051042795181</v>
      </c>
      <c r="F105" s="154">
        <v>8.3844855427742004E-2</v>
      </c>
      <c r="G105" s="154">
        <v>2.2454489022493362E-2</v>
      </c>
      <c r="H105" s="155">
        <v>3.9976708649192005E-5</v>
      </c>
      <c r="I105" s="173">
        <v>0.24961996078491211</v>
      </c>
      <c r="J105" s="174">
        <v>4.8191677778959274E-2</v>
      </c>
      <c r="K105" s="174">
        <v>1.4932888559997082E-2</v>
      </c>
      <c r="L105" s="174">
        <v>0.11480516195297241</v>
      </c>
      <c r="M105" s="174">
        <v>6.5014146268367767E-2</v>
      </c>
      <c r="N105" s="174">
        <v>6.6797533072531223E-3</v>
      </c>
      <c r="O105" s="174">
        <v>1.4890756006025185E-7</v>
      </c>
      <c r="P105" s="152">
        <v>0.28769120573997498</v>
      </c>
      <c r="Q105" s="156">
        <v>5.2210401743650436E-2</v>
      </c>
      <c r="R105" s="156">
        <v>1.3040806166827679E-2</v>
      </c>
      <c r="S105" s="156">
        <v>0.10450940579175949</v>
      </c>
      <c r="T105" s="156">
        <v>9.0145088732242584E-2</v>
      </c>
      <c r="U105" s="156">
        <v>2.7732277289032936E-2</v>
      </c>
      <c r="V105" s="157">
        <v>5.3301984735298902E-5</v>
      </c>
      <c r="W105" s="172">
        <v>2008</v>
      </c>
      <c r="X105" s="150">
        <v>0.34042936563491821</v>
      </c>
      <c r="Y105" s="154">
        <v>4.5985542237758636E-2</v>
      </c>
      <c r="Z105" s="154">
        <v>1.0416463017463684E-2</v>
      </c>
      <c r="AA105" s="154">
        <v>4.6247571706771851E-2</v>
      </c>
      <c r="AB105" s="154">
        <v>0.16659288108348846</v>
      </c>
      <c r="AC105" s="154">
        <v>6.5217278897762299E-2</v>
      </c>
      <c r="AD105" s="155">
        <v>5.9727760963141918E-3</v>
      </c>
      <c r="AE105" s="173">
        <v>0.34536796808242798</v>
      </c>
      <c r="AF105" s="174">
        <v>4.4508595019578934E-2</v>
      </c>
      <c r="AG105" s="174">
        <v>9.1887647286057472E-3</v>
      </c>
      <c r="AH105" s="174">
        <v>3.4058414399623871E-2</v>
      </c>
      <c r="AI105" s="174">
        <v>0.17704503238201141</v>
      </c>
      <c r="AJ105" s="174">
        <v>7.2871468961238861E-2</v>
      </c>
      <c r="AK105" s="174">
        <v>7.698089350014925E-3</v>
      </c>
      <c r="AL105" s="152">
        <v>0.3597148060798645</v>
      </c>
      <c r="AM105" s="156">
        <v>4.3095577508211136E-2</v>
      </c>
      <c r="AN105" s="156">
        <v>6.4082583412528038E-3</v>
      </c>
      <c r="AO105" s="156">
        <v>1.829427108168602E-2</v>
      </c>
      <c r="AP105" s="156">
        <v>0.19252516329288483</v>
      </c>
      <c r="AQ105" s="156">
        <v>8.711957186460495E-2</v>
      </c>
      <c r="AR105" s="157">
        <v>1.2276154942810535E-2</v>
      </c>
      <c r="AS105" s="172">
        <v>2008</v>
      </c>
      <c r="AT105" s="150">
        <v>0.3670385479927063</v>
      </c>
      <c r="AU105" s="154">
        <v>4.3097879737615585E-2</v>
      </c>
      <c r="AV105" s="154">
        <v>5.5152592249214649E-3</v>
      </c>
      <c r="AW105" s="154">
        <v>1.487264409661293E-2</v>
      </c>
      <c r="AX105" s="154">
        <v>0.19726598262786865</v>
      </c>
      <c r="AY105" s="154">
        <v>9.2384420335292816E-2</v>
      </c>
      <c r="AZ105" s="155">
        <v>1.3903203420341015E-2</v>
      </c>
      <c r="BA105" s="173">
        <v>0.38221806287765503</v>
      </c>
      <c r="BB105" s="174">
        <v>4.3565955013036728E-2</v>
      </c>
      <c r="BC105" s="174">
        <v>3.9433818310499191E-3</v>
      </c>
      <c r="BD105" s="174">
        <v>1.0512150824069977E-2</v>
      </c>
      <c r="BE105" s="174">
        <v>0.20504729449748993</v>
      </c>
      <c r="BF105" s="174">
        <v>0.10323720425367355</v>
      </c>
      <c r="BG105" s="174">
        <v>1.5912085771560669E-2</v>
      </c>
      <c r="BH105" s="152">
        <v>0.38841646909713745</v>
      </c>
      <c r="BI105" s="156">
        <v>4.3898385018110275E-2</v>
      </c>
      <c r="BJ105" s="156">
        <v>2.4486640468239784E-3</v>
      </c>
      <c r="BK105" s="156">
        <v>7.2741471230983734E-3</v>
      </c>
      <c r="BL105" s="156">
        <v>0.20238326489925385</v>
      </c>
      <c r="BM105" s="156">
        <v>0.11626671254634857</v>
      </c>
      <c r="BN105" s="157">
        <v>1.6145287081599236E-2</v>
      </c>
    </row>
    <row r="106" spans="1:66">
      <c r="A106" s="183">
        <v>2009</v>
      </c>
      <c r="B106" s="159">
        <v>0.25699478387832642</v>
      </c>
      <c r="C106" s="189">
        <v>5.0021108239889145E-2</v>
      </c>
      <c r="D106" s="189">
        <v>1.3854311779141426E-2</v>
      </c>
      <c r="E106" s="189">
        <v>0.10468581318855286</v>
      </c>
      <c r="F106" s="189">
        <v>6.6328562796115875E-2</v>
      </c>
      <c r="G106" s="189">
        <v>2.2082488983869553E-2</v>
      </c>
      <c r="H106" s="190">
        <v>2.6391940991743468E-5</v>
      </c>
      <c r="I106" s="187">
        <v>0.23559530079364777</v>
      </c>
      <c r="J106" s="189">
        <v>4.6693854033946991E-2</v>
      </c>
      <c r="K106" s="189">
        <v>1.4225369319319725E-2</v>
      </c>
      <c r="L106" s="189">
        <v>0.11189993470907211</v>
      </c>
      <c r="M106" s="189">
        <v>5.705193430185318E-2</v>
      </c>
      <c r="N106" s="189">
        <v>5.7257264852523804E-3</v>
      </c>
      <c r="O106" s="189">
        <v>1.2417757488947245E-7</v>
      </c>
      <c r="P106" s="163">
        <v>0.26390710473060608</v>
      </c>
      <c r="Q106" s="189">
        <v>5.1095858216285706E-2</v>
      </c>
      <c r="R106" s="189">
        <v>1.3734455220401287E-2</v>
      </c>
      <c r="S106" s="189">
        <v>0.10235555469989777</v>
      </c>
      <c r="T106" s="189">
        <v>6.9325044751167297E-2</v>
      </c>
      <c r="U106" s="189">
        <v>2.7365958318114281E-2</v>
      </c>
      <c r="V106" s="190">
        <v>3.4876808058470488E-5</v>
      </c>
      <c r="W106" s="183">
        <v>2009</v>
      </c>
      <c r="X106" s="159">
        <v>0.30203664302825928</v>
      </c>
      <c r="Y106" s="189">
        <v>4.3306976556777954E-2</v>
      </c>
      <c r="Z106" s="189">
        <v>1.1904804036021233E-2</v>
      </c>
      <c r="AA106" s="189">
        <v>4.7971922904253006E-2</v>
      </c>
      <c r="AB106" s="189">
        <v>0.13107596337795258</v>
      </c>
      <c r="AC106" s="189">
        <v>6.3182845711708069E-2</v>
      </c>
      <c r="AD106" s="190">
        <v>4.5986296609044075E-3</v>
      </c>
      <c r="AE106" s="187">
        <v>0.30263462662696838</v>
      </c>
      <c r="AF106" s="189">
        <v>4.1345525532960892E-2</v>
      </c>
      <c r="AG106" s="189">
        <v>1.0592043399810791E-2</v>
      </c>
      <c r="AH106" s="189">
        <v>3.562438115477562E-2</v>
      </c>
      <c r="AI106" s="189">
        <v>0.13833017647266388</v>
      </c>
      <c r="AJ106" s="189">
        <v>7.0734031498432159E-2</v>
      </c>
      <c r="AK106" s="189">
        <v>6.0139046981930733E-3</v>
      </c>
      <c r="AL106" s="163">
        <v>0.30652979016304016</v>
      </c>
      <c r="AM106" s="189">
        <v>3.9130184799432755E-2</v>
      </c>
      <c r="AN106" s="189">
        <v>7.3919366113841534E-3</v>
      </c>
      <c r="AO106" s="189">
        <v>1.8306966871023178E-2</v>
      </c>
      <c r="AP106" s="189">
        <v>0.14661367237567902</v>
      </c>
      <c r="AQ106" s="189">
        <v>8.5159137845039368E-2</v>
      </c>
      <c r="AR106" s="190">
        <v>9.9278930574655533E-3</v>
      </c>
      <c r="AS106" s="183">
        <v>2009</v>
      </c>
      <c r="AT106" s="159">
        <v>0.30962148308753967</v>
      </c>
      <c r="AU106" s="189">
        <v>3.8918480277061462E-2</v>
      </c>
      <c r="AV106" s="189">
        <v>6.378107238560915E-3</v>
      </c>
      <c r="AW106" s="189">
        <v>1.4453866519033909E-2</v>
      </c>
      <c r="AX106" s="189">
        <v>0.1482827365398407</v>
      </c>
      <c r="AY106" s="189">
        <v>9.0170517563819885E-2</v>
      </c>
      <c r="AZ106" s="190">
        <v>1.1417762376368046E-2</v>
      </c>
      <c r="BA106" s="187">
        <v>0.31521749496459961</v>
      </c>
      <c r="BB106" s="189">
        <v>3.8893844932317734E-2</v>
      </c>
      <c r="BC106" s="189">
        <v>4.4763847254216671E-3</v>
      </c>
      <c r="BD106" s="189">
        <v>9.3671306967735291E-3</v>
      </c>
      <c r="BE106" s="189">
        <v>0.14891362190246582</v>
      </c>
      <c r="BF106" s="189">
        <v>0.10019705444574356</v>
      </c>
      <c r="BG106" s="189">
        <v>1.3369455933570862E-2</v>
      </c>
      <c r="BH106" s="163">
        <v>0.30828052759170532</v>
      </c>
      <c r="BI106" s="189">
        <v>3.8421142846345901E-2</v>
      </c>
      <c r="BJ106" s="189">
        <v>2.6803088840097189E-3</v>
      </c>
      <c r="BK106" s="189">
        <v>5.4400358349084854E-3</v>
      </c>
      <c r="BL106" s="189">
        <v>0.13652250170707703</v>
      </c>
      <c r="BM106" s="189">
        <v>0.1121259331703186</v>
      </c>
      <c r="BN106" s="190">
        <v>1.3090613298118114E-2</v>
      </c>
    </row>
    <row r="107" spans="1:66">
      <c r="A107" s="172">
        <v>2010</v>
      </c>
      <c r="B107" s="150">
        <v>0.26103684306144714</v>
      </c>
      <c r="C107" s="156">
        <v>5.0183139741420746E-2</v>
      </c>
      <c r="D107" s="156">
        <v>1.3638566248118877E-2</v>
      </c>
      <c r="E107" s="156">
        <v>0.10451070219278336</v>
      </c>
      <c r="F107" s="156">
        <v>6.7945867776870728E-2</v>
      </c>
      <c r="G107" s="156">
        <v>2.4749031290411949E-2</v>
      </c>
      <c r="H107" s="157">
        <v>1.4531142369378358E-5</v>
      </c>
      <c r="I107" s="173">
        <v>0.23593971133232117</v>
      </c>
      <c r="J107" s="156">
        <v>4.6847548335790634E-2</v>
      </c>
      <c r="K107" s="156">
        <v>1.3551869429647923E-2</v>
      </c>
      <c r="L107" s="156">
        <v>0.11283627897500992</v>
      </c>
      <c r="M107" s="156">
        <v>5.7212475687265396E-2</v>
      </c>
      <c r="N107" s="156">
        <v>5.4958839900791645E-3</v>
      </c>
      <c r="O107" s="156">
        <v>1.1992167969765433E-7</v>
      </c>
      <c r="P107" s="152">
        <v>0.26897180080413818</v>
      </c>
      <c r="Q107" s="156">
        <v>5.1237750798463821E-2</v>
      </c>
      <c r="R107" s="156">
        <v>1.366597693413496E-2</v>
      </c>
      <c r="S107" s="156">
        <v>0.10187841206789017</v>
      </c>
      <c r="T107" s="156">
        <v>7.1339428424835205E-2</v>
      </c>
      <c r="U107" s="156">
        <v>3.0836272984743118E-2</v>
      </c>
      <c r="V107" s="157">
        <v>1.9087518012383953E-5</v>
      </c>
      <c r="W107" s="172">
        <v>2010</v>
      </c>
      <c r="X107" s="150">
        <v>0.30676063895225525</v>
      </c>
      <c r="Y107" s="156">
        <v>4.3311621993780136E-2</v>
      </c>
      <c r="Z107" s="156">
        <v>1.1042118072509766E-2</v>
      </c>
      <c r="AA107" s="156">
        <v>4.4937103986740112E-2</v>
      </c>
      <c r="AB107" s="156">
        <v>0.13206738233566284</v>
      </c>
      <c r="AC107" s="156">
        <v>7.2080790996551514E-2</v>
      </c>
      <c r="AD107" s="157">
        <v>3.3287960104644299E-3</v>
      </c>
      <c r="AE107" s="173">
        <v>0.30787518620491028</v>
      </c>
      <c r="AF107" s="156">
        <v>4.1571341454982758E-2</v>
      </c>
      <c r="AG107" s="156">
        <v>9.7116138786077499E-3</v>
      </c>
      <c r="AH107" s="156">
        <v>3.3188000321388245E-2</v>
      </c>
      <c r="AI107" s="156">
        <v>0.13886475563049316</v>
      </c>
      <c r="AJ107" s="156">
        <v>8.022993803024292E-2</v>
      </c>
      <c r="AK107" s="156">
        <v>4.3188906274735928E-3</v>
      </c>
      <c r="AL107" s="152">
        <v>0.31288126111030579</v>
      </c>
      <c r="AM107" s="156">
        <v>3.9739932864904404E-2</v>
      </c>
      <c r="AN107" s="156">
        <v>6.5215672366321087E-3</v>
      </c>
      <c r="AO107" s="156">
        <v>1.7272124066948891E-2</v>
      </c>
      <c r="AP107" s="156">
        <v>0.14652223885059357</v>
      </c>
      <c r="AQ107" s="156">
        <v>9.5790594816207886E-2</v>
      </c>
      <c r="AR107" s="157">
        <v>7.043489720672369E-3</v>
      </c>
      <c r="AS107" s="172">
        <v>2010</v>
      </c>
      <c r="AT107" s="150">
        <v>0.31671187281608582</v>
      </c>
      <c r="AU107" s="156">
        <v>3.9617754518985748E-2</v>
      </c>
      <c r="AV107" s="156">
        <v>5.5669653229415417E-3</v>
      </c>
      <c r="AW107" s="156">
        <v>1.363897230476141E-2</v>
      </c>
      <c r="AX107" s="156">
        <v>0.14805525541305542</v>
      </c>
      <c r="AY107" s="156">
        <v>0.1016988605260849</v>
      </c>
      <c r="AZ107" s="157">
        <v>8.1355702131986618E-3</v>
      </c>
      <c r="BA107" s="173">
        <v>0.32372701168060303</v>
      </c>
      <c r="BB107" s="156">
        <v>3.9750657975673676E-2</v>
      </c>
      <c r="BC107" s="156">
        <v>3.7810029461979866E-3</v>
      </c>
      <c r="BD107" s="156">
        <v>8.745080791413784E-3</v>
      </c>
      <c r="BE107" s="156">
        <v>0.14785023033618927</v>
      </c>
      <c r="BF107" s="156">
        <v>0.11399728059768677</v>
      </c>
      <c r="BG107" s="156">
        <v>9.6040656790137291E-3</v>
      </c>
      <c r="BH107" s="152">
        <v>0.31952178478240967</v>
      </c>
      <c r="BI107" s="156">
        <v>3.9501797407865524E-2</v>
      </c>
      <c r="BJ107" s="156">
        <v>2.0848223939538002E-3</v>
      </c>
      <c r="BK107" s="156">
        <v>4.7976970672607422E-3</v>
      </c>
      <c r="BL107" s="156">
        <v>0.13510039448738098</v>
      </c>
      <c r="BM107" s="156">
        <v>0.12876804172992706</v>
      </c>
      <c r="BN107" s="157">
        <v>9.2690456658601761E-3</v>
      </c>
    </row>
    <row r="108" spans="1:66">
      <c r="A108" s="172">
        <v>2011</v>
      </c>
      <c r="B108" s="150">
        <v>0.26007285714149475</v>
      </c>
      <c r="C108" s="156">
        <v>5.0792757421731949E-2</v>
      </c>
      <c r="D108" s="156">
        <v>1.2827676720917225E-2</v>
      </c>
      <c r="E108" s="156">
        <v>9.2765480279922485E-2</v>
      </c>
      <c r="F108" s="156">
        <v>7.9427719116210938E-2</v>
      </c>
      <c r="G108" s="156">
        <v>2.4254050105810165E-2</v>
      </c>
      <c r="H108" s="157">
        <v>7.6393835115595721E-6</v>
      </c>
      <c r="I108" s="173">
        <v>0.23484830558300018</v>
      </c>
      <c r="J108" s="156">
        <v>4.7864649444818497E-2</v>
      </c>
      <c r="K108" s="156">
        <v>1.2458394281566143E-2</v>
      </c>
      <c r="L108" s="156">
        <v>0.10108552128076553</v>
      </c>
      <c r="M108" s="156">
        <v>6.7757859826087952E-2</v>
      </c>
      <c r="N108" s="156">
        <v>5.6897741742432117E-3</v>
      </c>
      <c r="O108" s="156">
        <v>1.0251586246567967E-7</v>
      </c>
      <c r="P108" s="152">
        <v>0.26783964037895203</v>
      </c>
      <c r="Q108" s="156">
        <v>5.1694341003894806E-2</v>
      </c>
      <c r="R108" s="156">
        <v>1.2941380962729454E-2</v>
      </c>
      <c r="S108" s="156">
        <v>9.020368754863739E-2</v>
      </c>
      <c r="T108" s="156">
        <v>8.302094042301178E-2</v>
      </c>
      <c r="U108" s="156">
        <v>2.9970105737447739E-2</v>
      </c>
      <c r="V108" s="157">
        <v>9.9600329122040421E-6</v>
      </c>
      <c r="W108" s="172">
        <v>2011</v>
      </c>
      <c r="X108" s="150">
        <v>0.31066721677780151</v>
      </c>
      <c r="Y108" s="156">
        <v>4.4393684715032578E-2</v>
      </c>
      <c r="Z108" s="156">
        <v>1.0795081965625286E-2</v>
      </c>
      <c r="AA108" s="156">
        <v>4.0457833558320999E-2</v>
      </c>
      <c r="AB108" s="156">
        <v>0.14348608255386353</v>
      </c>
      <c r="AC108" s="156">
        <v>6.9201305508613586E-2</v>
      </c>
      <c r="AD108" s="157">
        <v>2.3395949974656105E-3</v>
      </c>
      <c r="AE108" s="173">
        <v>0.31319940090179443</v>
      </c>
      <c r="AF108" s="156">
        <v>4.2763765901327133E-2</v>
      </c>
      <c r="AG108" s="156">
        <v>9.5167560502886772E-3</v>
      </c>
      <c r="AH108" s="156">
        <v>3.0339192599058151E-2</v>
      </c>
      <c r="AI108" s="156">
        <v>0.15054012835025787</v>
      </c>
      <c r="AJ108" s="156">
        <v>7.7000178396701813E-2</v>
      </c>
      <c r="AK108" s="156">
        <v>3.0476730316877365E-3</v>
      </c>
      <c r="AL108" s="152">
        <v>0.32004940509796143</v>
      </c>
      <c r="AM108" s="156">
        <v>4.0971063077449799E-2</v>
      </c>
      <c r="AN108" s="156">
        <v>6.66092149913311E-3</v>
      </c>
      <c r="AO108" s="156">
        <v>1.6370812430977821E-2</v>
      </c>
      <c r="AP108" s="156">
        <v>0.15843816101551056</v>
      </c>
      <c r="AQ108" s="156">
        <v>9.2500217258930206E-2</v>
      </c>
      <c r="AR108" s="157">
        <v>5.1094680093228817E-3</v>
      </c>
      <c r="AS108" s="172">
        <v>2011</v>
      </c>
      <c r="AT108" s="150">
        <v>0.32406070828437805</v>
      </c>
      <c r="AU108" s="156">
        <v>4.0813565254211426E-2</v>
      </c>
      <c r="AV108" s="156">
        <v>5.7174162939190865E-3</v>
      </c>
      <c r="AW108" s="156">
        <v>1.3063786551356316E-2</v>
      </c>
      <c r="AX108" s="156">
        <v>0.15984492003917694</v>
      </c>
      <c r="AY108" s="156">
        <v>9.8600916564464569E-2</v>
      </c>
      <c r="AZ108" s="157">
        <v>6.0215857811272144E-3</v>
      </c>
      <c r="BA108" s="173">
        <v>0.3322606086730957</v>
      </c>
      <c r="BB108" s="156">
        <v>4.0957797318696976E-2</v>
      </c>
      <c r="BC108" s="156">
        <v>4.0133618749678135E-3</v>
      </c>
      <c r="BD108" s="156">
        <v>8.6373733356595039E-3</v>
      </c>
      <c r="BE108" s="156">
        <v>0.16011673212051392</v>
      </c>
      <c r="BF108" s="156">
        <v>0.111080601811409</v>
      </c>
      <c r="BG108" s="156">
        <v>7.4572814628481865E-3</v>
      </c>
      <c r="BH108" s="152">
        <v>0.32931804656982422</v>
      </c>
      <c r="BI108" s="156">
        <v>4.0760520845651627E-2</v>
      </c>
      <c r="BJ108" s="156">
        <v>2.3780385963618755E-3</v>
      </c>
      <c r="BK108" s="156">
        <v>4.8511801287531853E-3</v>
      </c>
      <c r="BL108" s="156">
        <v>0.14706917107105255</v>
      </c>
      <c r="BM108" s="156">
        <v>0.1266254335641861</v>
      </c>
      <c r="BN108" s="157">
        <v>7.6337140053510666E-3</v>
      </c>
    </row>
    <row r="109" spans="1:66">
      <c r="A109" s="172">
        <v>2012</v>
      </c>
      <c r="B109" s="150">
        <v>0.25719088315963745</v>
      </c>
      <c r="C109" s="156">
        <v>5.1353096961975098E-2</v>
      </c>
      <c r="D109" s="156">
        <v>1.2515795417129993E-2</v>
      </c>
      <c r="E109" s="156">
        <v>9.2835895717144012E-2</v>
      </c>
      <c r="F109" s="156">
        <v>7.5507394969463348E-2</v>
      </c>
      <c r="G109" s="156">
        <v>2.497311495244503E-2</v>
      </c>
      <c r="H109" s="157">
        <v>5.9115518524777144E-6</v>
      </c>
      <c r="I109" s="173">
        <v>0.22916293144226074</v>
      </c>
      <c r="J109" s="156">
        <v>4.8276331275701523E-2</v>
      </c>
      <c r="K109" s="156">
        <v>1.18201719596982E-2</v>
      </c>
      <c r="L109" s="156">
        <v>0.10074003040790558</v>
      </c>
      <c r="M109" s="156">
        <v>6.2477234750986099E-2</v>
      </c>
      <c r="N109" s="156">
        <v>5.8503830805420876E-3</v>
      </c>
      <c r="O109" s="156">
        <v>7.4612827916098468E-8</v>
      </c>
      <c r="P109" s="152">
        <v>0.26576381921768188</v>
      </c>
      <c r="Q109" s="156">
        <v>5.2294190973043442E-2</v>
      </c>
      <c r="R109" s="156">
        <v>1.272856630384922E-2</v>
      </c>
      <c r="S109" s="156">
        <v>9.0418256819248199E-2</v>
      </c>
      <c r="T109" s="156">
        <v>7.9492934048175812E-2</v>
      </c>
      <c r="U109" s="156">
        <v>3.0822189524769783E-2</v>
      </c>
      <c r="V109" s="157">
        <v>7.6968981375102885E-6</v>
      </c>
      <c r="W109" s="172">
        <v>2012</v>
      </c>
      <c r="X109" s="150">
        <v>0.31270593404769897</v>
      </c>
      <c r="Y109" s="156">
        <v>4.3589994311332703E-2</v>
      </c>
      <c r="Z109" s="156">
        <v>1.0316194035112858E-2</v>
      </c>
      <c r="AA109" s="156">
        <v>3.9457414299249649E-2</v>
      </c>
      <c r="AB109" s="156">
        <v>0.14334903657436371</v>
      </c>
      <c r="AC109" s="156">
        <v>7.313527911901474E-2</v>
      </c>
      <c r="AD109" s="157">
        <v>2.8596245683729649E-3</v>
      </c>
      <c r="AE109" s="173">
        <v>0.31695103645324707</v>
      </c>
      <c r="AF109" s="156">
        <v>4.1780445724725723E-2</v>
      </c>
      <c r="AG109" s="156">
        <v>9.031432680785656E-3</v>
      </c>
      <c r="AH109" s="156">
        <v>2.954581193625927E-2</v>
      </c>
      <c r="AI109" s="156">
        <v>0.15162266790866852</v>
      </c>
      <c r="AJ109" s="156">
        <v>8.1277817487716675E-2</v>
      </c>
      <c r="AK109" s="156">
        <v>3.6949149798601866E-3</v>
      </c>
      <c r="AL109" s="152">
        <v>0.32792931795120239</v>
      </c>
      <c r="AM109" s="156">
        <v>3.9728794246912003E-2</v>
      </c>
      <c r="AN109" s="156">
        <v>6.2293172813951969E-3</v>
      </c>
      <c r="AO109" s="156">
        <v>1.5872908756136894E-2</v>
      </c>
      <c r="AP109" s="156">
        <v>0.16246692836284637</v>
      </c>
      <c r="AQ109" s="156">
        <v>9.7469441592693329E-2</v>
      </c>
      <c r="AR109" s="157">
        <v>6.1637214384973049E-3</v>
      </c>
      <c r="AS109" s="172">
        <v>2012</v>
      </c>
      <c r="AT109" s="150">
        <v>0.33477699756622314</v>
      </c>
      <c r="AU109" s="156">
        <v>3.9589408785104752E-2</v>
      </c>
      <c r="AV109" s="156">
        <v>5.3422297351062298E-3</v>
      </c>
      <c r="AW109" s="156">
        <v>1.2868278659880161E-2</v>
      </c>
      <c r="AX109" s="156">
        <v>0.16622385382652283</v>
      </c>
      <c r="AY109" s="156">
        <v>0.10347329825162888</v>
      </c>
      <c r="AZ109" s="157">
        <v>7.2821131907403469E-3</v>
      </c>
      <c r="BA109" s="173">
        <v>0.3477071225643158</v>
      </c>
      <c r="BB109" s="156">
        <v>3.9609819650650024E-2</v>
      </c>
      <c r="BC109" s="156">
        <v>3.8040876388549805E-3</v>
      </c>
      <c r="BD109" s="156">
        <v>8.839137852191925E-3</v>
      </c>
      <c r="BE109" s="156">
        <v>0.17045274376869202</v>
      </c>
      <c r="BF109" s="156">
        <v>0.11593171954154968</v>
      </c>
      <c r="BG109" s="156">
        <v>9.0696178376674652E-3</v>
      </c>
      <c r="BH109" s="152">
        <v>0.34964683651924133</v>
      </c>
      <c r="BI109" s="156">
        <v>3.921276330947876E-2</v>
      </c>
      <c r="BJ109" s="156">
        <v>2.3656378034502268E-3</v>
      </c>
      <c r="BK109" s="156">
        <v>5.6261350400745869E-3</v>
      </c>
      <c r="BL109" s="156">
        <v>0.1623212993144989</v>
      </c>
      <c r="BM109" s="156">
        <v>0.13102252781391144</v>
      </c>
      <c r="BN109" s="157">
        <v>9.0984618291258812E-3</v>
      </c>
    </row>
    <row r="110" spans="1:66">
      <c r="A110" s="172">
        <v>2013</v>
      </c>
      <c r="B110" s="150">
        <v>0.27459815144538879</v>
      </c>
      <c r="C110" s="156">
        <v>5.2350893616676331E-2</v>
      </c>
      <c r="D110" s="156">
        <v>1.2060592882335186E-2</v>
      </c>
      <c r="E110" s="156">
        <v>0.10402161628007889</v>
      </c>
      <c r="F110" s="156">
        <v>8.0840922892093658E-2</v>
      </c>
      <c r="G110" s="156">
        <v>2.5323783978819847E-2</v>
      </c>
      <c r="H110" s="157">
        <v>3.4886320463556331E-6</v>
      </c>
      <c r="I110" s="173">
        <v>0.24438902735710144</v>
      </c>
      <c r="J110" s="156">
        <v>4.9238275736570358E-2</v>
      </c>
      <c r="K110" s="156">
        <v>1.0759783908724785E-2</v>
      </c>
      <c r="L110" s="156">
        <v>0.11237119138240814</v>
      </c>
      <c r="M110" s="156">
        <v>6.6195189952850342E-2</v>
      </c>
      <c r="N110" s="156">
        <v>5.8246557600796223E-3</v>
      </c>
      <c r="O110" s="156">
        <v>7.4921025827734411E-8</v>
      </c>
      <c r="P110" s="152">
        <v>0.28402400016784668</v>
      </c>
      <c r="Q110" s="156">
        <v>5.3322095423936844E-2</v>
      </c>
      <c r="R110" s="156">
        <v>1.2466471642255783E-2</v>
      </c>
      <c r="S110" s="156">
        <v>0.10141637176275253</v>
      </c>
      <c r="T110" s="156">
        <v>8.5410691797733307E-2</v>
      </c>
      <c r="U110" s="156">
        <v>3.1407915055751801E-2</v>
      </c>
      <c r="V110" s="157">
        <v>4.5537808546214364E-6</v>
      </c>
      <c r="W110" s="172">
        <v>2013</v>
      </c>
      <c r="X110" s="150">
        <v>0.33511435985565186</v>
      </c>
      <c r="Y110" s="156">
        <v>4.473993182182312E-2</v>
      </c>
      <c r="Z110" s="156">
        <v>1.0536786168813705E-2</v>
      </c>
      <c r="AA110" s="156">
        <v>4.4559381902217865E-2</v>
      </c>
      <c r="AB110" s="156">
        <v>0.15711554884910583</v>
      </c>
      <c r="AC110" s="156">
        <v>7.4267305433750153E-2</v>
      </c>
      <c r="AD110" s="157">
        <v>3.8971917238086462E-3</v>
      </c>
      <c r="AE110" s="173">
        <v>0.34005632996559143</v>
      </c>
      <c r="AF110" s="156">
        <v>4.2797930538654327E-2</v>
      </c>
      <c r="AG110" s="156">
        <v>9.3193231150507927E-3</v>
      </c>
      <c r="AH110" s="156">
        <v>3.2984465360641479E-2</v>
      </c>
      <c r="AI110" s="156">
        <v>0.16704568266868591</v>
      </c>
      <c r="AJ110" s="156">
        <v>8.2819588482379913E-2</v>
      </c>
      <c r="AK110" s="156">
        <v>5.0916373729705811E-3</v>
      </c>
      <c r="AL110" s="152">
        <v>0.35750028491020203</v>
      </c>
      <c r="AM110" s="156">
        <v>4.0642261505126953E-2</v>
      </c>
      <c r="AN110" s="156">
        <v>6.6357022151350975E-3</v>
      </c>
      <c r="AO110" s="156">
        <v>1.7498679459095001E-2</v>
      </c>
      <c r="AP110" s="156">
        <v>0.18408568203449249</v>
      </c>
      <c r="AQ110" s="156">
        <v>9.977152943611145E-2</v>
      </c>
      <c r="AR110" s="157">
        <v>8.8700065389275551E-3</v>
      </c>
      <c r="AS110" s="172">
        <v>2013</v>
      </c>
      <c r="AT110" s="150">
        <v>0.36733099818229675</v>
      </c>
      <c r="AU110" s="156">
        <v>4.0396351367235184E-2</v>
      </c>
      <c r="AV110" s="156">
        <v>5.8207125402987003E-3</v>
      </c>
      <c r="AW110" s="156">
        <v>1.385989598929882E-2</v>
      </c>
      <c r="AX110" s="156">
        <v>0.18982310593128204</v>
      </c>
      <c r="AY110" s="156">
        <v>0.10669957846403122</v>
      </c>
      <c r="AZ110" s="157">
        <v>1.0735650546848774E-2</v>
      </c>
      <c r="BA110" s="173">
        <v>0.38868656754493713</v>
      </c>
      <c r="BB110" s="156">
        <v>4.0454082190990448E-2</v>
      </c>
      <c r="BC110" s="156">
        <v>4.3827597983181477E-3</v>
      </c>
      <c r="BD110" s="156">
        <v>9.1688008978962898E-3</v>
      </c>
      <c r="BE110" s="156">
        <v>0.19922113418579102</v>
      </c>
      <c r="BF110" s="156">
        <v>0.12149006873369217</v>
      </c>
      <c r="BG110" s="156">
        <v>1.3973897323012352E-2</v>
      </c>
      <c r="BH110" s="152">
        <v>0.39446672797203064</v>
      </c>
      <c r="BI110" s="156">
        <v>3.9833776652812958E-2</v>
      </c>
      <c r="BJ110" s="156">
        <v>2.9167230241000652E-3</v>
      </c>
      <c r="BK110" s="156">
        <v>5.4121650755405426E-3</v>
      </c>
      <c r="BL110" s="156">
        <v>0.19122934341430664</v>
      </c>
      <c r="BM110" s="156">
        <v>0.14068526029586792</v>
      </c>
      <c r="BN110" s="157">
        <v>1.4389438554644585E-2</v>
      </c>
    </row>
    <row r="111" spans="1:66">
      <c r="A111" s="172">
        <v>2014</v>
      </c>
      <c r="B111" s="150">
        <v>0.27592873573303223</v>
      </c>
      <c r="C111" s="156">
        <v>5.254051461815834E-2</v>
      </c>
      <c r="D111" s="156">
        <v>1.1637887917459011E-2</v>
      </c>
      <c r="E111" s="156">
        <v>0.10469663888216019</v>
      </c>
      <c r="F111" s="156">
        <v>8.0594047904014587E-2</v>
      </c>
      <c r="G111" s="156">
        <v>2.6460623368620872E-2</v>
      </c>
      <c r="H111" s="157">
        <v>4.4251251551941095E-8</v>
      </c>
      <c r="I111" s="173">
        <v>0.24411490559577942</v>
      </c>
      <c r="J111" s="156">
        <v>4.9705389887094498E-2</v>
      </c>
      <c r="K111" s="156">
        <v>1.0479992255568504E-2</v>
      </c>
      <c r="L111" s="156">
        <v>0.1140255406498909</v>
      </c>
      <c r="M111" s="156">
        <v>6.369965523481369E-2</v>
      </c>
      <c r="N111" s="156">
        <v>6.2084225937724113E-3</v>
      </c>
      <c r="O111" s="156">
        <v>1.8690407443955337E-7</v>
      </c>
      <c r="P111" s="152">
        <v>0.28579744696617126</v>
      </c>
      <c r="Q111" s="156">
        <v>5.3419977426528931E-2</v>
      </c>
      <c r="R111" s="156">
        <v>1.1997070163488388E-2</v>
      </c>
      <c r="S111" s="156">
        <v>0.10180278867483139</v>
      </c>
      <c r="T111" s="156">
        <v>8.583473414182663E-2</v>
      </c>
      <c r="U111" s="156">
        <v>3.2742906361818314E-2</v>
      </c>
      <c r="V111" s="157">
        <v>0</v>
      </c>
      <c r="W111" s="172">
        <v>2014</v>
      </c>
      <c r="X111" s="150">
        <v>0.33921468257904053</v>
      </c>
      <c r="Y111" s="156">
        <v>4.4156592339277267E-2</v>
      </c>
      <c r="Z111" s="156">
        <v>1.0157745331525803E-2</v>
      </c>
      <c r="AA111" s="156">
        <v>4.4121049344539642E-2</v>
      </c>
      <c r="AB111" s="156">
        <v>0.16000322997570038</v>
      </c>
      <c r="AC111" s="156">
        <v>7.7396281063556671E-2</v>
      </c>
      <c r="AD111" s="157">
        <v>3.3829992171376944E-3</v>
      </c>
      <c r="AE111" s="173">
        <v>0.34501069784164429</v>
      </c>
      <c r="AF111" s="156">
        <v>4.2169813066720963E-2</v>
      </c>
      <c r="AG111" s="156">
        <v>8.9729903265833855E-3</v>
      </c>
      <c r="AH111" s="156">
        <v>3.2628163695335388E-2</v>
      </c>
      <c r="AI111" s="156">
        <v>0.17059406638145447</v>
      </c>
      <c r="AJ111" s="156">
        <v>8.6242198944091797E-2</v>
      </c>
      <c r="AK111" s="156">
        <v>4.4075115583837032E-3</v>
      </c>
      <c r="AL111" s="152">
        <v>0.36374986171722412</v>
      </c>
      <c r="AM111" s="156">
        <v>3.9978746324777603E-2</v>
      </c>
      <c r="AN111" s="156">
        <v>6.3803424127399921E-3</v>
      </c>
      <c r="AO111" s="156">
        <v>1.7322700470685959E-2</v>
      </c>
      <c r="AP111" s="156">
        <v>0.18863672018051147</v>
      </c>
      <c r="AQ111" s="156">
        <v>0.10370294749736786</v>
      </c>
      <c r="AR111" s="157">
        <v>7.7311764471232891E-3</v>
      </c>
      <c r="AS111" s="172">
        <v>2014</v>
      </c>
      <c r="AT111" s="150">
        <v>0.37493830919265747</v>
      </c>
      <c r="AU111" s="156">
        <v>3.9760001003742218E-2</v>
      </c>
      <c r="AV111" s="156">
        <v>5.519235972315073E-3</v>
      </c>
      <c r="AW111" s="156">
        <v>1.3883572071790695E-2</v>
      </c>
      <c r="AX111" s="156">
        <v>0.19584916532039642</v>
      </c>
      <c r="AY111" s="156">
        <v>0.11052902787923813</v>
      </c>
      <c r="AZ111" s="157">
        <v>9.4006163999438286E-3</v>
      </c>
      <c r="BA111" s="173">
        <v>0.39792966842651367</v>
      </c>
      <c r="BB111" s="156">
        <v>3.9814800024032593E-2</v>
      </c>
      <c r="BC111" s="156">
        <v>4.0290062315762043E-3</v>
      </c>
      <c r="BD111" s="156">
        <v>9.364081546664238E-3</v>
      </c>
      <c r="BE111" s="156">
        <v>0.20709140598773956</v>
      </c>
      <c r="BF111" s="156">
        <v>0.12523974478244781</v>
      </c>
      <c r="BG111" s="156">
        <v>1.2394101358950138E-2</v>
      </c>
      <c r="BH111" s="152">
        <v>0.40791565179824829</v>
      </c>
      <c r="BI111" s="156">
        <v>3.9139565080404282E-2</v>
      </c>
      <c r="BJ111" s="156">
        <v>2.5894860737025738E-3</v>
      </c>
      <c r="BK111" s="156">
        <v>5.6358869187533855E-3</v>
      </c>
      <c r="BL111" s="156">
        <v>0.20335617661476135</v>
      </c>
      <c r="BM111" s="156">
        <v>0.14441663026809692</v>
      </c>
      <c r="BN111" s="157">
        <v>1.2777905911207199E-2</v>
      </c>
    </row>
    <row r="112" spans="1:66">
      <c r="A112" s="172">
        <v>2015</v>
      </c>
      <c r="B112" s="150"/>
      <c r="C112" s="156"/>
      <c r="D112" s="156"/>
      <c r="E112" s="156"/>
      <c r="F112" s="156"/>
      <c r="G112" s="156"/>
      <c r="H112" s="157"/>
      <c r="I112" s="173"/>
      <c r="J112" s="156"/>
      <c r="K112" s="156"/>
      <c r="L112" s="156"/>
      <c r="M112" s="156"/>
      <c r="N112" s="156"/>
      <c r="O112" s="156"/>
      <c r="P112" s="152"/>
      <c r="Q112" s="156"/>
      <c r="R112" s="156"/>
      <c r="S112" s="156"/>
      <c r="T112" s="156"/>
      <c r="U112" s="156"/>
      <c r="V112" s="157"/>
    </row>
    <row r="113" spans="1:66">
      <c r="A113" s="172">
        <v>2016</v>
      </c>
      <c r="B113" s="150"/>
      <c r="C113" s="156"/>
      <c r="D113" s="156"/>
      <c r="E113" s="156"/>
      <c r="F113" s="156"/>
      <c r="G113" s="156"/>
      <c r="H113" s="157"/>
      <c r="I113" s="173"/>
      <c r="J113" s="156"/>
      <c r="K113" s="156"/>
      <c r="L113" s="156"/>
      <c r="M113" s="156"/>
      <c r="N113" s="156"/>
      <c r="O113" s="156"/>
      <c r="P113" s="152"/>
      <c r="Q113" s="156"/>
      <c r="R113" s="156"/>
      <c r="S113" s="156"/>
      <c r="T113" s="156"/>
      <c r="U113" s="156"/>
      <c r="V113" s="157"/>
    </row>
    <row r="114" spans="1:66">
      <c r="A114" s="172">
        <v>2017</v>
      </c>
      <c r="B114" s="150"/>
      <c r="C114" s="156"/>
      <c r="D114" s="156"/>
      <c r="E114" s="156"/>
      <c r="F114" s="156"/>
      <c r="G114" s="156"/>
      <c r="H114" s="157"/>
      <c r="I114" s="173"/>
      <c r="J114" s="156"/>
      <c r="K114" s="156"/>
      <c r="L114" s="156"/>
      <c r="M114" s="156"/>
      <c r="N114" s="156"/>
      <c r="O114" s="156"/>
      <c r="P114" s="152"/>
      <c r="Q114" s="156"/>
      <c r="R114" s="156"/>
      <c r="S114" s="156"/>
      <c r="T114" s="156"/>
      <c r="U114" s="156"/>
      <c r="V114" s="157"/>
    </row>
    <row r="115" spans="1:66">
      <c r="A115" s="172">
        <v>2018</v>
      </c>
      <c r="B115" s="150"/>
      <c r="C115" s="156"/>
      <c r="D115" s="156"/>
      <c r="E115" s="156"/>
      <c r="F115" s="156"/>
      <c r="G115" s="156"/>
      <c r="H115" s="157"/>
      <c r="I115" s="173"/>
      <c r="J115" s="156"/>
      <c r="K115" s="156"/>
      <c r="L115" s="156"/>
      <c r="M115" s="156"/>
      <c r="N115" s="156"/>
      <c r="O115" s="156"/>
      <c r="P115" s="152"/>
      <c r="Q115" s="156"/>
      <c r="R115" s="156"/>
      <c r="S115" s="156"/>
      <c r="T115" s="156"/>
      <c r="U115" s="156"/>
      <c r="V115" s="157"/>
    </row>
    <row r="116" spans="1:66">
      <c r="A116" s="172">
        <v>2019</v>
      </c>
      <c r="B116" s="150"/>
      <c r="C116" s="156"/>
      <c r="D116" s="156"/>
      <c r="E116" s="156"/>
      <c r="F116" s="156"/>
      <c r="G116" s="156"/>
      <c r="H116" s="157"/>
      <c r="I116" s="173"/>
      <c r="J116" s="156"/>
      <c r="K116" s="156"/>
      <c r="L116" s="156"/>
      <c r="M116" s="156"/>
      <c r="N116" s="156"/>
      <c r="O116" s="156"/>
      <c r="P116" s="152"/>
      <c r="Q116" s="156"/>
      <c r="R116" s="156"/>
      <c r="S116" s="156"/>
      <c r="T116" s="156"/>
      <c r="U116" s="156"/>
      <c r="V116" s="157"/>
    </row>
    <row r="117" spans="1:66">
      <c r="A117" s="172">
        <v>2020</v>
      </c>
      <c r="B117" s="150"/>
      <c r="C117" s="156"/>
      <c r="D117" s="156"/>
      <c r="E117" s="156"/>
      <c r="F117" s="156"/>
      <c r="G117" s="156"/>
      <c r="H117" s="157"/>
      <c r="I117" s="173"/>
      <c r="J117" s="156"/>
      <c r="K117" s="156"/>
      <c r="L117" s="156"/>
      <c r="M117" s="156"/>
      <c r="N117" s="156"/>
      <c r="O117" s="156"/>
      <c r="P117" s="152"/>
      <c r="Q117" s="156"/>
      <c r="R117" s="156"/>
      <c r="S117" s="156"/>
      <c r="T117" s="156"/>
      <c r="U117" s="156"/>
      <c r="V117" s="157"/>
    </row>
    <row r="118" spans="1:66" thickBot="1">
      <c r="A118" s="191"/>
      <c r="B118" s="192"/>
      <c r="C118" s="193"/>
      <c r="D118" s="193"/>
      <c r="E118" s="193"/>
      <c r="F118" s="193"/>
      <c r="G118" s="193"/>
      <c r="H118" s="194"/>
      <c r="I118" s="193"/>
      <c r="J118" s="193"/>
      <c r="K118" s="193"/>
      <c r="L118" s="193"/>
      <c r="M118" s="193"/>
      <c r="N118" s="193"/>
      <c r="O118" s="193"/>
      <c r="P118" s="193"/>
      <c r="Q118" s="193"/>
      <c r="R118" s="193"/>
      <c r="S118" s="193"/>
      <c r="T118" s="193"/>
      <c r="U118" s="193"/>
      <c r="V118" s="194"/>
    </row>
    <row r="119" spans="1:66" ht="48" thickTop="1" thickBot="1">
      <c r="A119" s="131"/>
      <c r="B119" s="138" t="s">
        <v>65</v>
      </c>
      <c r="C119" s="139" t="s">
        <v>86</v>
      </c>
      <c r="D119" s="139" t="s">
        <v>87</v>
      </c>
      <c r="E119" s="139" t="s">
        <v>88</v>
      </c>
      <c r="F119" s="139" t="s">
        <v>89</v>
      </c>
      <c r="G119" s="140" t="s">
        <v>90</v>
      </c>
      <c r="H119" s="139" t="s">
        <v>91</v>
      </c>
      <c r="I119" s="138" t="s">
        <v>66</v>
      </c>
      <c r="J119" s="139" t="s">
        <v>86</v>
      </c>
      <c r="K119" s="139" t="s">
        <v>87</v>
      </c>
      <c r="L119" s="139" t="s">
        <v>88</v>
      </c>
      <c r="M119" s="139" t="s">
        <v>89</v>
      </c>
      <c r="N119" s="140" t="s">
        <v>90</v>
      </c>
      <c r="O119" s="139" t="s">
        <v>91</v>
      </c>
      <c r="P119" s="141" t="s">
        <v>67</v>
      </c>
      <c r="Q119" s="139" t="s">
        <v>86</v>
      </c>
      <c r="R119" s="139" t="s">
        <v>87</v>
      </c>
      <c r="S119" s="139" t="s">
        <v>88</v>
      </c>
      <c r="T119" s="139" t="s">
        <v>89</v>
      </c>
      <c r="U119" s="140" t="s">
        <v>90</v>
      </c>
      <c r="V119" s="142" t="s">
        <v>91</v>
      </c>
      <c r="W119" s="131"/>
      <c r="X119" s="138" t="s">
        <v>68</v>
      </c>
      <c r="Y119" s="139" t="s">
        <v>86</v>
      </c>
      <c r="Z119" s="139" t="s">
        <v>87</v>
      </c>
      <c r="AA119" s="139" t="s">
        <v>88</v>
      </c>
      <c r="AB119" s="139" t="s">
        <v>89</v>
      </c>
      <c r="AC119" s="140" t="s">
        <v>90</v>
      </c>
      <c r="AD119" s="139" t="s">
        <v>91</v>
      </c>
      <c r="AE119" s="138" t="s">
        <v>69</v>
      </c>
      <c r="AF119" s="139" t="s">
        <v>86</v>
      </c>
      <c r="AG119" s="139" t="s">
        <v>87</v>
      </c>
      <c r="AH119" s="139" t="s">
        <v>88</v>
      </c>
      <c r="AI119" s="139" t="s">
        <v>89</v>
      </c>
      <c r="AJ119" s="140" t="s">
        <v>90</v>
      </c>
      <c r="AK119" s="139" t="s">
        <v>91</v>
      </c>
      <c r="AL119" s="141" t="s">
        <v>28</v>
      </c>
      <c r="AM119" s="139" t="s">
        <v>86</v>
      </c>
      <c r="AN119" s="139" t="s">
        <v>87</v>
      </c>
      <c r="AO119" s="139" t="s">
        <v>88</v>
      </c>
      <c r="AP119" s="139" t="s">
        <v>89</v>
      </c>
      <c r="AQ119" s="140" t="s">
        <v>90</v>
      </c>
      <c r="AR119" s="142" t="s">
        <v>91</v>
      </c>
      <c r="AS119" s="131"/>
      <c r="AT119" s="138" t="s">
        <v>70</v>
      </c>
      <c r="AU119" s="139" t="s">
        <v>86</v>
      </c>
      <c r="AV119" s="139" t="s">
        <v>87</v>
      </c>
      <c r="AW119" s="139" t="s">
        <v>88</v>
      </c>
      <c r="AX119" s="139" t="s">
        <v>89</v>
      </c>
      <c r="AY119" s="140" t="s">
        <v>90</v>
      </c>
      <c r="AZ119" s="139" t="s">
        <v>91</v>
      </c>
      <c r="BA119" s="138" t="s">
        <v>71</v>
      </c>
      <c r="BB119" s="139" t="s">
        <v>86</v>
      </c>
      <c r="BC119" s="139" t="s">
        <v>87</v>
      </c>
      <c r="BD119" s="139" t="s">
        <v>88</v>
      </c>
      <c r="BE119" s="139" t="s">
        <v>89</v>
      </c>
      <c r="BF119" s="140" t="s">
        <v>90</v>
      </c>
      <c r="BG119" s="139" t="s">
        <v>91</v>
      </c>
      <c r="BH119" s="141" t="s">
        <v>72</v>
      </c>
      <c r="BI119" s="139" t="s">
        <v>86</v>
      </c>
      <c r="BJ119" s="139" t="s">
        <v>87</v>
      </c>
      <c r="BK119" s="139" t="s">
        <v>88</v>
      </c>
      <c r="BL119" s="139" t="s">
        <v>89</v>
      </c>
      <c r="BM119" s="140" t="s">
        <v>90</v>
      </c>
      <c r="BN119" s="142" t="s">
        <v>91</v>
      </c>
    </row>
    <row r="121" spans="1:66" ht="60.6">
      <c r="W121" s="403" t="s">
        <v>179</v>
      </c>
      <c r="X121" s="398" t="s">
        <v>77</v>
      </c>
      <c r="Y121" s="265">
        <f>(Y111*PSZshares!$E111-'PSZ taxes'!AF111*PSZshares!$F111)*PSZshares!$U111/PSZshares!$W111</f>
        <v>5.0717037434497209E-2</v>
      </c>
      <c r="Z121" s="265">
        <f>(Z111*PSZshares!$E111-'PSZ taxes'!AG111*PSZshares!$F111)*PSZshares!$U111/PSZshares!$W111</f>
        <v>1.4069865952359126E-2</v>
      </c>
      <c r="AA121" s="265">
        <f>(AA111*PSZshares!$E111-'PSZ taxes'!AH111*PSZshares!$F111)*PSZshares!$U111/PSZshares!$W111</f>
        <v>8.2071135863327246E-2</v>
      </c>
      <c r="AB121" s="265">
        <f>(AB111*PSZshares!$E111-'PSZ taxes'!AI111*PSZshares!$F111)*PSZshares!$U111/PSZshares!$W111</f>
        <v>0.12503175543287992</v>
      </c>
      <c r="AC121" s="265">
        <f>(AC111*PSZshares!$E111-'PSZ taxes'!AJ111*PSZshares!$F111)*PSZshares!$U111/PSZshares!$W111</f>
        <v>4.818661526237978E-2</v>
      </c>
      <c r="AD121" s="265">
        <f>(AD111*PSZshares!$E111-'PSZ taxes'!AK111*PSZshares!$F111)*PSZshares!$U111/PSZshares!$W111</f>
        <v>7.9322166891625864E-9</v>
      </c>
      <c r="AE121" s="398" t="s">
        <v>78</v>
      </c>
      <c r="AF121" s="265">
        <f>(AF111*PSZshares!$F111-'PSZ taxes'!AM111*PSZshares!$G111)*PSZshares!$U111/PSZshares!$X111</f>
        <v>4.4954723782252896E-2</v>
      </c>
      <c r="AG121" s="265">
        <f>(AG111*PSZshares!$F111-'PSZ taxes'!AN111*PSZshares!$G111)*PSZshares!$U111/PSZshares!$X111</f>
        <v>1.2268322604074837E-2</v>
      </c>
      <c r="AH121" s="265">
        <f>(AH111*PSZshares!$F111-'PSZ taxes'!AO111*PSZshares!$G111)*PSZshares!$U111/PSZshares!$X111</f>
        <v>5.2081860711748786E-2</v>
      </c>
      <c r="AI121" s="265">
        <f>(AI111*PSZshares!$F111-'PSZ taxes'!AP111*PSZshares!$G111)*PSZshares!$U111/PSZshares!$X111</f>
        <v>0.14766131908546828</v>
      </c>
      <c r="AJ121" s="265">
        <f>(AJ111*PSZshares!$F111-'PSZ taxes'!AQ111*PSZshares!$G111)*PSZshares!$U111/PSZshares!$X111</f>
        <v>6.4049070448107231E-2</v>
      </c>
      <c r="AK121" s="265">
        <f>(AK111*PSZshares!$F111-'PSZ taxes'!AR111*PSZshares!$G111)*PSZshares!$U111/PSZshares!$X111</f>
        <v>1.8303505737193941E-4</v>
      </c>
      <c r="AL121" s="398" t="s">
        <v>79</v>
      </c>
      <c r="AM121" s="265">
        <f>(AM111*PSZshares!$G111-'PSZ taxes'!AU111*PSZshares!$H111)*PSZshares!$U111/PSZshares!$Z111</f>
        <v>4.078444016818366E-2</v>
      </c>
      <c r="AN121" s="265">
        <f>(AN111*PSZshares!$G111-'PSZ taxes'!AV111*PSZshares!$H111)*PSZshares!$U111/PSZshares!$Z111</f>
        <v>9.5520132593837712E-3</v>
      </c>
      <c r="AO121" s="265">
        <f>(AO111*PSZshares!$G111-'PSZ taxes'!AW111*PSZshares!$H111)*PSZshares!$U111/PSZshares!$Z111</f>
        <v>2.9989872342328541E-2</v>
      </c>
      <c r="AP121" s="265">
        <f>(AP111*PSZshares!$G111-'PSZ taxes'!AX111*PSZshares!$H111)*PSZshares!$U111/PSZshares!$Z111</f>
        <v>0.16207147701277647</v>
      </c>
      <c r="AQ121" s="265">
        <f>(AQ111*PSZshares!$G111-'PSZ taxes'!AY111*PSZshares!$H111)*PSZshares!$U111/PSZshares!$Z111</f>
        <v>7.8560782571343621E-2</v>
      </c>
      <c r="AR121" s="265">
        <f>(AR111*PSZshares!$G111-'PSZ taxes'!AZ111*PSZshares!$H111)*PSZshares!$U111/PSZshares!$Z111</f>
        <v>1.5822106747032628E-3</v>
      </c>
      <c r="AT121" s="398" t="s">
        <v>80</v>
      </c>
      <c r="AU121" s="265">
        <f>(AU111*PSZshares!$H111-'PSZ taxes'!BB111*PSZshares!$I111)*PSZshares!$U111/PSZshares!$AA111</f>
        <v>3.9682250470360912E-2</v>
      </c>
      <c r="AV121" s="265">
        <f>(AV111*PSZshares!$H111-'PSZ taxes'!BC111*PSZshares!$I111)*PSZshares!$U111/PSZshares!$AA111</f>
        <v>7.6336197074469625E-3</v>
      </c>
      <c r="AW121" s="265">
        <f>(AW111*PSZshares!$H111-'PSZ taxes'!BD111*PSZshares!$I111)*PSZshares!$U111/PSZshares!$AA111</f>
        <v>2.0295964064901868E-2</v>
      </c>
      <c r="AX121" s="265">
        <f>(AX111*PSZshares!$H111-'PSZ taxes'!BE111*PSZshares!$I111)*PSZshares!$U111/PSZshares!$AA111</f>
        <v>0.17989832890662105</v>
      </c>
      <c r="AY121" s="265">
        <f>(AY111*PSZshares!$H111-'PSZ taxes'!BF111*PSZshares!$I111)*PSZshares!$U111/PSZshares!$AA111</f>
        <v>8.9657010832487588E-2</v>
      </c>
      <c r="AZ121" s="265">
        <f>(AZ111*PSZshares!$H111-'PSZ taxes'!BG111*PSZshares!$I111)*PSZshares!$U111/PSZshares!$AA111</f>
        <v>5.1533679820275876E-3</v>
      </c>
      <c r="BA121" s="83" t="s">
        <v>81</v>
      </c>
      <c r="BB121" s="265">
        <f>(BB111*PSZshares!$I111-'PSZ taxes'!BI111*PSZshares!$J111)*PSZshares!$U111/PSZshares!$AB111</f>
        <v>4.0406413195976071E-2</v>
      </c>
      <c r="BC121" s="265">
        <f>(BC111*PSZshares!$I111-'PSZ taxes'!BJ111*PSZshares!$J111)*PSZshares!$U111/PSZshares!$AB111</f>
        <v>5.2902547713807261E-3</v>
      </c>
      <c r="BD121" s="265">
        <f>(BD111*PSZshares!$I111-'PSZ taxes'!BK111*PSZshares!$J111)*PSZshares!$U111/PSZshares!$AB111</f>
        <v>1.2630572817967719E-2</v>
      </c>
      <c r="BE121" s="265">
        <f>(BE111*PSZshares!$I111-'PSZ taxes'!BL111*PSZshares!$J111)*PSZshares!$U111/PSZshares!$AB111</f>
        <v>0.21036406081423578</v>
      </c>
      <c r="BF121" s="265">
        <f>(BF111*PSZshares!$I111-'PSZ taxes'!BM111*PSZshares!$J111)*PSZshares!$U111/PSZshares!$AB111</f>
        <v>0.10843774400150653</v>
      </c>
      <c r="BG121" s="265">
        <f>(BG111*PSZshares!$I111-'PSZ taxes'!BN111*PSZshares!$J111)*PSZshares!$U111/PSZshares!$AB111</f>
        <v>1.2057827546835142E-2</v>
      </c>
    </row>
  </sheetData>
  <mergeCells count="9">
    <mergeCell ref="AS4:BN4"/>
    <mergeCell ref="AT7:BN7"/>
    <mergeCell ref="AT8:BN8"/>
    <mergeCell ref="A4:V4"/>
    <mergeCell ref="B7:V7"/>
    <mergeCell ref="B8:V8"/>
    <mergeCell ref="W4:AR4"/>
    <mergeCell ref="X7:AR7"/>
    <mergeCell ref="X8:AR8"/>
  </mergeCells>
  <hyperlinks>
    <hyperlink ref="A1" location="Index!A1" display="Back to index"/>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H125"/>
  <sheetViews>
    <sheetView workbookViewId="0">
      <selection activeCell="A2" sqref="A2"/>
    </sheetView>
  </sheetViews>
  <sheetFormatPr defaultColWidth="12.44140625" defaultRowHeight="15"/>
  <cols>
    <col min="1" max="6" width="12.44140625" style="32"/>
    <col min="7" max="7" width="13" style="32" bestFit="1" customWidth="1"/>
    <col min="8" max="10" width="12.44140625" style="32"/>
    <col min="11" max="11" width="12.44140625" style="32" customWidth="1"/>
    <col min="12" max="20" width="12.44140625" style="32"/>
    <col min="21" max="21" width="12.5546875" style="392" customWidth="1"/>
    <col min="22" max="23" width="12.5546875" style="395" customWidth="1"/>
    <col min="24" max="29" width="12.44140625" style="395"/>
    <col min="30" max="16384" width="12.44140625" style="32"/>
  </cols>
  <sheetData>
    <row r="1" spans="1:34">
      <c r="A1" s="558" t="s">
        <v>357</v>
      </c>
    </row>
    <row r="2" spans="1:34">
      <c r="B2" s="33"/>
      <c r="C2" s="33"/>
      <c r="D2" s="33"/>
    </row>
    <row r="3" spans="1:34" ht="15.6" thickBot="1"/>
    <row r="4" spans="1:34" ht="24.9" customHeight="1" thickTop="1">
      <c r="A4" s="619" t="s">
        <v>172</v>
      </c>
      <c r="B4" s="620"/>
      <c r="C4" s="620"/>
      <c r="D4" s="620"/>
      <c r="E4" s="620"/>
      <c r="F4" s="620"/>
      <c r="G4" s="620"/>
      <c r="H4" s="620"/>
      <c r="I4" s="620"/>
      <c r="J4" s="620"/>
      <c r="K4" s="620"/>
      <c r="L4" s="620"/>
      <c r="M4" s="620"/>
      <c r="N4" s="620"/>
      <c r="O4" s="620"/>
      <c r="P4" s="620"/>
      <c r="Q4" s="620"/>
      <c r="R4" s="620"/>
      <c r="S4" s="621"/>
      <c r="T4" s="34"/>
    </row>
    <row r="5" spans="1:34" ht="15.6">
      <c r="A5" s="35"/>
      <c r="B5" s="36"/>
      <c r="C5" s="36"/>
      <c r="D5" s="36"/>
      <c r="E5" s="36"/>
      <c r="F5" s="36"/>
      <c r="G5" s="36"/>
      <c r="H5" s="36"/>
      <c r="I5" s="36"/>
      <c r="J5" s="36"/>
      <c r="K5" s="36"/>
      <c r="L5" s="36"/>
      <c r="M5" s="36"/>
      <c r="N5" s="36"/>
      <c r="O5" s="36"/>
      <c r="P5" s="36"/>
      <c r="Q5" s="36"/>
      <c r="R5" s="36"/>
      <c r="S5" s="75"/>
      <c r="T5" s="37"/>
    </row>
    <row r="6" spans="1:34" ht="15.6">
      <c r="A6" s="35"/>
      <c r="B6" s="38" t="s">
        <v>44</v>
      </c>
      <c r="C6" s="38" t="s">
        <v>45</v>
      </c>
      <c r="D6" s="38" t="s">
        <v>46</v>
      </c>
      <c r="E6" s="38" t="s">
        <v>47</v>
      </c>
      <c r="F6" s="38" t="s">
        <v>48</v>
      </c>
      <c r="G6" s="38" t="s">
        <v>49</v>
      </c>
      <c r="H6" s="38" t="s">
        <v>50</v>
      </c>
      <c r="I6" s="40" t="s">
        <v>51</v>
      </c>
      <c r="J6" s="42" t="s">
        <v>52</v>
      </c>
      <c r="K6" s="42" t="s">
        <v>53</v>
      </c>
      <c r="L6" s="38" t="s">
        <v>54</v>
      </c>
      <c r="M6" s="46" t="s">
        <v>55</v>
      </c>
      <c r="N6" s="38" t="s">
        <v>56</v>
      </c>
      <c r="O6" s="38" t="s">
        <v>57</v>
      </c>
      <c r="P6" s="38" t="s">
        <v>58</v>
      </c>
      <c r="Q6" s="46" t="s">
        <v>59</v>
      </c>
      <c r="R6" s="46" t="s">
        <v>60</v>
      </c>
      <c r="S6" s="77" t="s">
        <v>61</v>
      </c>
      <c r="T6" s="46"/>
    </row>
    <row r="7" spans="1:34" ht="35.1" customHeight="1">
      <c r="A7" s="47"/>
      <c r="B7" s="632" t="s">
        <v>74</v>
      </c>
      <c r="C7" s="633"/>
      <c r="D7" s="633"/>
      <c r="E7" s="633"/>
      <c r="F7" s="633"/>
      <c r="G7" s="633"/>
      <c r="H7" s="633"/>
      <c r="I7" s="633"/>
      <c r="J7" s="633"/>
      <c r="K7" s="633"/>
      <c r="L7" s="633"/>
      <c r="M7" s="633"/>
      <c r="N7" s="633"/>
      <c r="O7" s="633"/>
      <c r="P7" s="633"/>
      <c r="Q7" s="633"/>
      <c r="R7" s="633"/>
      <c r="S7" s="359"/>
      <c r="T7" s="36"/>
      <c r="V7" s="396"/>
      <c r="W7" s="396"/>
      <c r="X7" s="396"/>
      <c r="Y7" s="396"/>
      <c r="Z7" s="396"/>
    </row>
    <row r="8" spans="1:34" ht="21" customHeight="1">
      <c r="A8" s="48"/>
      <c r="B8" s="634" t="s">
        <v>173</v>
      </c>
      <c r="C8" s="635"/>
      <c r="D8" s="635"/>
      <c r="E8" s="635"/>
      <c r="F8" s="635"/>
      <c r="G8" s="635"/>
      <c r="H8" s="635"/>
      <c r="I8" s="635"/>
      <c r="J8" s="635"/>
      <c r="K8" s="635"/>
      <c r="L8" s="635"/>
      <c r="M8" s="635"/>
      <c r="N8" s="635"/>
      <c r="O8" s="635"/>
      <c r="P8" s="635"/>
      <c r="Q8" s="635"/>
      <c r="R8" s="635"/>
      <c r="S8" s="360"/>
      <c r="T8" s="49"/>
      <c r="U8" s="392" t="s">
        <v>177</v>
      </c>
      <c r="V8" s="396"/>
      <c r="W8" s="396"/>
      <c r="X8" s="396"/>
      <c r="Y8" s="396"/>
      <c r="Z8" s="396"/>
    </row>
    <row r="9" spans="1:34" s="56" customFormat="1" ht="51" customHeight="1">
      <c r="A9" s="50"/>
      <c r="B9" s="52" t="s">
        <v>65</v>
      </c>
      <c r="C9" s="53" t="s">
        <v>66</v>
      </c>
      <c r="D9" s="80" t="s">
        <v>67</v>
      </c>
      <c r="E9" s="81" t="s">
        <v>68</v>
      </c>
      <c r="F9" s="54" t="s">
        <v>69</v>
      </c>
      <c r="G9" s="54" t="s">
        <v>28</v>
      </c>
      <c r="H9" s="54" t="s">
        <v>70</v>
      </c>
      <c r="I9" s="54" t="s">
        <v>71</v>
      </c>
      <c r="J9" s="54" t="s">
        <v>72</v>
      </c>
      <c r="K9" s="54" t="s">
        <v>76</v>
      </c>
      <c r="L9" s="361" t="s">
        <v>174</v>
      </c>
      <c r="M9" s="83" t="s">
        <v>77</v>
      </c>
      <c r="N9" s="83" t="s">
        <v>78</v>
      </c>
      <c r="O9" s="83" t="s">
        <v>175</v>
      </c>
      <c r="P9" s="83" t="s">
        <v>79</v>
      </c>
      <c r="Q9" s="83" t="s">
        <v>80</v>
      </c>
      <c r="R9" s="83" t="s">
        <v>81</v>
      </c>
      <c r="S9" s="84" t="s">
        <v>82</v>
      </c>
      <c r="T9" s="55"/>
      <c r="U9" s="393" t="s">
        <v>176</v>
      </c>
      <c r="V9" s="397" t="s">
        <v>174</v>
      </c>
      <c r="W9" s="398" t="s">
        <v>77</v>
      </c>
      <c r="X9" s="398" t="s">
        <v>78</v>
      </c>
      <c r="Y9" s="398" t="s">
        <v>175</v>
      </c>
      <c r="Z9" s="398" t="s">
        <v>79</v>
      </c>
      <c r="AA9" s="398" t="s">
        <v>80</v>
      </c>
      <c r="AB9" s="398" t="s">
        <v>81</v>
      </c>
      <c r="AC9" s="399" t="s">
        <v>82</v>
      </c>
      <c r="AE9" s="52" t="s">
        <v>65</v>
      </c>
      <c r="AF9" s="53" t="s">
        <v>66</v>
      </c>
      <c r="AG9" s="80" t="s">
        <v>67</v>
      </c>
      <c r="AH9" s="81" t="s">
        <v>68</v>
      </c>
    </row>
    <row r="10" spans="1:34" s="56" customFormat="1" ht="15" customHeight="1">
      <c r="A10" s="362">
        <v>1913</v>
      </c>
      <c r="B10" s="363">
        <v>0.57690080556307033</v>
      </c>
      <c r="C10" s="364"/>
      <c r="D10" s="364"/>
      <c r="E10" s="365">
        <v>0.42309919443692967</v>
      </c>
      <c r="F10" s="366">
        <v>0.31593098384780877</v>
      </c>
      <c r="G10" s="366">
        <v>0.18835218480515314</v>
      </c>
      <c r="H10" s="366">
        <v>0.15834148782739374</v>
      </c>
      <c r="I10" s="366">
        <v>8.5718820576299495E-2</v>
      </c>
      <c r="J10" s="366">
        <v>2.9490935144098555E-2</v>
      </c>
      <c r="K10" s="366"/>
      <c r="L10" s="367">
        <v>0.23474700963177653</v>
      </c>
      <c r="M10" s="368">
        <v>0.1071682105891209</v>
      </c>
      <c r="N10" s="369"/>
      <c r="O10" s="90">
        <v>0.10263336422885365</v>
      </c>
      <c r="P10" s="90">
        <v>3.0010696977759405E-2</v>
      </c>
      <c r="Q10" s="90">
        <v>7.2622667251094244E-2</v>
      </c>
      <c r="R10" s="90">
        <v>5.622788543220094E-2</v>
      </c>
      <c r="S10" s="91"/>
      <c r="T10" s="60"/>
      <c r="U10" s="389"/>
      <c r="V10" s="389"/>
      <c r="W10" s="389"/>
      <c r="X10" s="389"/>
      <c r="Y10" s="389"/>
      <c r="Z10" s="389"/>
      <c r="AA10" s="389"/>
      <c r="AB10" s="389"/>
      <c r="AC10" s="389"/>
    </row>
    <row r="11" spans="1:34" s="56" customFormat="1" ht="15" customHeight="1">
      <c r="A11" s="370">
        <v>1914</v>
      </c>
      <c r="B11" s="371">
        <v>0.5704629945563453</v>
      </c>
      <c r="C11" s="364"/>
      <c r="D11" s="364"/>
      <c r="E11" s="372">
        <v>0.42953700544365464</v>
      </c>
      <c r="F11" s="373">
        <v>0.32264482265376165</v>
      </c>
      <c r="G11" s="373">
        <v>0.19327315990834554</v>
      </c>
      <c r="H11" s="373">
        <v>0.16371125858795588</v>
      </c>
      <c r="I11" s="373">
        <v>8.70110809827465E-2</v>
      </c>
      <c r="J11" s="373">
        <v>3.147049060076592E-2</v>
      </c>
      <c r="K11" s="373"/>
      <c r="L11" s="374">
        <v>0.2362638455353091</v>
      </c>
      <c r="M11" s="375">
        <v>0.10689218278989299</v>
      </c>
      <c r="N11" s="376"/>
      <c r="O11" s="60">
        <v>0.10626207892559904</v>
      </c>
      <c r="P11" s="60">
        <v>2.9561901320389661E-2</v>
      </c>
      <c r="Q11" s="60">
        <v>7.6700177605209377E-2</v>
      </c>
      <c r="R11" s="60">
        <v>5.554059038198058E-2</v>
      </c>
      <c r="S11" s="64"/>
      <c r="T11" s="60"/>
      <c r="U11" s="389"/>
      <c r="V11" s="389"/>
      <c r="W11" s="389"/>
      <c r="X11" s="389"/>
      <c r="Y11" s="389"/>
      <c r="Z11" s="389"/>
      <c r="AA11" s="389"/>
      <c r="AB11" s="389"/>
      <c r="AC11" s="389"/>
    </row>
    <row r="12" spans="1:34" s="56" customFormat="1" ht="15" customHeight="1">
      <c r="A12" s="370">
        <v>1915</v>
      </c>
      <c r="B12" s="371">
        <v>0.57811789539485958</v>
      </c>
      <c r="C12" s="364"/>
      <c r="D12" s="364"/>
      <c r="E12" s="372">
        <v>0.42188210460514047</v>
      </c>
      <c r="F12" s="373">
        <v>0.31473979647942424</v>
      </c>
      <c r="G12" s="373">
        <v>0.18702569406720165</v>
      </c>
      <c r="H12" s="373">
        <v>0.15888423390517056</v>
      </c>
      <c r="I12" s="373">
        <v>9.0889674161522688E-2</v>
      </c>
      <c r="J12" s="373">
        <v>4.0744778844395854E-2</v>
      </c>
      <c r="K12" s="373"/>
      <c r="L12" s="374">
        <v>0.23485641053793882</v>
      </c>
      <c r="M12" s="375">
        <v>0.10714230812571623</v>
      </c>
      <c r="N12" s="376"/>
      <c r="O12" s="60">
        <v>9.6136019905678965E-2</v>
      </c>
      <c r="P12" s="60">
        <v>2.814146016203109E-2</v>
      </c>
      <c r="Q12" s="60">
        <v>6.7994559743647875E-2</v>
      </c>
      <c r="R12" s="60">
        <v>5.0144895317126834E-2</v>
      </c>
      <c r="S12" s="64"/>
      <c r="T12" s="60"/>
      <c r="U12" s="389"/>
      <c r="V12" s="389"/>
      <c r="W12" s="389"/>
      <c r="X12" s="389"/>
      <c r="Y12" s="389"/>
      <c r="Z12" s="389"/>
      <c r="AA12" s="389"/>
      <c r="AB12" s="389"/>
      <c r="AC12" s="389"/>
    </row>
    <row r="13" spans="1:34" s="56" customFormat="1" ht="15" customHeight="1">
      <c r="A13" s="370">
        <v>1916</v>
      </c>
      <c r="B13" s="371">
        <v>0.55611624700187634</v>
      </c>
      <c r="C13" s="364"/>
      <c r="D13" s="364"/>
      <c r="E13" s="372">
        <v>0.4438837529981236</v>
      </c>
      <c r="F13" s="373">
        <v>0.33950967632503226</v>
      </c>
      <c r="G13" s="373">
        <v>0.20635863045401706</v>
      </c>
      <c r="H13" s="373">
        <v>0.17444149363600278</v>
      </c>
      <c r="I13" s="373">
        <v>0.11061904555898271</v>
      </c>
      <c r="J13" s="373">
        <v>4.9268164322972395E-2</v>
      </c>
      <c r="K13" s="373"/>
      <c r="L13" s="374">
        <v>0.23752512254410654</v>
      </c>
      <c r="M13" s="375">
        <v>0.10437407667309134</v>
      </c>
      <c r="N13" s="376"/>
      <c r="O13" s="60">
        <v>9.5739584895034355E-2</v>
      </c>
      <c r="P13" s="60">
        <v>3.191713681801428E-2</v>
      </c>
      <c r="Q13" s="60">
        <v>6.3822448077020075E-2</v>
      </c>
      <c r="R13" s="60">
        <v>6.1350881236010311E-2</v>
      </c>
      <c r="S13" s="64"/>
      <c r="T13" s="60"/>
      <c r="U13" s="389"/>
      <c r="V13" s="389"/>
      <c r="W13" s="389"/>
      <c r="X13" s="389"/>
      <c r="Y13" s="389"/>
      <c r="Z13" s="389"/>
      <c r="AA13" s="389"/>
      <c r="AB13" s="389"/>
      <c r="AC13" s="389"/>
    </row>
    <row r="14" spans="1:34" s="56" customFormat="1" ht="15" customHeight="1">
      <c r="A14" s="370">
        <v>1917</v>
      </c>
      <c r="B14" s="377">
        <v>0.55098012079216474</v>
      </c>
      <c r="C14" s="364"/>
      <c r="D14" s="364"/>
      <c r="E14" s="92">
        <v>0.4490198792078352</v>
      </c>
      <c r="F14" s="95">
        <v>0.34590331461740398</v>
      </c>
      <c r="G14" s="95">
        <v>0.20136263442645991</v>
      </c>
      <c r="H14" s="95">
        <v>0.1646045084529317</v>
      </c>
      <c r="I14" s="95">
        <v>9.8623842049868668E-2</v>
      </c>
      <c r="J14" s="95">
        <v>4.0152055932887343E-2</v>
      </c>
      <c r="K14" s="95"/>
      <c r="L14" s="69">
        <v>0.2476572447813753</v>
      </c>
      <c r="M14" s="60">
        <v>0.10311656459043123</v>
      </c>
      <c r="N14" s="60">
        <v>0.14454068019094407</v>
      </c>
      <c r="O14" s="60">
        <v>0.10273879237659124</v>
      </c>
      <c r="P14" s="60">
        <v>3.6758125973528205E-2</v>
      </c>
      <c r="Q14" s="60">
        <v>6.5980666403063035E-2</v>
      </c>
      <c r="R14" s="60">
        <v>5.8471786116981325E-2</v>
      </c>
      <c r="S14" s="64"/>
      <c r="T14" s="60"/>
      <c r="U14" s="389"/>
      <c r="V14" s="389"/>
      <c r="W14" s="389"/>
      <c r="X14" s="389"/>
      <c r="Y14" s="389"/>
      <c r="Z14" s="389"/>
      <c r="AA14" s="389"/>
      <c r="AB14" s="389"/>
      <c r="AC14" s="389"/>
    </row>
    <row r="15" spans="1:34" s="56" customFormat="1" ht="15" customHeight="1">
      <c r="A15" s="370">
        <v>1918</v>
      </c>
      <c r="B15" s="377">
        <v>0.5636205367318099</v>
      </c>
      <c r="C15" s="364"/>
      <c r="D15" s="364"/>
      <c r="E15" s="92">
        <v>0.43637946326819005</v>
      </c>
      <c r="F15" s="95">
        <v>0.33853933940795539</v>
      </c>
      <c r="G15" s="95">
        <v>0.18951893559985655</v>
      </c>
      <c r="H15" s="95">
        <v>0.14950988208560825</v>
      </c>
      <c r="I15" s="95">
        <v>8.3631854012984425E-2</v>
      </c>
      <c r="J15" s="95">
        <v>3.1308169903172138E-2</v>
      </c>
      <c r="K15" s="95"/>
      <c r="L15" s="69">
        <v>0.2468605276683335</v>
      </c>
      <c r="M15" s="60">
        <v>9.7840123860234662E-2</v>
      </c>
      <c r="N15" s="60">
        <v>0.14902040380809883</v>
      </c>
      <c r="O15" s="60">
        <v>0.10588708158687213</v>
      </c>
      <c r="P15" s="60">
        <v>4.0009053514248299E-2</v>
      </c>
      <c r="Q15" s="60">
        <v>6.5878028072623829E-2</v>
      </c>
      <c r="R15" s="60">
        <v>5.2323684109812287E-2</v>
      </c>
      <c r="S15" s="64"/>
      <c r="T15" s="60"/>
      <c r="U15" s="389"/>
      <c r="V15" s="389"/>
      <c r="W15" s="389"/>
      <c r="X15" s="389"/>
      <c r="Y15" s="389"/>
      <c r="Z15" s="389"/>
      <c r="AA15" s="389"/>
      <c r="AB15" s="389"/>
      <c r="AC15" s="389"/>
    </row>
    <row r="16" spans="1:34" s="56" customFormat="1" ht="15" customHeight="1">
      <c r="A16" s="378">
        <v>1919</v>
      </c>
      <c r="B16" s="379">
        <v>0.54565315690820837</v>
      </c>
      <c r="C16" s="380"/>
      <c r="D16" s="381"/>
      <c r="E16" s="97">
        <v>0.45434684309179169</v>
      </c>
      <c r="F16" s="100">
        <v>0.36369668344326234</v>
      </c>
      <c r="G16" s="100">
        <v>0.21007459057269554</v>
      </c>
      <c r="H16" s="100">
        <v>0.16521546834606154</v>
      </c>
      <c r="I16" s="100">
        <v>9.0331490223052299E-2</v>
      </c>
      <c r="J16" s="100">
        <v>3.1969764361548011E-2</v>
      </c>
      <c r="K16" s="100"/>
      <c r="L16" s="382">
        <v>0.24427225251909615</v>
      </c>
      <c r="M16" s="66">
        <v>9.0650159648529349E-2</v>
      </c>
      <c r="N16" s="66">
        <v>0.1536220928705668</v>
      </c>
      <c r="O16" s="66">
        <v>0.11974310034964324</v>
      </c>
      <c r="P16" s="66">
        <v>4.4859122226633991E-2</v>
      </c>
      <c r="Q16" s="66">
        <v>7.4883978123009245E-2</v>
      </c>
      <c r="R16" s="66">
        <v>5.8361725861504288E-2</v>
      </c>
      <c r="S16" s="67"/>
      <c r="T16" s="60"/>
      <c r="U16" s="389"/>
      <c r="V16" s="389"/>
      <c r="W16" s="389"/>
      <c r="X16" s="389"/>
      <c r="Y16" s="389"/>
      <c r="Z16" s="389"/>
      <c r="AA16" s="389"/>
      <c r="AB16" s="389"/>
      <c r="AC16" s="389"/>
    </row>
    <row r="17" spans="1:29" s="56" customFormat="1" ht="15" customHeight="1">
      <c r="A17" s="383">
        <v>1920</v>
      </c>
      <c r="B17" s="384">
        <v>0.56561420021113773</v>
      </c>
      <c r="C17" s="364"/>
      <c r="D17" s="364"/>
      <c r="E17" s="102">
        <v>0.43438579978886221</v>
      </c>
      <c r="F17" s="105">
        <v>0.33680086543675486</v>
      </c>
      <c r="G17" s="105">
        <v>0.18402602239174717</v>
      </c>
      <c r="H17" s="105">
        <v>0.14084426647246145</v>
      </c>
      <c r="I17" s="105">
        <v>7.0256317795705583E-2</v>
      </c>
      <c r="J17" s="105">
        <v>2.1998593691776445E-2</v>
      </c>
      <c r="K17" s="105"/>
      <c r="L17" s="385">
        <v>0.25035977739711501</v>
      </c>
      <c r="M17" s="58">
        <v>9.7584934352107355E-2</v>
      </c>
      <c r="N17" s="58">
        <v>0.15277484304500769</v>
      </c>
      <c r="O17" s="58">
        <v>0.11376970459604159</v>
      </c>
      <c r="P17" s="58">
        <v>4.3181755919285719E-2</v>
      </c>
      <c r="Q17" s="58">
        <v>7.0587948676755871E-2</v>
      </c>
      <c r="R17" s="58">
        <v>4.8257724103929138E-2</v>
      </c>
      <c r="S17" s="59"/>
      <c r="T17" s="60"/>
      <c r="U17" s="389"/>
      <c r="V17" s="389"/>
      <c r="W17" s="389"/>
      <c r="X17" s="389"/>
      <c r="Y17" s="389"/>
      <c r="Z17" s="389"/>
      <c r="AA17" s="389"/>
      <c r="AB17" s="389"/>
      <c r="AC17" s="389"/>
    </row>
    <row r="18" spans="1:29" s="56" customFormat="1" ht="15" customHeight="1">
      <c r="A18" s="370">
        <v>1921</v>
      </c>
      <c r="B18" s="377">
        <v>0.53471931151323737</v>
      </c>
      <c r="C18" s="364"/>
      <c r="D18" s="364"/>
      <c r="E18" s="92">
        <v>0.46528068848676268</v>
      </c>
      <c r="F18" s="95">
        <v>0.3479750009974672</v>
      </c>
      <c r="G18" s="95">
        <v>0.18099041031887286</v>
      </c>
      <c r="H18" s="95">
        <v>0.13740236256939523</v>
      </c>
      <c r="I18" s="95">
        <v>6.7017103444389867E-2</v>
      </c>
      <c r="J18" s="95">
        <v>1.9833116289165922E-2</v>
      </c>
      <c r="K18" s="95"/>
      <c r="L18" s="69">
        <v>0.28429027816788982</v>
      </c>
      <c r="M18" s="60">
        <v>0.11730568748929548</v>
      </c>
      <c r="N18" s="60">
        <v>0.16698459067859434</v>
      </c>
      <c r="O18" s="60">
        <v>0.113973306874483</v>
      </c>
      <c r="P18" s="60">
        <v>4.3588047749477637E-2</v>
      </c>
      <c r="Q18" s="60">
        <v>7.0385259125005359E-2</v>
      </c>
      <c r="R18" s="60">
        <v>4.7183987155223941E-2</v>
      </c>
      <c r="S18" s="64"/>
      <c r="T18" s="60"/>
      <c r="U18" s="389"/>
      <c r="V18" s="389"/>
      <c r="W18" s="389"/>
      <c r="X18" s="389"/>
      <c r="Y18" s="389"/>
      <c r="Z18" s="389"/>
      <c r="AA18" s="389"/>
      <c r="AB18" s="389"/>
      <c r="AC18" s="389"/>
    </row>
    <row r="19" spans="1:29" s="56" customFormat="1" ht="15" customHeight="1">
      <c r="A19" s="370">
        <v>1922</v>
      </c>
      <c r="B19" s="377">
        <v>0.54463419384153933</v>
      </c>
      <c r="C19" s="364"/>
      <c r="D19" s="364"/>
      <c r="E19" s="92">
        <v>0.45536580615846073</v>
      </c>
      <c r="F19" s="95">
        <v>0.34065941221510232</v>
      </c>
      <c r="G19" s="95">
        <v>0.17626613263747531</v>
      </c>
      <c r="H19" s="95">
        <v>0.1337398741810053</v>
      </c>
      <c r="I19" s="95">
        <v>6.5493485486590383E-2</v>
      </c>
      <c r="J19" s="95">
        <v>2.0606884585226928E-2</v>
      </c>
      <c r="K19" s="95"/>
      <c r="L19" s="69">
        <v>0.27909967352098541</v>
      </c>
      <c r="M19" s="60">
        <v>0.11470639394335841</v>
      </c>
      <c r="N19" s="60">
        <v>0.16439327957762701</v>
      </c>
      <c r="O19" s="60">
        <v>0.11077264715088493</v>
      </c>
      <c r="P19" s="60">
        <v>4.2526258456470012E-2</v>
      </c>
      <c r="Q19" s="60">
        <v>6.824638869441492E-2</v>
      </c>
      <c r="R19" s="60">
        <v>4.4886600901363455E-2</v>
      </c>
      <c r="S19" s="64"/>
      <c r="T19" s="60"/>
      <c r="U19" s="389"/>
      <c r="V19" s="389"/>
      <c r="W19" s="389"/>
      <c r="X19" s="389"/>
      <c r="Y19" s="389"/>
      <c r="Z19" s="389"/>
      <c r="AA19" s="389"/>
      <c r="AB19" s="389"/>
      <c r="AC19" s="389"/>
    </row>
    <row r="20" spans="1:29" s="56" customFormat="1" ht="15" customHeight="1">
      <c r="A20" s="370">
        <v>1923</v>
      </c>
      <c r="B20" s="377">
        <v>0.56897217344248452</v>
      </c>
      <c r="C20" s="364"/>
      <c r="D20" s="364"/>
      <c r="E20" s="92">
        <v>0.43102782655751548</v>
      </c>
      <c r="F20" s="95">
        <v>0.32400765766875089</v>
      </c>
      <c r="G20" s="95">
        <v>0.16885257938925011</v>
      </c>
      <c r="H20" s="95">
        <v>0.12958529442863134</v>
      </c>
      <c r="I20" s="95">
        <v>6.4899552703434699E-2</v>
      </c>
      <c r="J20" s="95">
        <v>2.1261193332366115E-2</v>
      </c>
      <c r="K20" s="95"/>
      <c r="L20" s="69">
        <v>0.26217524716826535</v>
      </c>
      <c r="M20" s="60">
        <v>0.10702016888876459</v>
      </c>
      <c r="N20" s="60">
        <v>0.15515507827950079</v>
      </c>
      <c r="O20" s="60">
        <v>0.10395302668581541</v>
      </c>
      <c r="P20" s="60">
        <v>3.9267284960618765E-2</v>
      </c>
      <c r="Q20" s="60">
        <v>6.4685741725196644E-2</v>
      </c>
      <c r="R20" s="60">
        <v>4.363835937106858E-2</v>
      </c>
      <c r="S20" s="64"/>
      <c r="T20" s="60"/>
      <c r="U20" s="389"/>
      <c r="V20" s="389"/>
      <c r="W20" s="389"/>
      <c r="X20" s="389"/>
      <c r="Y20" s="389"/>
      <c r="Z20" s="389"/>
      <c r="AA20" s="389"/>
      <c r="AB20" s="389"/>
      <c r="AC20" s="389"/>
    </row>
    <row r="21" spans="1:29" s="56" customFormat="1" ht="15" customHeight="1">
      <c r="A21" s="370">
        <v>1924</v>
      </c>
      <c r="B21" s="377">
        <v>0.5473706926579387</v>
      </c>
      <c r="C21" s="364"/>
      <c r="D21" s="364"/>
      <c r="E21" s="92">
        <v>0.45262930734206125</v>
      </c>
      <c r="F21" s="95">
        <v>0.33822849608093158</v>
      </c>
      <c r="G21" s="95">
        <v>0.17605549310994764</v>
      </c>
      <c r="H21" s="95">
        <v>0.13492499131657881</v>
      </c>
      <c r="I21" s="95">
        <v>6.7289158728278245E-2</v>
      </c>
      <c r="J21" s="95">
        <v>2.1952710907983067E-2</v>
      </c>
      <c r="K21" s="95"/>
      <c r="L21" s="69">
        <v>0.27657381423211358</v>
      </c>
      <c r="M21" s="60">
        <v>0.11440081126112966</v>
      </c>
      <c r="N21" s="60">
        <v>0.16217300297098394</v>
      </c>
      <c r="O21" s="60">
        <v>0.1087663343816694</v>
      </c>
      <c r="P21" s="60">
        <v>4.1130501793368829E-2</v>
      </c>
      <c r="Q21" s="60">
        <v>6.7635832588300568E-2</v>
      </c>
      <c r="R21" s="60">
        <v>4.5336447820295181E-2</v>
      </c>
      <c r="S21" s="64"/>
      <c r="T21" s="60"/>
      <c r="U21" s="389"/>
      <c r="V21" s="389"/>
      <c r="W21" s="389"/>
      <c r="X21" s="389"/>
      <c r="Y21" s="389"/>
      <c r="Z21" s="389"/>
      <c r="AA21" s="389"/>
      <c r="AB21" s="389"/>
      <c r="AC21" s="389"/>
    </row>
    <row r="22" spans="1:29" s="56" customFormat="1" ht="15" customHeight="1">
      <c r="A22" s="370">
        <v>1925</v>
      </c>
      <c r="B22" s="377">
        <v>0.52916358597794666</v>
      </c>
      <c r="C22" s="364"/>
      <c r="D22" s="364"/>
      <c r="E22" s="92">
        <v>0.4708364140220534</v>
      </c>
      <c r="F22" s="95">
        <v>0.3637239465799656</v>
      </c>
      <c r="G22" s="95">
        <v>0.19947570860664071</v>
      </c>
      <c r="H22" s="95">
        <v>0.15360870613737157</v>
      </c>
      <c r="I22" s="95">
        <v>7.9280040854450062E-2</v>
      </c>
      <c r="J22" s="95">
        <v>2.8634270097149649E-2</v>
      </c>
      <c r="K22" s="95"/>
      <c r="L22" s="69">
        <v>0.27136070541541268</v>
      </c>
      <c r="M22" s="60">
        <v>0.1071124674420878</v>
      </c>
      <c r="N22" s="60">
        <v>0.16424823797332488</v>
      </c>
      <c r="O22" s="60">
        <v>0.12019566775219065</v>
      </c>
      <c r="P22" s="60">
        <v>4.5867002469269141E-2</v>
      </c>
      <c r="Q22" s="60">
        <v>7.4328665282921508E-2</v>
      </c>
      <c r="R22" s="60">
        <v>5.064577075730041E-2</v>
      </c>
      <c r="S22" s="64"/>
      <c r="T22" s="60"/>
      <c r="U22" s="389"/>
      <c r="V22" s="389"/>
      <c r="W22" s="389"/>
      <c r="X22" s="389"/>
      <c r="Y22" s="389"/>
      <c r="Z22" s="389"/>
      <c r="AA22" s="389"/>
      <c r="AB22" s="389"/>
      <c r="AC22" s="389"/>
    </row>
    <row r="23" spans="1:29" s="56" customFormat="1" ht="15" customHeight="1">
      <c r="A23" s="370">
        <v>1926</v>
      </c>
      <c r="B23" s="377">
        <v>0.52558787797792861</v>
      </c>
      <c r="C23" s="364"/>
      <c r="D23" s="364"/>
      <c r="E23" s="92">
        <v>0.47441212202207134</v>
      </c>
      <c r="F23" s="95">
        <v>0.37326129455814266</v>
      </c>
      <c r="G23" s="95">
        <v>0.21214557740825538</v>
      </c>
      <c r="H23" s="95">
        <v>0.16476610135411623</v>
      </c>
      <c r="I23" s="95">
        <v>8.8567303189282853E-2</v>
      </c>
      <c r="J23" s="95">
        <v>3.3651731230403006E-2</v>
      </c>
      <c r="K23" s="95"/>
      <c r="L23" s="69">
        <v>0.26226654461381593</v>
      </c>
      <c r="M23" s="60">
        <v>0.10115082746392867</v>
      </c>
      <c r="N23" s="60">
        <v>0.16111571714988729</v>
      </c>
      <c r="O23" s="60">
        <v>0.12357827421897252</v>
      </c>
      <c r="P23" s="60">
        <v>4.7379476054139141E-2</v>
      </c>
      <c r="Q23" s="60">
        <v>7.6198798164833381E-2</v>
      </c>
      <c r="R23" s="60">
        <v>5.4915571958879847E-2</v>
      </c>
      <c r="S23" s="64"/>
      <c r="T23" s="60"/>
      <c r="U23" s="389"/>
      <c r="V23" s="389"/>
      <c r="W23" s="389"/>
      <c r="X23" s="389"/>
      <c r="Y23" s="389"/>
      <c r="Z23" s="389"/>
      <c r="AA23" s="389"/>
      <c r="AB23" s="389"/>
      <c r="AC23" s="389"/>
    </row>
    <row r="24" spans="1:29" s="56" customFormat="1" ht="15" customHeight="1">
      <c r="A24" s="370">
        <v>1927</v>
      </c>
      <c r="B24" s="377">
        <v>0.53240408962094543</v>
      </c>
      <c r="C24" s="364"/>
      <c r="D24" s="386"/>
      <c r="E24" s="92">
        <v>0.46759591037905457</v>
      </c>
      <c r="F24" s="95">
        <v>0.36479980246793198</v>
      </c>
      <c r="G24" s="95">
        <v>0.2032842715404716</v>
      </c>
      <c r="H24" s="95">
        <v>0.15667038916473755</v>
      </c>
      <c r="I24" s="95">
        <v>8.2758167338459795E-2</v>
      </c>
      <c r="J24" s="95">
        <v>3.1138830649331782E-2</v>
      </c>
      <c r="K24" s="95"/>
      <c r="L24" s="69">
        <v>0.264311638838583</v>
      </c>
      <c r="M24" s="60">
        <v>0.10279610791112259</v>
      </c>
      <c r="N24" s="60">
        <v>0.16151553092746038</v>
      </c>
      <c r="O24" s="60">
        <v>0.12052610420201181</v>
      </c>
      <c r="P24" s="60">
        <v>4.661388237573405E-2</v>
      </c>
      <c r="Q24" s="60">
        <v>7.3912221826277755E-2</v>
      </c>
      <c r="R24" s="60">
        <v>5.1619336689128013E-2</v>
      </c>
      <c r="S24" s="64"/>
      <c r="T24" s="60"/>
      <c r="U24" s="389"/>
      <c r="V24" s="389"/>
      <c r="W24" s="389"/>
      <c r="X24" s="389"/>
      <c r="Y24" s="389"/>
      <c r="Z24" s="389"/>
      <c r="AA24" s="389"/>
      <c r="AB24" s="389"/>
      <c r="AC24" s="389"/>
    </row>
    <row r="25" spans="1:29" s="56" customFormat="1" ht="15" customHeight="1">
      <c r="A25" s="370">
        <v>1928</v>
      </c>
      <c r="B25" s="377">
        <v>0.52042782252785402</v>
      </c>
      <c r="C25" s="364"/>
      <c r="D25" s="386"/>
      <c r="E25" s="92">
        <v>0.47957217747214598</v>
      </c>
      <c r="F25" s="95">
        <v>0.37491991483323989</v>
      </c>
      <c r="G25" s="95">
        <v>0.21389152741289313</v>
      </c>
      <c r="H25" s="95">
        <v>0.16679231909626754</v>
      </c>
      <c r="I25" s="95">
        <v>9.237476217665537E-2</v>
      </c>
      <c r="J25" s="95">
        <v>3.7626306093290048E-2</v>
      </c>
      <c r="K25" s="95"/>
      <c r="L25" s="69">
        <v>0.26568065005925284</v>
      </c>
      <c r="M25" s="60">
        <v>0.10465226263890609</v>
      </c>
      <c r="N25" s="60">
        <v>0.16102838742034675</v>
      </c>
      <c r="O25" s="60">
        <v>0.12151676523623776</v>
      </c>
      <c r="P25" s="60">
        <v>4.709920831662559E-2</v>
      </c>
      <c r="Q25" s="60">
        <v>7.4417556919612174E-2</v>
      </c>
      <c r="R25" s="60">
        <v>5.4748456083365322E-2</v>
      </c>
      <c r="S25" s="64"/>
      <c r="T25" s="60"/>
      <c r="U25" s="389"/>
      <c r="V25" s="389"/>
      <c r="W25" s="389"/>
      <c r="X25" s="389"/>
      <c r="Y25" s="389"/>
      <c r="Z25" s="389"/>
      <c r="AA25" s="389"/>
      <c r="AB25" s="389"/>
      <c r="AC25" s="389"/>
    </row>
    <row r="26" spans="1:29" s="56" customFormat="1" ht="15" customHeight="1">
      <c r="A26" s="378">
        <v>1929</v>
      </c>
      <c r="B26" s="379">
        <v>0.53320173948192551</v>
      </c>
      <c r="C26" s="380"/>
      <c r="D26" s="381"/>
      <c r="E26" s="97">
        <v>0.46679826051807449</v>
      </c>
      <c r="F26" s="100">
        <v>0.36823813460718713</v>
      </c>
      <c r="G26" s="100">
        <v>0.21163062361182727</v>
      </c>
      <c r="H26" s="100">
        <v>0.16589770801927622</v>
      </c>
      <c r="I26" s="100">
        <v>9.4135379237339098E-2</v>
      </c>
      <c r="J26" s="100">
        <v>4.0253944840998104E-2</v>
      </c>
      <c r="K26" s="100"/>
      <c r="L26" s="382">
        <v>0.25516763690624722</v>
      </c>
      <c r="M26" s="66">
        <v>9.8560125910887364E-2</v>
      </c>
      <c r="N26" s="66">
        <v>0.15660751099535986</v>
      </c>
      <c r="O26" s="66">
        <v>0.11749524437448818</v>
      </c>
      <c r="P26" s="66">
        <v>4.5732915592551049E-2</v>
      </c>
      <c r="Q26" s="66">
        <v>7.1762328781937126E-2</v>
      </c>
      <c r="R26" s="66">
        <v>5.3881434396340994E-2</v>
      </c>
      <c r="S26" s="67"/>
      <c r="T26" s="60"/>
      <c r="U26" s="389"/>
      <c r="V26" s="389"/>
      <c r="W26" s="389"/>
      <c r="X26" s="389"/>
      <c r="Y26" s="389"/>
      <c r="Z26" s="389"/>
      <c r="AA26" s="389"/>
      <c r="AB26" s="389"/>
      <c r="AC26" s="389"/>
    </row>
    <row r="27" spans="1:29" s="56" customFormat="1" ht="15" customHeight="1">
      <c r="A27" s="383">
        <v>1930</v>
      </c>
      <c r="B27" s="384">
        <v>0.54657511563024319</v>
      </c>
      <c r="C27" s="364"/>
      <c r="D27" s="364"/>
      <c r="E27" s="102">
        <v>0.45342488436975686</v>
      </c>
      <c r="F27" s="105">
        <v>0.34147484614587092</v>
      </c>
      <c r="G27" s="105">
        <v>0.18087777716676365</v>
      </c>
      <c r="H27" s="105">
        <v>0.13700579090777729</v>
      </c>
      <c r="I27" s="105">
        <v>7.0429999506856966E-2</v>
      </c>
      <c r="J27" s="105">
        <v>2.5711335469633501E-2</v>
      </c>
      <c r="K27" s="105"/>
      <c r="L27" s="385">
        <v>0.27254710720299324</v>
      </c>
      <c r="M27" s="58">
        <v>0.11195003822388594</v>
      </c>
      <c r="N27" s="58">
        <v>0.16059706897910728</v>
      </c>
      <c r="O27" s="58">
        <v>0.11044777765990668</v>
      </c>
      <c r="P27" s="58">
        <v>4.3871986258986362E-2</v>
      </c>
      <c r="Q27" s="58">
        <v>6.657579140092032E-2</v>
      </c>
      <c r="R27" s="58">
        <v>4.4718664037223466E-2</v>
      </c>
      <c r="S27" s="59"/>
      <c r="T27" s="60"/>
      <c r="U27" s="389"/>
      <c r="V27" s="389"/>
      <c r="W27" s="389"/>
      <c r="X27" s="389"/>
      <c r="Y27" s="389"/>
      <c r="Z27" s="389"/>
      <c r="AA27" s="389"/>
      <c r="AB27" s="389"/>
      <c r="AC27" s="389"/>
    </row>
    <row r="28" spans="1:29" s="56" customFormat="1" ht="15" customHeight="1">
      <c r="A28" s="370">
        <v>1931</v>
      </c>
      <c r="B28" s="377">
        <v>0.55004025163335579</v>
      </c>
      <c r="C28" s="364"/>
      <c r="D28" s="364"/>
      <c r="E28" s="92">
        <v>0.44995974836664415</v>
      </c>
      <c r="F28" s="95">
        <v>0.31993617910919309</v>
      </c>
      <c r="G28" s="95">
        <v>0.15032631780090977</v>
      </c>
      <c r="H28" s="95">
        <v>0.10911292670365921</v>
      </c>
      <c r="I28" s="95">
        <v>4.992775261126136E-2</v>
      </c>
      <c r="J28" s="95">
        <v>1.5438666575028433E-2</v>
      </c>
      <c r="K28" s="95"/>
      <c r="L28" s="69">
        <v>0.29963343056573438</v>
      </c>
      <c r="M28" s="60">
        <v>0.13002356925745107</v>
      </c>
      <c r="N28" s="60">
        <v>0.16960986130828332</v>
      </c>
      <c r="O28" s="60">
        <v>0.1003985651896484</v>
      </c>
      <c r="P28" s="60">
        <v>4.1213391097250557E-2</v>
      </c>
      <c r="Q28" s="60">
        <v>5.9185174092397853E-2</v>
      </c>
      <c r="R28" s="60">
        <v>3.4489086036232929E-2</v>
      </c>
      <c r="S28" s="64"/>
      <c r="T28" s="60"/>
      <c r="U28" s="389"/>
      <c r="V28" s="389"/>
      <c r="W28" s="389"/>
      <c r="X28" s="389"/>
      <c r="Y28" s="389"/>
      <c r="Z28" s="389"/>
      <c r="AA28" s="389"/>
      <c r="AB28" s="389"/>
      <c r="AC28" s="389"/>
    </row>
    <row r="29" spans="1:29" s="56" customFormat="1" ht="15" customHeight="1">
      <c r="A29" s="370">
        <v>1932</v>
      </c>
      <c r="B29" s="377">
        <v>0.53345695305559049</v>
      </c>
      <c r="C29" s="364"/>
      <c r="D29" s="364"/>
      <c r="E29" s="92">
        <v>0.46654304694440951</v>
      </c>
      <c r="F29" s="95">
        <v>0.32970436779769413</v>
      </c>
      <c r="G29" s="95">
        <v>0.1391273974228337</v>
      </c>
      <c r="H29" s="95">
        <v>0.10136398140882773</v>
      </c>
      <c r="I29" s="95">
        <v>4.3087403918021752E-2</v>
      </c>
      <c r="J29" s="95">
        <v>1.0084315905558517E-2</v>
      </c>
      <c r="K29" s="95"/>
      <c r="L29" s="69">
        <v>0.32741564952157581</v>
      </c>
      <c r="M29" s="60">
        <v>0.13683867914671538</v>
      </c>
      <c r="N29" s="60">
        <v>0.19057697037486043</v>
      </c>
      <c r="O29" s="60">
        <v>9.6039993504811946E-2</v>
      </c>
      <c r="P29" s="60">
        <v>3.7763416014005971E-2</v>
      </c>
      <c r="Q29" s="60">
        <v>5.8276577490805975E-2</v>
      </c>
      <c r="R29" s="60">
        <v>3.3003088012463239E-2</v>
      </c>
      <c r="S29" s="64"/>
      <c r="T29" s="60"/>
      <c r="U29" s="389"/>
      <c r="V29" s="389"/>
      <c r="W29" s="389"/>
      <c r="X29" s="389"/>
      <c r="Y29" s="389"/>
      <c r="Z29" s="389"/>
      <c r="AA29" s="389"/>
      <c r="AB29" s="389"/>
      <c r="AC29" s="389"/>
    </row>
    <row r="30" spans="1:29" s="56" customFormat="1" ht="15" customHeight="1">
      <c r="A30" s="370">
        <v>1933</v>
      </c>
      <c r="B30" s="377">
        <v>0.53127721824992613</v>
      </c>
      <c r="C30" s="364"/>
      <c r="D30" s="364"/>
      <c r="E30" s="92">
        <v>0.46872278175007381</v>
      </c>
      <c r="F30" s="95">
        <v>0.34316164690846962</v>
      </c>
      <c r="G30" s="95">
        <v>0.15156593803209994</v>
      </c>
      <c r="H30" s="95">
        <v>0.11105672657257985</v>
      </c>
      <c r="I30" s="95">
        <v>4.9352823798282451E-2</v>
      </c>
      <c r="J30" s="95">
        <v>1.2987434777632888E-2</v>
      </c>
      <c r="K30" s="95"/>
      <c r="L30" s="69">
        <v>0.31715684371797387</v>
      </c>
      <c r="M30" s="60">
        <v>0.12556113484160419</v>
      </c>
      <c r="N30" s="60">
        <v>0.19159570887636967</v>
      </c>
      <c r="O30" s="60">
        <v>0.10221311423381749</v>
      </c>
      <c r="P30" s="60">
        <v>4.0509211459520092E-2</v>
      </c>
      <c r="Q30" s="60">
        <v>6.1703902774297402E-2</v>
      </c>
      <c r="R30" s="60">
        <v>3.6365389020649563E-2</v>
      </c>
      <c r="S30" s="64"/>
      <c r="T30" s="60"/>
      <c r="U30" s="389"/>
      <c r="V30" s="389"/>
      <c r="W30" s="389"/>
      <c r="X30" s="389"/>
      <c r="Y30" s="389"/>
      <c r="Z30" s="389"/>
      <c r="AA30" s="389"/>
      <c r="AB30" s="389"/>
      <c r="AC30" s="389"/>
    </row>
    <row r="31" spans="1:29" s="56" customFormat="1" ht="15" customHeight="1">
      <c r="A31" s="370">
        <v>1934</v>
      </c>
      <c r="B31" s="377">
        <v>0.51973466006305491</v>
      </c>
      <c r="C31" s="364"/>
      <c r="D31" s="364"/>
      <c r="E31" s="92">
        <v>0.48026533993694509</v>
      </c>
      <c r="F31" s="95">
        <v>0.36545784647790791</v>
      </c>
      <c r="G31" s="95">
        <v>0.17151700739952933</v>
      </c>
      <c r="H31" s="95">
        <v>0.12988747890677371</v>
      </c>
      <c r="I31" s="95">
        <v>6.009146494099471E-2</v>
      </c>
      <c r="J31" s="95">
        <v>1.6889305899007254E-2</v>
      </c>
      <c r="K31" s="95"/>
      <c r="L31" s="69">
        <v>0.30874833253741574</v>
      </c>
      <c r="M31" s="60">
        <v>0.11480749345903718</v>
      </c>
      <c r="N31" s="60">
        <v>0.19394083907837859</v>
      </c>
      <c r="O31" s="60">
        <v>0.11142554245853462</v>
      </c>
      <c r="P31" s="60">
        <v>4.1629528492755613E-2</v>
      </c>
      <c r="Q31" s="60">
        <v>6.9796013965779002E-2</v>
      </c>
      <c r="R31" s="60">
        <v>4.3202159041987459E-2</v>
      </c>
      <c r="S31" s="64"/>
      <c r="T31" s="60"/>
      <c r="U31" s="389"/>
      <c r="V31" s="389"/>
      <c r="W31" s="389"/>
      <c r="X31" s="389"/>
      <c r="Y31" s="389"/>
      <c r="Z31" s="389"/>
      <c r="AA31" s="389"/>
      <c r="AB31" s="389"/>
      <c r="AC31" s="389"/>
    </row>
    <row r="32" spans="1:29" s="56" customFormat="1" ht="15" customHeight="1">
      <c r="A32" s="370">
        <v>1935</v>
      </c>
      <c r="B32" s="377">
        <v>0.5293796751306068</v>
      </c>
      <c r="C32" s="364"/>
      <c r="D32" s="364"/>
      <c r="E32" s="92">
        <v>0.47062032486939315</v>
      </c>
      <c r="F32" s="95">
        <v>0.35115142799907917</v>
      </c>
      <c r="G32" s="95">
        <v>0.17361282732280722</v>
      </c>
      <c r="H32" s="95">
        <v>0.13219027309531747</v>
      </c>
      <c r="I32" s="95">
        <v>6.3089396847858067E-2</v>
      </c>
      <c r="J32" s="95">
        <v>1.896038952916055E-2</v>
      </c>
      <c r="K32" s="95"/>
      <c r="L32" s="69">
        <v>0.29700749754658595</v>
      </c>
      <c r="M32" s="60">
        <v>0.11946889687031398</v>
      </c>
      <c r="N32" s="60">
        <v>0.17753860067627195</v>
      </c>
      <c r="O32" s="60">
        <v>0.11052343047494916</v>
      </c>
      <c r="P32" s="60">
        <v>4.142255422748975E-2</v>
      </c>
      <c r="Q32" s="60">
        <v>6.9100876247459406E-2</v>
      </c>
      <c r="R32" s="60">
        <v>4.4129007318697518E-2</v>
      </c>
      <c r="S32" s="64"/>
      <c r="T32" s="60"/>
      <c r="U32" s="389"/>
      <c r="V32" s="389"/>
      <c r="W32" s="389"/>
      <c r="X32" s="389"/>
      <c r="Y32" s="389"/>
      <c r="Z32" s="389"/>
      <c r="AA32" s="389"/>
      <c r="AB32" s="389"/>
      <c r="AC32" s="389"/>
    </row>
    <row r="33" spans="1:29" s="56" customFormat="1" ht="15" customHeight="1">
      <c r="A33" s="370">
        <v>1936</v>
      </c>
      <c r="B33" s="377">
        <v>0.52260677250094367</v>
      </c>
      <c r="C33" s="364"/>
      <c r="D33" s="364"/>
      <c r="E33" s="92">
        <v>0.47739322749905633</v>
      </c>
      <c r="F33" s="95">
        <v>0.35994770148957966</v>
      </c>
      <c r="G33" s="95">
        <v>0.19243720545539639</v>
      </c>
      <c r="H33" s="95">
        <v>0.14842855106353245</v>
      </c>
      <c r="I33" s="95">
        <v>7.1951852294506208E-2</v>
      </c>
      <c r="J33" s="95">
        <v>2.2034685287886917E-2</v>
      </c>
      <c r="K33" s="95"/>
      <c r="L33" s="69">
        <v>0.28495602204365994</v>
      </c>
      <c r="M33" s="60">
        <v>0.11744552600947666</v>
      </c>
      <c r="N33" s="60">
        <v>0.16751049603418328</v>
      </c>
      <c r="O33" s="60">
        <v>0.12048535316089018</v>
      </c>
      <c r="P33" s="60">
        <v>4.4008654391863938E-2</v>
      </c>
      <c r="Q33" s="60">
        <v>7.6476698769026241E-2</v>
      </c>
      <c r="R33" s="60">
        <v>4.9917167006619287E-2</v>
      </c>
      <c r="S33" s="64"/>
      <c r="T33" s="60"/>
      <c r="U33" s="389"/>
      <c r="V33" s="389"/>
      <c r="W33" s="389"/>
      <c r="X33" s="389"/>
      <c r="Y33" s="389"/>
      <c r="Z33" s="389"/>
      <c r="AA33" s="389"/>
      <c r="AB33" s="389"/>
      <c r="AC33" s="389"/>
    </row>
    <row r="34" spans="1:29" s="56" customFormat="1" ht="15" customHeight="1">
      <c r="A34" s="370">
        <v>1937</v>
      </c>
      <c r="B34" s="377">
        <v>0.53481486446017135</v>
      </c>
      <c r="C34" s="364"/>
      <c r="D34" s="386"/>
      <c r="E34" s="92">
        <v>0.46518513553982865</v>
      </c>
      <c r="F34" s="95">
        <v>0.34992180585468508</v>
      </c>
      <c r="G34" s="95">
        <v>0.19041947899912692</v>
      </c>
      <c r="H34" s="95">
        <v>0.14493152711435228</v>
      </c>
      <c r="I34" s="95">
        <v>7.0223334584826075E-2</v>
      </c>
      <c r="J34" s="95">
        <v>2.1814628915276982E-2</v>
      </c>
      <c r="K34" s="95"/>
      <c r="L34" s="69">
        <v>0.27476565654070173</v>
      </c>
      <c r="M34" s="60">
        <v>0.11526332968514358</v>
      </c>
      <c r="N34" s="60">
        <v>0.15950232685555815</v>
      </c>
      <c r="O34" s="60">
        <v>0.12019614441430085</v>
      </c>
      <c r="P34" s="60">
        <v>4.5487951884774641E-2</v>
      </c>
      <c r="Q34" s="60">
        <v>7.4708192529526207E-2</v>
      </c>
      <c r="R34" s="60">
        <v>4.8408705669549093E-2</v>
      </c>
      <c r="S34" s="64"/>
      <c r="T34" s="60"/>
      <c r="U34" s="389"/>
      <c r="V34" s="389"/>
      <c r="W34" s="389"/>
      <c r="X34" s="389"/>
      <c r="Y34" s="389"/>
      <c r="Z34" s="389"/>
      <c r="AA34" s="389"/>
      <c r="AB34" s="389"/>
      <c r="AC34" s="389"/>
    </row>
    <row r="35" spans="1:29" s="56" customFormat="1" ht="15" customHeight="1">
      <c r="A35" s="370">
        <v>1938</v>
      </c>
      <c r="B35" s="377">
        <v>0.53537893775114953</v>
      </c>
      <c r="C35" s="364"/>
      <c r="D35" s="386"/>
      <c r="E35" s="92">
        <v>0.46462106224885041</v>
      </c>
      <c r="F35" s="95">
        <v>0.33751905021620954</v>
      </c>
      <c r="G35" s="95">
        <v>0.1719334006072194</v>
      </c>
      <c r="H35" s="95">
        <v>0.12784587612033563</v>
      </c>
      <c r="I35" s="95">
        <v>6.0065979026701431E-2</v>
      </c>
      <c r="J35" s="95">
        <v>1.9456338377125071E-2</v>
      </c>
      <c r="K35" s="95"/>
      <c r="L35" s="69">
        <v>0.29268766164163101</v>
      </c>
      <c r="M35" s="60">
        <v>0.12710201203264088</v>
      </c>
      <c r="N35" s="60">
        <v>0.16558564960899014</v>
      </c>
      <c r="O35" s="60">
        <v>0.11186742158051796</v>
      </c>
      <c r="P35" s="60">
        <v>4.4087524486883772E-2</v>
      </c>
      <c r="Q35" s="60">
        <v>6.7779897093634189E-2</v>
      </c>
      <c r="R35" s="60">
        <v>4.060964064957636E-2</v>
      </c>
      <c r="S35" s="64"/>
      <c r="T35" s="60"/>
      <c r="U35" s="389"/>
      <c r="V35" s="389"/>
      <c r="W35" s="389"/>
      <c r="X35" s="389"/>
      <c r="Y35" s="389"/>
      <c r="Z35" s="389"/>
      <c r="AA35" s="389"/>
      <c r="AB35" s="389"/>
      <c r="AC35" s="389"/>
    </row>
    <row r="36" spans="1:29" s="56" customFormat="1" ht="15" customHeight="1">
      <c r="A36" s="378">
        <v>1939</v>
      </c>
      <c r="B36" s="379">
        <v>0.52132017058931224</v>
      </c>
      <c r="C36" s="380"/>
      <c r="D36" s="381"/>
      <c r="E36" s="97">
        <v>0.47867982941068782</v>
      </c>
      <c r="F36" s="100">
        <v>0.35313535255083123</v>
      </c>
      <c r="G36" s="100">
        <v>0.18481136220024927</v>
      </c>
      <c r="H36" s="100">
        <v>0.13840758358348687</v>
      </c>
      <c r="I36" s="100">
        <v>6.5541587414976538E-2</v>
      </c>
      <c r="J36" s="100">
        <v>2.0117188942733587E-2</v>
      </c>
      <c r="K36" s="100"/>
      <c r="L36" s="382">
        <v>0.29386846721043858</v>
      </c>
      <c r="M36" s="66">
        <v>0.12554447685985659</v>
      </c>
      <c r="N36" s="66">
        <v>0.16832399035058196</v>
      </c>
      <c r="O36" s="66">
        <v>0.11926977478527273</v>
      </c>
      <c r="P36" s="66">
        <v>4.6403778616762398E-2</v>
      </c>
      <c r="Q36" s="66">
        <v>7.2865996168510333E-2</v>
      </c>
      <c r="R36" s="66">
        <v>4.5424398472242951E-2</v>
      </c>
      <c r="S36" s="67"/>
      <c r="T36" s="60"/>
      <c r="U36" s="389"/>
      <c r="V36" s="389"/>
      <c r="W36" s="389"/>
      <c r="X36" s="389"/>
      <c r="Y36" s="389"/>
      <c r="Z36" s="389"/>
      <c r="AA36" s="389"/>
      <c r="AB36" s="389"/>
      <c r="AC36" s="389"/>
    </row>
    <row r="37" spans="1:29" s="56" customFormat="1" ht="15" customHeight="1">
      <c r="A37" s="383">
        <v>1940</v>
      </c>
      <c r="B37" s="384">
        <v>0.52265386400023728</v>
      </c>
      <c r="C37" s="364"/>
      <c r="D37" s="364"/>
      <c r="E37" s="102">
        <v>0.47734613599976272</v>
      </c>
      <c r="F37" s="105">
        <v>0.35677407332458838</v>
      </c>
      <c r="G37" s="105">
        <v>0.19305442067419556</v>
      </c>
      <c r="H37" s="105">
        <v>0.14657424112998127</v>
      </c>
      <c r="I37" s="105">
        <v>7.2171916382736678E-2</v>
      </c>
      <c r="J37" s="105">
        <v>2.4082762112915164E-2</v>
      </c>
      <c r="K37" s="105"/>
      <c r="L37" s="385">
        <v>0.28429171532556718</v>
      </c>
      <c r="M37" s="58">
        <v>0.12057206267517434</v>
      </c>
      <c r="N37" s="58">
        <v>0.16371965265039282</v>
      </c>
      <c r="O37" s="58">
        <v>0.12088250429145889</v>
      </c>
      <c r="P37" s="58">
        <v>4.6480179544214295E-2</v>
      </c>
      <c r="Q37" s="58">
        <v>7.4402324747244591E-2</v>
      </c>
      <c r="R37" s="58">
        <v>4.8089154269821514E-2</v>
      </c>
      <c r="S37" s="59"/>
      <c r="T37" s="60"/>
      <c r="U37" s="389"/>
      <c r="V37" s="389"/>
      <c r="W37" s="389"/>
      <c r="X37" s="389"/>
      <c r="Y37" s="389"/>
      <c r="Z37" s="389"/>
      <c r="AA37" s="389"/>
      <c r="AB37" s="389"/>
      <c r="AC37" s="389"/>
    </row>
    <row r="38" spans="1:29" s="56" customFormat="1" ht="15" customHeight="1">
      <c r="A38" s="370">
        <v>1941</v>
      </c>
      <c r="B38" s="377">
        <v>0.54211872625469937</v>
      </c>
      <c r="C38" s="364"/>
      <c r="D38" s="364"/>
      <c r="E38" s="92">
        <v>0.45788127374530058</v>
      </c>
      <c r="F38" s="95">
        <v>0.34821760585004585</v>
      </c>
      <c r="G38" s="95">
        <v>0.19486650070173528</v>
      </c>
      <c r="H38" s="95">
        <v>0.14818256055968504</v>
      </c>
      <c r="I38" s="95">
        <v>7.3509171022396416E-2</v>
      </c>
      <c r="J38" s="95">
        <v>2.4707131413538738E-2</v>
      </c>
      <c r="K38" s="95"/>
      <c r="L38" s="69">
        <v>0.2630147730435653</v>
      </c>
      <c r="M38" s="60">
        <v>0.10966366789525472</v>
      </c>
      <c r="N38" s="60">
        <v>0.15335110514831057</v>
      </c>
      <c r="O38" s="60">
        <v>0.12135732967933886</v>
      </c>
      <c r="P38" s="60">
        <v>4.668394014205024E-2</v>
      </c>
      <c r="Q38" s="60">
        <v>7.4673389537288623E-2</v>
      </c>
      <c r="R38" s="60">
        <v>4.8802039608857678E-2</v>
      </c>
      <c r="S38" s="64"/>
      <c r="T38" s="60"/>
      <c r="U38" s="389"/>
      <c r="V38" s="389"/>
      <c r="W38" s="389"/>
      <c r="X38" s="389"/>
      <c r="Y38" s="389"/>
      <c r="Z38" s="389"/>
      <c r="AA38" s="389"/>
      <c r="AB38" s="389"/>
      <c r="AC38" s="389"/>
    </row>
    <row r="39" spans="1:29" s="56" customFormat="1" ht="15" customHeight="1">
      <c r="A39" s="370">
        <v>1942</v>
      </c>
      <c r="B39" s="377">
        <v>0.58933081829399203</v>
      </c>
      <c r="C39" s="364"/>
      <c r="D39" s="364"/>
      <c r="E39" s="92">
        <v>0.41066918170600797</v>
      </c>
      <c r="F39" s="95">
        <v>0.31810364887746329</v>
      </c>
      <c r="G39" s="95">
        <v>0.18493826368831501</v>
      </c>
      <c r="H39" s="95">
        <v>0.14255161881211076</v>
      </c>
      <c r="I39" s="95">
        <v>7.1548910664297055E-2</v>
      </c>
      <c r="J39" s="95">
        <v>2.3633273554804463E-2</v>
      </c>
      <c r="K39" s="95"/>
      <c r="L39" s="69">
        <v>0.22573091801769296</v>
      </c>
      <c r="M39" s="60">
        <v>9.2565532828544683E-2</v>
      </c>
      <c r="N39" s="60">
        <v>0.13316538518914828</v>
      </c>
      <c r="O39" s="60">
        <v>0.11338935302401795</v>
      </c>
      <c r="P39" s="60">
        <v>4.2386644876204249E-2</v>
      </c>
      <c r="Q39" s="60">
        <v>7.1002708147813703E-2</v>
      </c>
      <c r="R39" s="60">
        <v>4.7915637109492593E-2</v>
      </c>
      <c r="S39" s="64"/>
      <c r="T39" s="60"/>
      <c r="U39" s="389"/>
      <c r="V39" s="389"/>
      <c r="W39" s="389"/>
      <c r="X39" s="389"/>
      <c r="Y39" s="389"/>
      <c r="Z39" s="389"/>
      <c r="AA39" s="389"/>
      <c r="AB39" s="389"/>
      <c r="AC39" s="389"/>
    </row>
    <row r="40" spans="1:29" s="56" customFormat="1" ht="15" customHeight="1">
      <c r="A40" s="370">
        <v>1943</v>
      </c>
      <c r="B40" s="377">
        <v>0.61942849256930244</v>
      </c>
      <c r="C40" s="364"/>
      <c r="D40" s="364"/>
      <c r="E40" s="92">
        <v>0.38057150743069756</v>
      </c>
      <c r="F40" s="95">
        <v>0.2971565689628603</v>
      </c>
      <c r="G40" s="95">
        <v>0.17183052090929848</v>
      </c>
      <c r="H40" s="95">
        <v>0.1308470899486289</v>
      </c>
      <c r="I40" s="95">
        <v>6.3747141410193733E-2</v>
      </c>
      <c r="J40" s="95">
        <v>1.9006509716356427E-2</v>
      </c>
      <c r="K40" s="95"/>
      <c r="L40" s="69">
        <v>0.20874098652139908</v>
      </c>
      <c r="M40" s="60">
        <v>8.3414938467837263E-2</v>
      </c>
      <c r="N40" s="60">
        <v>0.12532604805356182</v>
      </c>
      <c r="O40" s="60">
        <v>0.10808337949910475</v>
      </c>
      <c r="P40" s="60">
        <v>4.0983430960669587E-2</v>
      </c>
      <c r="Q40" s="60">
        <v>6.7099948538435164E-2</v>
      </c>
      <c r="R40" s="60">
        <v>4.474063169383731E-2</v>
      </c>
      <c r="S40" s="64"/>
      <c r="T40" s="60"/>
      <c r="U40" s="389"/>
      <c r="V40" s="389"/>
      <c r="W40" s="389"/>
      <c r="X40" s="389"/>
      <c r="Y40" s="389"/>
      <c r="Z40" s="389"/>
      <c r="AA40" s="389"/>
      <c r="AB40" s="389"/>
      <c r="AC40" s="389"/>
    </row>
    <row r="41" spans="1:29" s="56" customFormat="1" ht="15" customHeight="1">
      <c r="A41" s="370">
        <v>1944</v>
      </c>
      <c r="B41" s="377">
        <v>0.63804359289112034</v>
      </c>
      <c r="C41" s="364"/>
      <c r="D41" s="364"/>
      <c r="E41" s="92">
        <v>0.36195640710887966</v>
      </c>
      <c r="F41" s="95">
        <v>0.27140237311644994</v>
      </c>
      <c r="G41" s="95">
        <v>0.14836379223715535</v>
      </c>
      <c r="H41" s="95">
        <v>0.11139630448554892</v>
      </c>
      <c r="I41" s="95">
        <v>5.3773457058299536E-2</v>
      </c>
      <c r="J41" s="95">
        <v>1.7833624907037649E-2</v>
      </c>
      <c r="K41" s="95"/>
      <c r="L41" s="69">
        <v>0.21359261487172432</v>
      </c>
      <c r="M41" s="60">
        <v>9.0554033992429728E-2</v>
      </c>
      <c r="N41" s="60">
        <v>0.12303858087929459</v>
      </c>
      <c r="O41" s="60">
        <v>9.4590335178855817E-2</v>
      </c>
      <c r="P41" s="60">
        <v>3.6967487751606423E-2</v>
      </c>
      <c r="Q41" s="60">
        <v>5.7622847427249387E-2</v>
      </c>
      <c r="R41" s="60">
        <v>3.5939832151261883E-2</v>
      </c>
      <c r="S41" s="64"/>
      <c r="T41" s="60"/>
      <c r="U41" s="389"/>
      <c r="V41" s="389"/>
      <c r="W41" s="389"/>
      <c r="X41" s="389"/>
      <c r="Y41" s="389"/>
      <c r="Z41" s="389"/>
      <c r="AA41" s="389"/>
      <c r="AB41" s="389"/>
      <c r="AC41" s="389"/>
    </row>
    <row r="42" spans="1:29" s="56" customFormat="1" ht="15" customHeight="1">
      <c r="A42" s="370">
        <v>1945</v>
      </c>
      <c r="B42" s="377">
        <v>0.64179856235521027</v>
      </c>
      <c r="C42" s="364"/>
      <c r="D42" s="364"/>
      <c r="E42" s="92">
        <v>0.35820143764478973</v>
      </c>
      <c r="F42" s="95">
        <v>0.26936240411040263</v>
      </c>
      <c r="G42" s="95">
        <v>0.14279793159629031</v>
      </c>
      <c r="H42" s="95">
        <v>0.10481469334055264</v>
      </c>
      <c r="I42" s="95">
        <v>4.8161500288172482E-2</v>
      </c>
      <c r="J42" s="95">
        <v>1.4451441137408354E-2</v>
      </c>
      <c r="K42" s="95"/>
      <c r="L42" s="69">
        <v>0.21540350604849942</v>
      </c>
      <c r="M42" s="60">
        <v>8.8839033534387102E-2</v>
      </c>
      <c r="N42" s="60">
        <v>0.12656447251411232</v>
      </c>
      <c r="O42" s="60">
        <v>9.463643130811783E-2</v>
      </c>
      <c r="P42" s="60">
        <v>3.798323825573767E-2</v>
      </c>
      <c r="Q42" s="60">
        <v>5.665319305238016E-2</v>
      </c>
      <c r="R42" s="60">
        <v>3.3710059150764124E-2</v>
      </c>
      <c r="S42" s="64"/>
      <c r="T42" s="60"/>
      <c r="U42" s="389"/>
      <c r="V42" s="389"/>
      <c r="W42" s="389"/>
      <c r="X42" s="389"/>
      <c r="Y42" s="389"/>
      <c r="Z42" s="389"/>
      <c r="AA42" s="389"/>
      <c r="AB42" s="389"/>
      <c r="AC42" s="389"/>
    </row>
    <row r="43" spans="1:29" s="56" customFormat="1" ht="15" customHeight="1">
      <c r="A43" s="370">
        <v>1946</v>
      </c>
      <c r="B43" s="377">
        <v>0.62794910993160347</v>
      </c>
      <c r="C43" s="364"/>
      <c r="D43" s="386"/>
      <c r="E43" s="92">
        <v>0.37205089006839659</v>
      </c>
      <c r="F43" s="95">
        <v>0.28161281841368407</v>
      </c>
      <c r="G43" s="95">
        <v>0.14156551756813207</v>
      </c>
      <c r="H43" s="95">
        <v>0.10180316740887742</v>
      </c>
      <c r="I43" s="95">
        <v>4.5033460151261057E-2</v>
      </c>
      <c r="J43" s="95">
        <v>1.4058738419346786E-2</v>
      </c>
      <c r="K43" s="95"/>
      <c r="L43" s="69">
        <v>0.23048537250026452</v>
      </c>
      <c r="M43" s="60">
        <v>9.0438071654712515E-2</v>
      </c>
      <c r="N43" s="60">
        <v>0.140047300845552</v>
      </c>
      <c r="O43" s="60">
        <v>9.6532057416871014E-2</v>
      </c>
      <c r="P43" s="60">
        <v>3.9762350159254653E-2</v>
      </c>
      <c r="Q43" s="60">
        <v>5.6769707257616361E-2</v>
      </c>
      <c r="R43" s="60">
        <v>3.0974721731914269E-2</v>
      </c>
      <c r="S43" s="64"/>
      <c r="T43" s="60"/>
      <c r="U43" s="389"/>
      <c r="V43" s="389"/>
      <c r="W43" s="389"/>
      <c r="X43" s="389"/>
      <c r="Y43" s="389"/>
      <c r="Z43" s="389"/>
      <c r="AA43" s="389"/>
      <c r="AB43" s="389"/>
      <c r="AC43" s="389"/>
    </row>
    <row r="44" spans="1:29" s="56" customFormat="1" ht="15" customHeight="1">
      <c r="A44" s="370">
        <v>1947</v>
      </c>
      <c r="B44" s="377">
        <v>0.62922388504761784</v>
      </c>
      <c r="C44" s="364"/>
      <c r="D44" s="386"/>
      <c r="E44" s="92">
        <v>0.37077611495238216</v>
      </c>
      <c r="F44" s="95">
        <v>0.28326645415118262</v>
      </c>
      <c r="G44" s="95">
        <v>0.14574716809862265</v>
      </c>
      <c r="H44" s="95">
        <v>0.10627228754530027</v>
      </c>
      <c r="I44" s="95">
        <v>4.983352562469328E-2</v>
      </c>
      <c r="J44" s="95">
        <v>1.7058558613066873E-2</v>
      </c>
      <c r="K44" s="95"/>
      <c r="L44" s="69">
        <v>0.22502894685375952</v>
      </c>
      <c r="M44" s="60">
        <v>8.750966080119954E-2</v>
      </c>
      <c r="N44" s="60">
        <v>0.13751928605255997</v>
      </c>
      <c r="O44" s="60">
        <v>9.5913642473929361E-2</v>
      </c>
      <c r="P44" s="60">
        <v>3.9474880553322378E-2</v>
      </c>
      <c r="Q44" s="60">
        <v>5.643876192060699E-2</v>
      </c>
      <c r="R44" s="60">
        <v>3.277496701162641E-2</v>
      </c>
      <c r="S44" s="64"/>
      <c r="T44" s="60"/>
      <c r="U44" s="389"/>
      <c r="V44" s="389"/>
      <c r="W44" s="389"/>
      <c r="X44" s="389"/>
      <c r="Y44" s="389"/>
      <c r="Z44" s="389"/>
      <c r="AA44" s="389"/>
      <c r="AB44" s="389"/>
      <c r="AC44" s="389"/>
    </row>
    <row r="45" spans="1:29" s="56" customFormat="1" ht="15" customHeight="1">
      <c r="A45" s="370">
        <v>1948</v>
      </c>
      <c r="B45" s="377">
        <v>0.61091539051069998</v>
      </c>
      <c r="C45" s="364"/>
      <c r="D45" s="386"/>
      <c r="E45" s="92">
        <v>0.38908460948930002</v>
      </c>
      <c r="F45" s="95">
        <v>0.29735189162046433</v>
      </c>
      <c r="G45" s="95">
        <v>0.15765946306209772</v>
      </c>
      <c r="H45" s="95">
        <v>0.11721382876005028</v>
      </c>
      <c r="I45" s="95">
        <v>5.6560780297724114E-2</v>
      </c>
      <c r="J45" s="95">
        <v>1.9423768182917963E-2</v>
      </c>
      <c r="K45" s="95"/>
      <c r="L45" s="69">
        <v>0.2314251464272023</v>
      </c>
      <c r="M45" s="60">
        <v>9.1732717868835689E-2</v>
      </c>
      <c r="N45" s="60">
        <v>0.13969242855836661</v>
      </c>
      <c r="O45" s="60">
        <v>0.1010986827643736</v>
      </c>
      <c r="P45" s="60">
        <v>4.0445634302047437E-2</v>
      </c>
      <c r="Q45" s="60">
        <v>6.0653048462326165E-2</v>
      </c>
      <c r="R45" s="60">
        <v>3.7137012114806148E-2</v>
      </c>
      <c r="S45" s="64"/>
      <c r="T45" s="60"/>
      <c r="U45" s="389"/>
      <c r="V45" s="389"/>
      <c r="W45" s="389"/>
      <c r="X45" s="389"/>
      <c r="Y45" s="389"/>
      <c r="Z45" s="389"/>
      <c r="AA45" s="389"/>
      <c r="AB45" s="389"/>
      <c r="AC45" s="389"/>
    </row>
    <row r="46" spans="1:29" s="56" customFormat="1" ht="15" customHeight="1">
      <c r="A46" s="378">
        <v>1949</v>
      </c>
      <c r="B46" s="379">
        <v>0.61641943539066046</v>
      </c>
      <c r="C46" s="380"/>
      <c r="D46" s="381"/>
      <c r="E46" s="97">
        <v>0.38358056460933948</v>
      </c>
      <c r="F46" s="100">
        <v>0.28804653312709932</v>
      </c>
      <c r="G46" s="100">
        <v>0.1517338910703204</v>
      </c>
      <c r="H46" s="100">
        <v>0.11309343448489272</v>
      </c>
      <c r="I46" s="100">
        <v>5.5231376059195647E-2</v>
      </c>
      <c r="J46" s="100">
        <v>1.9410956503714404E-2</v>
      </c>
      <c r="K46" s="100"/>
      <c r="L46" s="382">
        <v>0.23184667353901908</v>
      </c>
      <c r="M46" s="66">
        <v>9.5534031482240156E-2</v>
      </c>
      <c r="N46" s="66">
        <v>0.13631264205677893</v>
      </c>
      <c r="O46" s="66">
        <v>9.6502515011124751E-2</v>
      </c>
      <c r="P46" s="66">
        <v>3.8640456585427682E-2</v>
      </c>
      <c r="Q46" s="66">
        <v>5.7862058425697069E-2</v>
      </c>
      <c r="R46" s="66">
        <v>3.5820419555481244E-2</v>
      </c>
      <c r="S46" s="67"/>
      <c r="T46" s="60"/>
      <c r="U46" s="389"/>
      <c r="V46" s="389"/>
      <c r="W46" s="389"/>
      <c r="X46" s="389"/>
      <c r="Y46" s="389"/>
      <c r="Z46" s="389"/>
      <c r="AA46" s="389"/>
      <c r="AB46" s="389"/>
      <c r="AC46" s="389"/>
    </row>
    <row r="47" spans="1:29" s="56" customFormat="1" ht="15" customHeight="1">
      <c r="A47" s="383">
        <v>1950</v>
      </c>
      <c r="B47" s="384">
        <v>0.61012204210675069</v>
      </c>
      <c r="C47" s="364"/>
      <c r="D47" s="364"/>
      <c r="E47" s="102">
        <v>0.38987795789324931</v>
      </c>
      <c r="F47" s="105">
        <v>0.29622608082522883</v>
      </c>
      <c r="G47" s="105">
        <v>0.15848027813737375</v>
      </c>
      <c r="H47" s="105">
        <v>0.11756313326493507</v>
      </c>
      <c r="I47" s="105">
        <v>5.6860667682706346E-2</v>
      </c>
      <c r="J47" s="105">
        <v>1.6205898104288519E-2</v>
      </c>
      <c r="K47" s="105"/>
      <c r="L47" s="385">
        <v>0.23139767975587555</v>
      </c>
      <c r="M47" s="58">
        <v>9.3651877068020473E-2</v>
      </c>
      <c r="N47" s="58">
        <v>0.13774580268785508</v>
      </c>
      <c r="O47" s="58">
        <v>0.10161961045466741</v>
      </c>
      <c r="P47" s="58">
        <v>4.0917144872438679E-2</v>
      </c>
      <c r="Q47" s="58">
        <v>6.0702465582228728E-2</v>
      </c>
      <c r="R47" s="58">
        <v>4.0654769578417828E-2</v>
      </c>
      <c r="S47" s="59"/>
      <c r="T47" s="60"/>
      <c r="U47" s="389"/>
      <c r="V47" s="389"/>
      <c r="W47" s="389"/>
      <c r="X47" s="389"/>
      <c r="Y47" s="389"/>
      <c r="Z47" s="389"/>
      <c r="AA47" s="389"/>
      <c r="AB47" s="389"/>
      <c r="AC47" s="389"/>
    </row>
    <row r="48" spans="1:29" s="56" customFormat="1" ht="15" customHeight="1">
      <c r="A48" s="370">
        <v>1951</v>
      </c>
      <c r="B48" s="377">
        <v>0.62293269181021005</v>
      </c>
      <c r="C48" s="364"/>
      <c r="D48" s="364"/>
      <c r="E48" s="92">
        <v>0.37706730818979001</v>
      </c>
      <c r="F48" s="95">
        <v>0.28490857621322596</v>
      </c>
      <c r="G48" s="95">
        <v>0.14943208955529014</v>
      </c>
      <c r="H48" s="95">
        <v>0.10974184543298676</v>
      </c>
      <c r="I48" s="95">
        <v>5.1320527517381191E-2</v>
      </c>
      <c r="J48" s="95">
        <v>1.7180359368733428E-2</v>
      </c>
      <c r="K48" s="95"/>
      <c r="L48" s="69">
        <v>0.22763521863449987</v>
      </c>
      <c r="M48" s="60">
        <v>9.2158731976564046E-2</v>
      </c>
      <c r="N48" s="60">
        <v>0.13547648665793582</v>
      </c>
      <c r="O48" s="60">
        <v>9.8111562037908939E-2</v>
      </c>
      <c r="P48" s="60">
        <v>3.9690244122303375E-2</v>
      </c>
      <c r="Q48" s="60">
        <v>5.8421317915605571E-2</v>
      </c>
      <c r="R48" s="60">
        <v>3.4140168148647759E-2</v>
      </c>
      <c r="S48" s="64"/>
      <c r="T48" s="60"/>
      <c r="U48" s="389"/>
      <c r="V48" s="389"/>
      <c r="W48" s="389"/>
      <c r="X48" s="389"/>
      <c r="Y48" s="389"/>
      <c r="Z48" s="389"/>
      <c r="AA48" s="389"/>
      <c r="AB48" s="389"/>
      <c r="AC48" s="389"/>
    </row>
    <row r="49" spans="1:34" s="56" customFormat="1" ht="15" customHeight="1">
      <c r="A49" s="370">
        <v>1952</v>
      </c>
      <c r="B49" s="377">
        <v>0.63494314084107772</v>
      </c>
      <c r="C49" s="364"/>
      <c r="D49" s="364"/>
      <c r="E49" s="92">
        <v>0.36505685915892222</v>
      </c>
      <c r="F49" s="95">
        <v>0.27347549451962883</v>
      </c>
      <c r="G49" s="95">
        <v>0.14196335787489817</v>
      </c>
      <c r="H49" s="95">
        <v>0.10395833586273065</v>
      </c>
      <c r="I49" s="95">
        <v>4.8703203289726861E-2</v>
      </c>
      <c r="J49" s="95">
        <v>1.6391683598556202E-2</v>
      </c>
      <c r="K49" s="95"/>
      <c r="L49" s="69">
        <v>0.22309350128402405</v>
      </c>
      <c r="M49" s="60">
        <v>9.1581364639293394E-2</v>
      </c>
      <c r="N49" s="60">
        <v>0.13151213664473066</v>
      </c>
      <c r="O49" s="60">
        <v>9.3260154585171312E-2</v>
      </c>
      <c r="P49" s="60">
        <v>3.8005022012167516E-2</v>
      </c>
      <c r="Q49" s="60">
        <v>5.5255132573003789E-2</v>
      </c>
      <c r="R49" s="60">
        <v>3.2311519691170659E-2</v>
      </c>
      <c r="S49" s="64"/>
      <c r="T49" s="60"/>
      <c r="U49" s="389"/>
      <c r="V49" s="389"/>
      <c r="W49" s="389"/>
      <c r="X49" s="389"/>
      <c r="Y49" s="389"/>
      <c r="Z49" s="389"/>
      <c r="AA49" s="389"/>
      <c r="AB49" s="389"/>
      <c r="AC49" s="389"/>
    </row>
    <row r="50" spans="1:34" s="56" customFormat="1" ht="15" customHeight="1">
      <c r="A50" s="370">
        <v>1953</v>
      </c>
      <c r="B50" s="377">
        <v>0.64508645495094363</v>
      </c>
      <c r="C50" s="364"/>
      <c r="D50" s="364"/>
      <c r="E50" s="92">
        <v>0.35491354504905642</v>
      </c>
      <c r="F50" s="95">
        <v>0.26157768312427987</v>
      </c>
      <c r="G50" s="95">
        <v>0.13259632478488506</v>
      </c>
      <c r="H50" s="95">
        <v>9.6844581019059198E-2</v>
      </c>
      <c r="I50" s="95">
        <v>4.5270502443425571E-2</v>
      </c>
      <c r="J50" s="95">
        <v>1.5553854801913548E-2</v>
      </c>
      <c r="K50" s="95"/>
      <c r="L50" s="69">
        <v>0.22231722026417136</v>
      </c>
      <c r="M50" s="60">
        <v>9.3335861924776553E-2</v>
      </c>
      <c r="N50" s="60">
        <v>0.12898135833939481</v>
      </c>
      <c r="O50" s="60">
        <v>8.7325822341459497E-2</v>
      </c>
      <c r="P50" s="60">
        <v>3.5751743765825864E-2</v>
      </c>
      <c r="Q50" s="60">
        <v>5.1574078575633626E-2</v>
      </c>
      <c r="R50" s="60">
        <v>2.9716647641512023E-2</v>
      </c>
      <c r="S50" s="64"/>
      <c r="T50" s="60"/>
      <c r="U50" s="389"/>
      <c r="V50" s="389"/>
      <c r="W50" s="389"/>
      <c r="X50" s="389"/>
      <c r="Y50" s="389"/>
      <c r="Z50" s="389"/>
      <c r="AA50" s="389"/>
      <c r="AB50" s="389"/>
      <c r="AC50" s="389"/>
    </row>
    <row r="51" spans="1:34" s="56" customFormat="1" ht="15" customHeight="1">
      <c r="A51" s="370">
        <v>1954</v>
      </c>
      <c r="B51" s="377">
        <v>0.64098932181463497</v>
      </c>
      <c r="C51" s="364"/>
      <c r="D51" s="364"/>
      <c r="E51" s="92">
        <v>0.35901067818536497</v>
      </c>
      <c r="F51" s="95">
        <v>0.26331867615299309</v>
      </c>
      <c r="G51" s="95">
        <v>0.13487352232759914</v>
      </c>
      <c r="H51" s="95">
        <v>9.8032339532993798E-2</v>
      </c>
      <c r="I51" s="95">
        <v>4.589571511884085E-2</v>
      </c>
      <c r="J51" s="95">
        <v>1.570943610170749E-2</v>
      </c>
      <c r="K51" s="95"/>
      <c r="L51" s="69">
        <v>0.22413715585776584</v>
      </c>
      <c r="M51" s="60">
        <v>9.5692002032371881E-2</v>
      </c>
      <c r="N51" s="60">
        <v>0.12844515382539395</v>
      </c>
      <c r="O51" s="60">
        <v>8.8977807208758281E-2</v>
      </c>
      <c r="P51" s="60">
        <v>3.684118279460534E-2</v>
      </c>
      <c r="Q51" s="60">
        <v>5.2136624414152948E-2</v>
      </c>
      <c r="R51" s="60">
        <v>3.0186279017133361E-2</v>
      </c>
      <c r="S51" s="64"/>
      <c r="T51" s="60"/>
      <c r="U51" s="389"/>
      <c r="V51" s="389"/>
      <c r="W51" s="389"/>
      <c r="X51" s="389"/>
      <c r="Y51" s="389"/>
      <c r="Z51" s="389"/>
      <c r="AA51" s="389"/>
      <c r="AB51" s="389"/>
      <c r="AC51" s="389"/>
    </row>
    <row r="52" spans="1:34" s="56" customFormat="1" ht="15" customHeight="1">
      <c r="A52" s="370">
        <v>1955</v>
      </c>
      <c r="B52" s="377">
        <v>0.63464877248830742</v>
      </c>
      <c r="C52" s="364"/>
      <c r="D52" s="364"/>
      <c r="E52" s="92">
        <v>0.36535122751169263</v>
      </c>
      <c r="F52" s="95">
        <v>0.27046810964274076</v>
      </c>
      <c r="G52" s="95">
        <v>0.14128702502276624</v>
      </c>
      <c r="H52" s="95">
        <v>0.10310192395811306</v>
      </c>
      <c r="I52" s="95">
        <v>5.0066640865884478E-2</v>
      </c>
      <c r="J52" s="95">
        <v>1.8326427632596072E-2</v>
      </c>
      <c r="K52" s="95"/>
      <c r="L52" s="69">
        <v>0.22406420248892639</v>
      </c>
      <c r="M52" s="60">
        <v>9.4883117868951872E-2</v>
      </c>
      <c r="N52" s="60">
        <v>0.12918108461997452</v>
      </c>
      <c r="O52" s="60">
        <v>9.1220384156881773E-2</v>
      </c>
      <c r="P52" s="60">
        <v>3.8185101064653185E-2</v>
      </c>
      <c r="Q52" s="60">
        <v>5.3035283092228581E-2</v>
      </c>
      <c r="R52" s="60">
        <v>3.1740213233288406E-2</v>
      </c>
      <c r="S52" s="64"/>
      <c r="T52" s="60"/>
      <c r="U52" s="389"/>
      <c r="V52" s="389"/>
      <c r="W52" s="389"/>
      <c r="X52" s="389"/>
      <c r="Y52" s="389"/>
      <c r="Z52" s="389"/>
      <c r="AA52" s="389"/>
      <c r="AB52" s="389"/>
      <c r="AC52" s="389"/>
    </row>
    <row r="53" spans="1:34" s="56" customFormat="1" ht="15" customHeight="1">
      <c r="A53" s="370">
        <v>1956</v>
      </c>
      <c r="B53" s="377">
        <v>0.64240817112815263</v>
      </c>
      <c r="C53" s="364"/>
      <c r="D53" s="386"/>
      <c r="E53" s="92">
        <v>0.35759182887184732</v>
      </c>
      <c r="F53" s="95">
        <v>0.26406311430402923</v>
      </c>
      <c r="G53" s="95">
        <v>0.1338850724154842</v>
      </c>
      <c r="H53" s="95">
        <v>9.7751044632137934E-2</v>
      </c>
      <c r="I53" s="95">
        <v>4.6611084737773027E-2</v>
      </c>
      <c r="J53" s="95">
        <v>1.6636243965266063E-2</v>
      </c>
      <c r="K53" s="95"/>
      <c r="L53" s="69">
        <v>0.22370675645636312</v>
      </c>
      <c r="M53" s="60">
        <v>9.3528714567818083E-2</v>
      </c>
      <c r="N53" s="60">
        <v>0.13017804188854504</v>
      </c>
      <c r="O53" s="60">
        <v>8.7273987677711162E-2</v>
      </c>
      <c r="P53" s="60">
        <v>3.6134027783346262E-2</v>
      </c>
      <c r="Q53" s="60">
        <v>5.1139959894364907E-2</v>
      </c>
      <c r="R53" s="60">
        <v>2.9974840772506964E-2</v>
      </c>
      <c r="S53" s="64"/>
      <c r="T53" s="60"/>
      <c r="U53" s="389"/>
      <c r="V53" s="389"/>
      <c r="W53" s="389"/>
      <c r="X53" s="389"/>
      <c r="Y53" s="389"/>
      <c r="Z53" s="389"/>
      <c r="AA53" s="389"/>
      <c r="AB53" s="389"/>
      <c r="AC53" s="389"/>
    </row>
    <row r="54" spans="1:34" s="56" customFormat="1" ht="15" customHeight="1">
      <c r="A54" s="370">
        <v>1957</v>
      </c>
      <c r="B54" s="377">
        <v>0.64238013029115337</v>
      </c>
      <c r="C54" s="364"/>
      <c r="D54" s="386"/>
      <c r="E54" s="92">
        <v>0.35761986970884663</v>
      </c>
      <c r="F54" s="95">
        <v>0.26440317310650752</v>
      </c>
      <c r="G54" s="95">
        <v>0.13166288086124753</v>
      </c>
      <c r="H54" s="95">
        <v>9.5877421557309356E-2</v>
      </c>
      <c r="I54" s="95">
        <v>4.5213318580830823E-2</v>
      </c>
      <c r="J54" s="95">
        <v>1.5676456723004405E-2</v>
      </c>
      <c r="K54" s="95"/>
      <c r="L54" s="69">
        <v>0.2259569888475991</v>
      </c>
      <c r="M54" s="60">
        <v>9.3216696602339111E-2</v>
      </c>
      <c r="N54" s="60">
        <v>0.13274029224525999</v>
      </c>
      <c r="O54" s="60">
        <v>8.6449562280416697E-2</v>
      </c>
      <c r="P54" s="60">
        <v>3.5785459303938172E-2</v>
      </c>
      <c r="Q54" s="60">
        <v>5.0664102976478533E-2</v>
      </c>
      <c r="R54" s="60">
        <v>2.9536861857826419E-2</v>
      </c>
      <c r="S54" s="64"/>
      <c r="T54" s="60"/>
      <c r="U54" s="389"/>
      <c r="V54" s="389"/>
      <c r="W54" s="389"/>
      <c r="X54" s="389"/>
      <c r="Y54" s="389"/>
      <c r="Z54" s="389"/>
      <c r="AA54" s="389"/>
      <c r="AB54" s="389"/>
      <c r="AC54" s="389"/>
    </row>
    <row r="55" spans="1:34" s="56" customFormat="1" ht="15" customHeight="1">
      <c r="A55" s="370">
        <v>1958</v>
      </c>
      <c r="B55" s="377">
        <v>0.64296192926821505</v>
      </c>
      <c r="C55" s="364"/>
      <c r="D55" s="386"/>
      <c r="E55" s="92">
        <v>0.35703807073178495</v>
      </c>
      <c r="F55" s="95">
        <v>0.25968534912672114</v>
      </c>
      <c r="G55" s="95">
        <v>0.12471966914256878</v>
      </c>
      <c r="H55" s="95">
        <v>8.9554839053009677E-2</v>
      </c>
      <c r="I55" s="95">
        <v>4.1244081477784272E-2</v>
      </c>
      <c r="J55" s="95">
        <v>1.4116026963012696E-2</v>
      </c>
      <c r="K55" s="95"/>
      <c r="L55" s="69">
        <v>0.23231840158921618</v>
      </c>
      <c r="M55" s="60">
        <v>9.7352721605063808E-2</v>
      </c>
      <c r="N55" s="60">
        <v>0.13496567998415238</v>
      </c>
      <c r="O55" s="60">
        <v>8.3475587664784509E-2</v>
      </c>
      <c r="P55" s="60">
        <v>3.5164830089559104E-2</v>
      </c>
      <c r="Q55" s="60">
        <v>4.8310757575225405E-2</v>
      </c>
      <c r="R55" s="60">
        <v>2.7128054514771578E-2</v>
      </c>
      <c r="S55" s="64"/>
      <c r="T55" s="60"/>
      <c r="U55" s="389"/>
      <c r="V55" s="389"/>
      <c r="W55" s="389"/>
      <c r="X55" s="389"/>
      <c r="Y55" s="389"/>
      <c r="Z55" s="389"/>
      <c r="AA55" s="389"/>
      <c r="AB55" s="389"/>
      <c r="AC55" s="389"/>
    </row>
    <row r="56" spans="1:34" s="56" customFormat="1" ht="15" customHeight="1">
      <c r="A56" s="378">
        <v>1959</v>
      </c>
      <c r="B56" s="379">
        <v>0.63836519232973166</v>
      </c>
      <c r="C56" s="380"/>
      <c r="D56" s="381"/>
      <c r="E56" s="97">
        <v>0.36163480767026834</v>
      </c>
      <c r="F56" s="100">
        <v>0.26502754588976368</v>
      </c>
      <c r="G56" s="100">
        <v>0.13066154113420073</v>
      </c>
      <c r="H56" s="100">
        <v>9.5338985546150196E-2</v>
      </c>
      <c r="I56" s="100">
        <v>4.4556874710564687E-2</v>
      </c>
      <c r="J56" s="100">
        <v>1.5642039496098763E-2</v>
      </c>
      <c r="K56" s="100"/>
      <c r="L56" s="382">
        <v>0.23097326653606762</v>
      </c>
      <c r="M56" s="66">
        <v>9.6607261780504661E-2</v>
      </c>
      <c r="N56" s="66">
        <v>0.13436600475556296</v>
      </c>
      <c r="O56" s="66">
        <v>8.6104666423636039E-2</v>
      </c>
      <c r="P56" s="66">
        <v>3.532255558805053E-2</v>
      </c>
      <c r="Q56" s="66">
        <v>5.0782110835585509E-2</v>
      </c>
      <c r="R56" s="66">
        <v>2.8914835214465924E-2</v>
      </c>
      <c r="S56" s="67"/>
      <c r="T56" s="60"/>
      <c r="U56" s="389"/>
      <c r="V56" s="389"/>
      <c r="W56" s="389"/>
      <c r="X56" s="389"/>
      <c r="Y56" s="389"/>
      <c r="Z56" s="389"/>
      <c r="AA56" s="389"/>
      <c r="AB56" s="389"/>
      <c r="AC56" s="389"/>
    </row>
    <row r="57" spans="1:34" ht="15.6">
      <c r="A57" s="57">
        <v>1960</v>
      </c>
      <c r="B57" s="384">
        <v>0.64368404108254273</v>
      </c>
      <c r="C57" s="364"/>
      <c r="D57" s="364"/>
      <c r="E57" s="102">
        <v>0.35631595891745727</v>
      </c>
      <c r="F57" s="105">
        <v>0.25842314591021043</v>
      </c>
      <c r="G57" s="105">
        <v>0.12591519166871309</v>
      </c>
      <c r="H57" s="105">
        <v>9.1074707159689614E-2</v>
      </c>
      <c r="I57" s="105">
        <v>4.4049099810846155E-2</v>
      </c>
      <c r="J57" s="105">
        <v>1.6543699734804136E-2</v>
      </c>
      <c r="K57" s="105"/>
      <c r="L57" s="385">
        <v>0.23040076724874417</v>
      </c>
      <c r="M57" s="58">
        <v>9.7892813007246837E-2</v>
      </c>
      <c r="N57" s="58">
        <v>0.13250795424149733</v>
      </c>
      <c r="O57" s="58">
        <v>8.1866091857866946E-2</v>
      </c>
      <c r="P57" s="58">
        <v>3.4840484509023481E-2</v>
      </c>
      <c r="Q57" s="58">
        <v>4.7025607348843458E-2</v>
      </c>
      <c r="R57" s="58">
        <v>2.7505400076042019E-2</v>
      </c>
      <c r="S57" s="59"/>
      <c r="T57" s="60"/>
      <c r="U57" s="394">
        <v>479859</v>
      </c>
      <c r="V57" s="400"/>
      <c r="W57" s="400">
        <f t="shared" ref="W57" si="0">M57*$U57</f>
        <v>46974.747356844462</v>
      </c>
      <c r="X57" s="400">
        <f t="shared" ref="X57" si="1">N57*$U57</f>
        <v>63585.134414370666</v>
      </c>
      <c r="Y57" s="400">
        <f t="shared" ref="Y57" si="2">O57*$U57</f>
        <v>39284.180972824171</v>
      </c>
      <c r="Z57" s="400">
        <f t="shared" ref="Z57" si="3">P57*$U57</f>
        <v>16718.520056015499</v>
      </c>
      <c r="AA57" s="400">
        <f t="shared" ref="AA57" si="4">Q57*$U57</f>
        <v>22565.660916808672</v>
      </c>
      <c r="AB57" s="400">
        <f t="shared" ref="AB57" si="5">R57*$U57</f>
        <v>13198.713775089447</v>
      </c>
      <c r="AC57" s="400"/>
      <c r="AE57" s="400">
        <f>B57*$U57</f>
        <v>308877.58026982786</v>
      </c>
      <c r="AF57" s="400"/>
      <c r="AG57" s="400"/>
      <c r="AH57" s="400">
        <f t="shared" ref="AH57" si="6">E57*$U57</f>
        <v>170981.41973017211</v>
      </c>
    </row>
    <row r="58" spans="1:34" ht="15.6">
      <c r="A58" s="63">
        <v>1961</v>
      </c>
      <c r="B58" s="377">
        <v>0.64167448270946115</v>
      </c>
      <c r="C58" s="364"/>
      <c r="D58" s="364"/>
      <c r="E58" s="92">
        <v>0.3583255172905388</v>
      </c>
      <c r="F58" s="95">
        <v>0.26010555524139617</v>
      </c>
      <c r="G58" s="95">
        <v>0.12453469169407759</v>
      </c>
      <c r="H58" s="95">
        <v>8.9380595441231545E-2</v>
      </c>
      <c r="I58" s="95">
        <v>4.3768967461467086E-2</v>
      </c>
      <c r="J58" s="95">
        <v>1.6725713757342612E-2</v>
      </c>
      <c r="K58" s="95"/>
      <c r="L58" s="69">
        <v>0.23379082559646119</v>
      </c>
      <c r="M58" s="60">
        <v>9.8219962049142628E-2</v>
      </c>
      <c r="N58" s="60">
        <v>0.13557086354731857</v>
      </c>
      <c r="O58" s="60">
        <v>8.0765724232610497E-2</v>
      </c>
      <c r="P58" s="60">
        <v>3.5154096252846045E-2</v>
      </c>
      <c r="Q58" s="60">
        <v>4.5611627979764459E-2</v>
      </c>
      <c r="R58" s="60">
        <v>2.7043253704124474E-2</v>
      </c>
      <c r="S58" s="64"/>
      <c r="T58" s="60"/>
      <c r="U58" s="394">
        <v>497193</v>
      </c>
      <c r="V58" s="400"/>
      <c r="W58" s="400">
        <f t="shared" ref="W58:W111" si="7">M58*$U58</f>
        <v>48834.277591099373</v>
      </c>
      <c r="X58" s="400">
        <f t="shared" ref="X58:X111" si="8">N58*$U58</f>
        <v>67404.884359681964</v>
      </c>
      <c r="Y58" s="400">
        <f t="shared" ref="Y58:Y111" si="9">O58*$U58</f>
        <v>40156.15272838431</v>
      </c>
      <c r="Z58" s="400">
        <f t="shared" ref="Z58:Z111" si="10">P58*$U58</f>
        <v>17478.370578241284</v>
      </c>
      <c r="AA58" s="400">
        <f t="shared" ref="AA58:AA111" si="11">Q58*$U58</f>
        <v>22677.78215014303</v>
      </c>
      <c r="AB58" s="400">
        <f t="shared" ref="AB58:AB111" si="12">R58*$U58</f>
        <v>13445.71643891476</v>
      </c>
      <c r="AC58" s="400"/>
      <c r="AE58" s="400">
        <f t="shared" ref="AE58:AE111" si="13">B58*$U58</f>
        <v>319036.0610817651</v>
      </c>
      <c r="AF58" s="400"/>
      <c r="AG58" s="400"/>
      <c r="AH58" s="400">
        <f t="shared" ref="AH58:AH111" si="14">E58*$U58</f>
        <v>178156.93891823487</v>
      </c>
    </row>
    <row r="59" spans="1:34" ht="15.6">
      <c r="A59" s="63">
        <v>1962</v>
      </c>
      <c r="B59" s="377">
        <v>0.6390785276889801</v>
      </c>
      <c r="C59" s="108">
        <v>0.19504523277282715</v>
      </c>
      <c r="D59" s="111">
        <v>0.44403329491615295</v>
      </c>
      <c r="E59" s="110">
        <v>0.3609214723110199</v>
      </c>
      <c r="F59" s="108">
        <v>0.2619871199131012</v>
      </c>
      <c r="G59" s="108">
        <v>0.12573906779289246</v>
      </c>
      <c r="H59" s="108">
        <v>9.0996734797954559E-2</v>
      </c>
      <c r="I59" s="108">
        <v>4.4323980808258057E-2</v>
      </c>
      <c r="J59" s="108">
        <v>1.6865633428096771E-2</v>
      </c>
      <c r="K59" s="108">
        <v>6.1565428134275381E-3</v>
      </c>
      <c r="L59" s="69">
        <v>0.23518240451812744</v>
      </c>
      <c r="M59" s="60">
        <v>9.8934352397918701E-2</v>
      </c>
      <c r="N59" s="60">
        <v>0.13624805212020874</v>
      </c>
      <c r="O59" s="60">
        <v>8.1415086984634399E-2</v>
      </c>
      <c r="P59" s="60">
        <v>3.4742332994937897E-2</v>
      </c>
      <c r="Q59" s="60">
        <v>4.6672753989696503E-2</v>
      </c>
      <c r="R59" s="60">
        <v>2.7458347380161285E-2</v>
      </c>
      <c r="S59" s="64">
        <v>1.0709090614669233E-2</v>
      </c>
      <c r="T59" s="60"/>
      <c r="U59" s="394">
        <v>535189</v>
      </c>
      <c r="V59" s="400"/>
      <c r="W59" s="400">
        <f t="shared" si="7"/>
        <v>52948.577125489712</v>
      </c>
      <c r="X59" s="400">
        <f t="shared" si="8"/>
        <v>72918.458766162395</v>
      </c>
      <c r="Y59" s="400">
        <f t="shared" si="9"/>
        <v>43572.4589882195</v>
      </c>
      <c r="Z59" s="400">
        <f t="shared" si="10"/>
        <v>18593.714453227818</v>
      </c>
      <c r="AA59" s="400">
        <f t="shared" si="11"/>
        <v>24978.744534991682</v>
      </c>
      <c r="AB59" s="400">
        <f t="shared" si="12"/>
        <v>14695.405476041138</v>
      </c>
      <c r="AC59" s="400">
        <f t="shared" ref="AC59:AC111" si="15">S59*$U59</f>
        <v>5731.3874969742119</v>
      </c>
      <c r="AE59" s="400">
        <f t="shared" si="13"/>
        <v>342027.79815533757</v>
      </c>
      <c r="AF59" s="400">
        <f t="shared" ref="AF59:AF111" si="16">C59*$U59</f>
        <v>104386.06308245659</v>
      </c>
      <c r="AG59" s="400">
        <f t="shared" ref="AG59:AG111" si="17">D59*$U59</f>
        <v>237641.73507288098</v>
      </c>
      <c r="AH59" s="400">
        <f t="shared" si="14"/>
        <v>193161.20184466243</v>
      </c>
    </row>
    <row r="60" spans="1:34" ht="15.6">
      <c r="A60" s="63">
        <v>1963</v>
      </c>
      <c r="B60" s="93">
        <v>0.63463097810745239</v>
      </c>
      <c r="C60" s="95">
        <v>0.19102069735527039</v>
      </c>
      <c r="D60" s="96">
        <v>0.44360852241516113</v>
      </c>
      <c r="E60" s="93">
        <v>0.36536902189254761</v>
      </c>
      <c r="F60" s="95">
        <v>0.26552996039390564</v>
      </c>
      <c r="G60" s="95">
        <v>0.127462238073349</v>
      </c>
      <c r="H60" s="95">
        <v>9.254838153719902E-2</v>
      </c>
      <c r="I60" s="95">
        <v>4.5638265088200569E-2</v>
      </c>
      <c r="J60" s="95">
        <v>1.7616166733205318E-2</v>
      </c>
      <c r="K60" s="95">
        <v>6.5793058568097366E-3</v>
      </c>
      <c r="L60" s="69">
        <v>0.23790678381919861</v>
      </c>
      <c r="M60" s="60">
        <v>9.9839061498641968E-2</v>
      </c>
      <c r="N60" s="60">
        <v>0.13806772232055664</v>
      </c>
      <c r="O60" s="60">
        <v>8.182397298514843E-2</v>
      </c>
      <c r="P60" s="60">
        <v>3.4913856536149979E-2</v>
      </c>
      <c r="Q60" s="60">
        <v>4.6910116448998451E-2</v>
      </c>
      <c r="R60" s="60">
        <v>2.8022098354995251E-2</v>
      </c>
      <c r="S60" s="64">
        <v>1.1036860876395582E-2</v>
      </c>
      <c r="T60" s="60"/>
      <c r="U60" s="394">
        <v>566574</v>
      </c>
      <c r="V60" s="400"/>
      <c r="W60" s="400">
        <f t="shared" si="7"/>
        <v>56566.216429531574</v>
      </c>
      <c r="X60" s="400">
        <f t="shared" si="8"/>
        <v>78225.581706047058</v>
      </c>
      <c r="Y60" s="400">
        <f t="shared" si="9"/>
        <v>46359.335670087487</v>
      </c>
      <c r="Z60" s="400">
        <f t="shared" si="10"/>
        <v>19781.283353112638</v>
      </c>
      <c r="AA60" s="400">
        <f t="shared" si="11"/>
        <v>26578.052316974849</v>
      </c>
      <c r="AB60" s="400">
        <f t="shared" si="12"/>
        <v>15876.592353383079</v>
      </c>
      <c r="AC60" s="400">
        <f t="shared" si="15"/>
        <v>6253.1984141829507</v>
      </c>
      <c r="AE60" s="400">
        <f t="shared" si="13"/>
        <v>359565.41179025173</v>
      </c>
      <c r="AF60" s="400">
        <f t="shared" si="16"/>
        <v>108227.36058336496</v>
      </c>
      <c r="AG60" s="400">
        <f t="shared" si="17"/>
        <v>251337.0549788475</v>
      </c>
      <c r="AH60" s="400">
        <f t="shared" si="14"/>
        <v>207008.58820974827</v>
      </c>
    </row>
    <row r="61" spans="1:34" ht="15.6">
      <c r="A61" s="63">
        <v>1964</v>
      </c>
      <c r="B61" s="377">
        <v>0.63017991185188293</v>
      </c>
      <c r="C61" s="108">
        <v>0.18699616193771362</v>
      </c>
      <c r="D61" s="111">
        <v>0.44318374991416931</v>
      </c>
      <c r="E61" s="110">
        <v>0.36982008814811707</v>
      </c>
      <c r="F61" s="108">
        <v>0.26907771825790405</v>
      </c>
      <c r="G61" s="108">
        <v>0.12919537723064423</v>
      </c>
      <c r="H61" s="108">
        <v>9.4112500548362732E-2</v>
      </c>
      <c r="I61" s="108">
        <v>4.695650190114975E-2</v>
      </c>
      <c r="J61" s="108">
        <v>1.8361952155828476E-2</v>
      </c>
      <c r="K61" s="108">
        <v>6.9204119715163886E-3</v>
      </c>
      <c r="L61" s="69">
        <v>0.24062471091747284</v>
      </c>
      <c r="M61" s="60">
        <v>0.10074236989021301</v>
      </c>
      <c r="N61" s="60">
        <v>0.13988234102725983</v>
      </c>
      <c r="O61" s="60">
        <v>8.2238875329494476E-2</v>
      </c>
      <c r="P61" s="60">
        <v>3.5082876682281494E-2</v>
      </c>
      <c r="Q61" s="60">
        <v>4.7155998647212982E-2</v>
      </c>
      <c r="R61" s="60">
        <v>2.8594549745321274E-2</v>
      </c>
      <c r="S61" s="64">
        <v>1.1441540184312086E-2</v>
      </c>
      <c r="T61" s="60"/>
      <c r="U61" s="390">
        <v>608340</v>
      </c>
      <c r="V61" s="400"/>
      <c r="W61" s="400">
        <f t="shared" si="7"/>
        <v>61285.613299012184</v>
      </c>
      <c r="X61" s="400">
        <f t="shared" si="8"/>
        <v>85096.023340523243</v>
      </c>
      <c r="Y61" s="400">
        <f t="shared" si="9"/>
        <v>50029.19741794467</v>
      </c>
      <c r="Z61" s="400">
        <f t="shared" si="10"/>
        <v>21342.317200899124</v>
      </c>
      <c r="AA61" s="400">
        <f t="shared" si="11"/>
        <v>28686.880217045546</v>
      </c>
      <c r="AB61" s="400">
        <f t="shared" si="12"/>
        <v>17395.208392068744</v>
      </c>
      <c r="AC61" s="400">
        <f t="shared" si="15"/>
        <v>6960.3465557244144</v>
      </c>
      <c r="AE61" s="400">
        <f t="shared" si="13"/>
        <v>383363.64757597446</v>
      </c>
      <c r="AF61" s="400">
        <f t="shared" si="16"/>
        <v>113757.24515318871</v>
      </c>
      <c r="AG61" s="400">
        <f t="shared" si="17"/>
        <v>269606.40242278576</v>
      </c>
      <c r="AH61" s="400">
        <f t="shared" si="14"/>
        <v>224976.35242402554</v>
      </c>
    </row>
    <row r="62" spans="1:34" ht="15.6">
      <c r="A62" s="63">
        <v>1965</v>
      </c>
      <c r="B62" s="93">
        <v>0.6336575448513031</v>
      </c>
      <c r="C62" s="95">
        <v>0.19129836559295654</v>
      </c>
      <c r="D62" s="96">
        <v>0.44235366582870483</v>
      </c>
      <c r="E62" s="93">
        <v>0.3663424551486969</v>
      </c>
      <c r="F62" s="95">
        <v>0.26627576351165771</v>
      </c>
      <c r="G62" s="95">
        <v>0.127784363925457</v>
      </c>
      <c r="H62" s="95">
        <v>9.324273094534874E-2</v>
      </c>
      <c r="I62" s="95">
        <v>4.6614073216915131E-2</v>
      </c>
      <c r="J62" s="95">
        <v>1.8140708096325397E-2</v>
      </c>
      <c r="K62" s="95">
        <v>6.7435606667696898E-3</v>
      </c>
      <c r="L62" s="69">
        <v>0.2385580912232399</v>
      </c>
      <c r="M62" s="60">
        <v>0.10006669163703918</v>
      </c>
      <c r="N62" s="60">
        <v>0.13849139958620071</v>
      </c>
      <c r="O62" s="60">
        <v>8.117029070854187E-2</v>
      </c>
      <c r="P62" s="60">
        <v>3.4541632980108261E-2</v>
      </c>
      <c r="Q62" s="60">
        <v>4.6628657728433609E-2</v>
      </c>
      <c r="R62" s="60">
        <v>2.8473365120589733E-2</v>
      </c>
      <c r="S62" s="64">
        <v>1.1397147429555707E-2</v>
      </c>
      <c r="T62" s="60"/>
      <c r="U62" s="390">
        <v>660255</v>
      </c>
      <c r="V62" s="400"/>
      <c r="W62" s="400">
        <f t="shared" si="7"/>
        <v>66069.533486813307</v>
      </c>
      <c r="X62" s="400">
        <f t="shared" si="8"/>
        <v>91439.639033786952</v>
      </c>
      <c r="Y62" s="400">
        <f t="shared" si="9"/>
        <v>53593.090291768312</v>
      </c>
      <c r="Z62" s="400">
        <f t="shared" si="10"/>
        <v>22806.28588328138</v>
      </c>
      <c r="AA62" s="400">
        <f t="shared" si="11"/>
        <v>30786.804408486933</v>
      </c>
      <c r="AB62" s="400">
        <f t="shared" si="12"/>
        <v>18799.681687694974</v>
      </c>
      <c r="AC62" s="400">
        <f t="shared" si="15"/>
        <v>7525.0235761013028</v>
      </c>
      <c r="AE62" s="400">
        <f t="shared" si="13"/>
        <v>418375.56227579713</v>
      </c>
      <c r="AF62" s="400">
        <f t="shared" si="16"/>
        <v>126305.70237457752</v>
      </c>
      <c r="AG62" s="400">
        <f t="shared" si="17"/>
        <v>292066.21963173151</v>
      </c>
      <c r="AH62" s="400">
        <f t="shared" si="14"/>
        <v>241879.43772420287</v>
      </c>
    </row>
    <row r="63" spans="1:34" ht="15.6">
      <c r="A63" s="63">
        <v>1966</v>
      </c>
      <c r="B63" s="377">
        <v>0.63712415099143982</v>
      </c>
      <c r="C63" s="108">
        <v>0.19560056924819946</v>
      </c>
      <c r="D63" s="111">
        <v>0.44152358174324036</v>
      </c>
      <c r="E63" s="110">
        <v>0.36287584900856018</v>
      </c>
      <c r="F63" s="108">
        <v>0.26347702741622925</v>
      </c>
      <c r="G63" s="108">
        <v>0.12638157606124878</v>
      </c>
      <c r="H63" s="108">
        <v>9.2381730675697327E-2</v>
      </c>
      <c r="I63" s="108">
        <v>4.6276818960905075E-2</v>
      </c>
      <c r="J63" s="108">
        <v>1.7920400947332382E-2</v>
      </c>
      <c r="K63" s="108">
        <v>6.5994975126770668E-3</v>
      </c>
      <c r="L63" s="69">
        <v>0.2364942729473114</v>
      </c>
      <c r="M63" s="60">
        <v>9.9398821592330933E-2</v>
      </c>
      <c r="N63" s="60">
        <v>0.13709545135498047</v>
      </c>
      <c r="O63" s="60">
        <v>8.0104757100343704E-2</v>
      </c>
      <c r="P63" s="60">
        <v>3.3999845385551453E-2</v>
      </c>
      <c r="Q63" s="60">
        <v>4.6104911714792252E-2</v>
      </c>
      <c r="R63" s="60">
        <v>2.8356418013572693E-2</v>
      </c>
      <c r="S63" s="64">
        <v>1.1320903434655315E-2</v>
      </c>
      <c r="T63" s="60"/>
      <c r="U63" s="390">
        <v>719692</v>
      </c>
      <c r="V63" s="400"/>
      <c r="W63" s="400">
        <f t="shared" si="7"/>
        <v>71536.536709427834</v>
      </c>
      <c r="X63" s="400">
        <f t="shared" si="8"/>
        <v>98666.499576568604</v>
      </c>
      <c r="Y63" s="400">
        <f t="shared" si="9"/>
        <v>57650.752847060561</v>
      </c>
      <c r="Z63" s="400">
        <f t="shared" si="10"/>
        <v>24469.416725218296</v>
      </c>
      <c r="AA63" s="400">
        <f t="shared" si="11"/>
        <v>33181.336121842265</v>
      </c>
      <c r="AB63" s="400">
        <f t="shared" si="12"/>
        <v>20407.887193024158</v>
      </c>
      <c r="AC63" s="400">
        <f t="shared" si="15"/>
        <v>8147.5636346939536</v>
      </c>
      <c r="AE63" s="400">
        <f t="shared" si="13"/>
        <v>458533.15447533131</v>
      </c>
      <c r="AF63" s="400">
        <f t="shared" si="16"/>
        <v>140772.16488337517</v>
      </c>
      <c r="AG63" s="400">
        <f t="shared" si="17"/>
        <v>317760.98959195614</v>
      </c>
      <c r="AH63" s="400">
        <f t="shared" si="14"/>
        <v>261158.84552466869</v>
      </c>
    </row>
    <row r="64" spans="1:34" ht="15.6">
      <c r="A64" s="63">
        <v>1967</v>
      </c>
      <c r="B64" s="377">
        <v>0.64407143741846085</v>
      </c>
      <c r="C64" s="108">
        <v>0.20443549752235413</v>
      </c>
      <c r="D64" s="111">
        <v>0.43963593989610672</v>
      </c>
      <c r="E64" s="110">
        <v>0.35592856258153915</v>
      </c>
      <c r="F64" s="108">
        <v>0.25756771117448807</v>
      </c>
      <c r="G64" s="108">
        <v>0.12336727976799011</v>
      </c>
      <c r="H64" s="108">
        <v>8.9531054720282555E-2</v>
      </c>
      <c r="I64" s="108">
        <v>4.3805031105875969E-2</v>
      </c>
      <c r="J64" s="108">
        <v>1.6733080148696899E-2</v>
      </c>
      <c r="K64" s="108">
        <v>5.5150350636046005E-3</v>
      </c>
      <c r="L64" s="69">
        <v>0.23256128281354904</v>
      </c>
      <c r="M64" s="60">
        <v>9.8360851407051086E-2</v>
      </c>
      <c r="N64" s="60">
        <v>0.13420043140649796</v>
      </c>
      <c r="O64" s="60">
        <v>7.9562248662114143E-2</v>
      </c>
      <c r="P64" s="60">
        <v>3.3836225047707558E-2</v>
      </c>
      <c r="Q64" s="60">
        <v>4.5726023614406586E-2</v>
      </c>
      <c r="R64" s="60">
        <v>2.707195095717907E-2</v>
      </c>
      <c r="S64" s="64">
        <v>1.1218045085092299E-2</v>
      </c>
      <c r="T64" s="60"/>
      <c r="U64" s="390">
        <v>760197</v>
      </c>
      <c r="V64" s="400"/>
      <c r="W64" s="400">
        <f t="shared" si="7"/>
        <v>74773.624157086015</v>
      </c>
      <c r="X64" s="400">
        <f t="shared" si="8"/>
        <v>102018.76535392553</v>
      </c>
      <c r="Y64" s="400">
        <f t="shared" si="9"/>
        <v>60482.982746193185</v>
      </c>
      <c r="Z64" s="400">
        <f t="shared" si="10"/>
        <v>25722.196772592142</v>
      </c>
      <c r="AA64" s="400">
        <f t="shared" si="11"/>
        <v>34760.785973601043</v>
      </c>
      <c r="AB64" s="400">
        <f t="shared" si="12"/>
        <v>20580.015901794657</v>
      </c>
      <c r="AC64" s="400">
        <f t="shared" si="15"/>
        <v>8527.9242195519109</v>
      </c>
      <c r="AE64" s="400">
        <f t="shared" si="13"/>
        <v>489621.17451120168</v>
      </c>
      <c r="AF64" s="400">
        <f t="shared" si="16"/>
        <v>155411.25191000104</v>
      </c>
      <c r="AG64" s="400">
        <f t="shared" si="17"/>
        <v>334209.92260120064</v>
      </c>
      <c r="AH64" s="400">
        <f t="shared" si="14"/>
        <v>270575.82548879832</v>
      </c>
    </row>
    <row r="65" spans="1:34" ht="15.6">
      <c r="A65" s="63">
        <v>1968</v>
      </c>
      <c r="B65" s="377">
        <v>0.64815725572407246</v>
      </c>
      <c r="C65" s="108">
        <v>0.20690547674894333</v>
      </c>
      <c r="D65" s="111">
        <v>0.44125177897512913</v>
      </c>
      <c r="E65" s="110">
        <v>0.35184274427592754</v>
      </c>
      <c r="F65" s="108">
        <v>0.25376282818615437</v>
      </c>
      <c r="G65" s="108">
        <v>0.12171453237533569</v>
      </c>
      <c r="H65" s="108">
        <v>8.8412817101925611E-2</v>
      </c>
      <c r="I65" s="108">
        <v>4.3515642639249563E-2</v>
      </c>
      <c r="J65" s="108">
        <v>1.6936034429818392E-2</v>
      </c>
      <c r="K65" s="108">
        <v>5.9559036811483133E-3</v>
      </c>
      <c r="L65" s="69">
        <v>0.23012821190059185</v>
      </c>
      <c r="M65" s="60">
        <v>9.8079916089773178E-2</v>
      </c>
      <c r="N65" s="60">
        <v>0.13204829581081867</v>
      </c>
      <c r="O65" s="60">
        <v>7.819888973608613E-2</v>
      </c>
      <c r="P65" s="60">
        <v>3.3301715273410082E-2</v>
      </c>
      <c r="Q65" s="60">
        <v>4.4897174462676048E-2</v>
      </c>
      <c r="R65" s="60">
        <v>2.6579608209431171E-2</v>
      </c>
      <c r="S65" s="64">
        <v>1.0980130748670078E-2</v>
      </c>
      <c r="T65" s="60"/>
      <c r="U65" s="390">
        <v>832068</v>
      </c>
      <c r="V65" s="400"/>
      <c r="W65" s="400">
        <f t="shared" si="7"/>
        <v>81609.159620985389</v>
      </c>
      <c r="X65" s="400">
        <f t="shared" si="8"/>
        <v>109873.16139871627</v>
      </c>
      <c r="Y65" s="400">
        <f t="shared" si="9"/>
        <v>65066.793784925714</v>
      </c>
      <c r="Z65" s="400">
        <f t="shared" si="10"/>
        <v>27709.29162411578</v>
      </c>
      <c r="AA65" s="400">
        <f t="shared" si="11"/>
        <v>37357.502160809934</v>
      </c>
      <c r="AB65" s="400">
        <f t="shared" si="12"/>
        <v>22116.041443604976</v>
      </c>
      <c r="AC65" s="400">
        <f t="shared" si="15"/>
        <v>9136.2154317844142</v>
      </c>
      <c r="AE65" s="400">
        <f t="shared" si="13"/>
        <v>539310.91145581752</v>
      </c>
      <c r="AF65" s="400">
        <f t="shared" si="16"/>
        <v>172159.42622753978</v>
      </c>
      <c r="AG65" s="400">
        <f t="shared" si="17"/>
        <v>367151.48522827774</v>
      </c>
      <c r="AH65" s="400">
        <f t="shared" si="14"/>
        <v>292757.08854418248</v>
      </c>
    </row>
    <row r="66" spans="1:34" ht="15.6">
      <c r="A66" s="65">
        <v>1969</v>
      </c>
      <c r="B66" s="379">
        <v>0.65680392505601048</v>
      </c>
      <c r="C66" s="114">
        <v>0.21019494347274303</v>
      </c>
      <c r="D66" s="115">
        <v>0.44660898158326745</v>
      </c>
      <c r="E66" s="113">
        <v>0.34319607494398952</v>
      </c>
      <c r="F66" s="114">
        <v>0.24471470760181546</v>
      </c>
      <c r="G66" s="114">
        <v>0.1149782408028841</v>
      </c>
      <c r="H66" s="114">
        <v>8.3117457921616733E-2</v>
      </c>
      <c r="I66" s="114">
        <v>4.0841546258889139E-2</v>
      </c>
      <c r="J66" s="114">
        <v>1.6069998615421355E-2</v>
      </c>
      <c r="K66" s="114">
        <v>6.32691414414776E-3</v>
      </c>
      <c r="L66" s="382">
        <v>0.22821783414110541</v>
      </c>
      <c r="M66" s="66">
        <v>9.8481367342174053E-2</v>
      </c>
      <c r="N66" s="66">
        <v>0.12973646679893136</v>
      </c>
      <c r="O66" s="66">
        <v>7.4136694543994963E-2</v>
      </c>
      <c r="P66" s="66">
        <v>3.1860782881267369E-2</v>
      </c>
      <c r="Q66" s="66">
        <v>4.2275911662727594E-2</v>
      </c>
      <c r="R66" s="66">
        <v>2.4771547643467784E-2</v>
      </c>
      <c r="S66" s="67">
        <v>9.7430844712735956E-3</v>
      </c>
      <c r="T66" s="60"/>
      <c r="U66" s="390">
        <v>899520</v>
      </c>
      <c r="V66" s="400"/>
      <c r="W66" s="400">
        <f t="shared" si="7"/>
        <v>88585.959551632404</v>
      </c>
      <c r="X66" s="400">
        <f t="shared" si="8"/>
        <v>116700.54661497474</v>
      </c>
      <c r="Y66" s="400">
        <f t="shared" si="9"/>
        <v>66687.439476214349</v>
      </c>
      <c r="Z66" s="400">
        <f t="shared" si="10"/>
        <v>28659.411417357624</v>
      </c>
      <c r="AA66" s="400">
        <f t="shared" si="11"/>
        <v>38028.028058856726</v>
      </c>
      <c r="AB66" s="400">
        <f t="shared" si="12"/>
        <v>22282.502536252141</v>
      </c>
      <c r="AC66" s="400">
        <f t="shared" si="15"/>
        <v>8764.0993436000244</v>
      </c>
      <c r="AE66" s="400">
        <f t="shared" si="13"/>
        <v>590808.26666638255</v>
      </c>
      <c r="AF66" s="400">
        <f t="shared" si="16"/>
        <v>189074.55555260181</v>
      </c>
      <c r="AG66" s="400">
        <f t="shared" si="17"/>
        <v>401733.71111378074</v>
      </c>
      <c r="AH66" s="400">
        <f t="shared" si="14"/>
        <v>308711.73333361745</v>
      </c>
    </row>
    <row r="67" spans="1:34" ht="15.6">
      <c r="A67" s="57">
        <v>1970</v>
      </c>
      <c r="B67" s="384">
        <v>0.65910877019632608</v>
      </c>
      <c r="C67" s="118">
        <v>0.20839184476062655</v>
      </c>
      <c r="D67" s="119">
        <v>0.45071692543569952</v>
      </c>
      <c r="E67" s="117">
        <v>0.34089122980367392</v>
      </c>
      <c r="F67" s="118">
        <v>0.24108985450584441</v>
      </c>
      <c r="G67" s="118">
        <v>0.11042817542329431</v>
      </c>
      <c r="H67" s="118">
        <v>7.8808490856317803E-2</v>
      </c>
      <c r="I67" s="118">
        <v>3.7460430612554774E-2</v>
      </c>
      <c r="J67" s="118">
        <v>1.4054309955099598E-2</v>
      </c>
      <c r="K67" s="118">
        <v>4.6984987079574875E-3</v>
      </c>
      <c r="L67" s="385">
        <v>0.23046305438037962</v>
      </c>
      <c r="M67" s="58">
        <v>9.9801375297829509E-2</v>
      </c>
      <c r="N67" s="58">
        <v>0.13066167908255011</v>
      </c>
      <c r="O67" s="58">
        <v>7.2967744810739532E-2</v>
      </c>
      <c r="P67" s="58">
        <v>3.1619684566976503E-2</v>
      </c>
      <c r="Q67" s="58">
        <v>4.134806024376303E-2</v>
      </c>
      <c r="R67" s="58">
        <v>2.3406120657455176E-2</v>
      </c>
      <c r="S67" s="59">
        <v>9.3558112471421109E-3</v>
      </c>
      <c r="T67" s="60"/>
      <c r="U67" s="390">
        <v>940149</v>
      </c>
      <c r="V67" s="400"/>
      <c r="W67" s="400">
        <f t="shared" si="7"/>
        <v>93828.163184879115</v>
      </c>
      <c r="X67" s="400">
        <f t="shared" si="8"/>
        <v>122841.4469277804</v>
      </c>
      <c r="Y67" s="400">
        <f t="shared" si="9"/>
        <v>68600.55231607196</v>
      </c>
      <c r="Z67" s="400">
        <f t="shared" si="10"/>
        <v>29727.214825958392</v>
      </c>
      <c r="AA67" s="400">
        <f t="shared" si="11"/>
        <v>38873.337490113568</v>
      </c>
      <c r="AB67" s="400">
        <f t="shared" si="12"/>
        <v>22005.240929985826</v>
      </c>
      <c r="AC67" s="400">
        <f t="shared" si="15"/>
        <v>8795.8565881894083</v>
      </c>
      <c r="AE67" s="400">
        <f t="shared" si="13"/>
        <v>619660.45119130576</v>
      </c>
      <c r="AF67" s="400">
        <f t="shared" si="16"/>
        <v>195919.38445985829</v>
      </c>
      <c r="AG67" s="400">
        <f t="shared" si="17"/>
        <v>423741.06673144747</v>
      </c>
      <c r="AH67" s="400">
        <f t="shared" si="14"/>
        <v>320488.54880869424</v>
      </c>
    </row>
    <row r="68" spans="1:34" ht="15.6">
      <c r="A68" s="63">
        <v>1971</v>
      </c>
      <c r="B68" s="377">
        <v>0.65633052893099375</v>
      </c>
      <c r="C68" s="108">
        <v>0.20415765035431832</v>
      </c>
      <c r="D68" s="111">
        <v>0.45217287857667543</v>
      </c>
      <c r="E68" s="110">
        <v>0.34366947106900625</v>
      </c>
      <c r="F68" s="108">
        <v>0.24307343459804542</v>
      </c>
      <c r="G68" s="108">
        <v>0.11082132125739008</v>
      </c>
      <c r="H68" s="108">
        <v>7.891002966061933E-2</v>
      </c>
      <c r="I68" s="108">
        <v>3.7406430368719157E-2</v>
      </c>
      <c r="J68" s="108">
        <v>1.3926877036283258E-2</v>
      </c>
      <c r="K68" s="108">
        <v>4.7568296323789606E-3</v>
      </c>
      <c r="L68" s="69">
        <v>0.23284814981161617</v>
      </c>
      <c r="M68" s="60">
        <v>0.10059603647096083</v>
      </c>
      <c r="N68" s="60">
        <v>0.13225211334065534</v>
      </c>
      <c r="O68" s="60">
        <v>7.3414890888670925E-2</v>
      </c>
      <c r="P68" s="60">
        <v>3.1911291596770752E-2</v>
      </c>
      <c r="Q68" s="60">
        <v>4.1503599291900173E-2</v>
      </c>
      <c r="R68" s="60">
        <v>2.3479553332435898E-2</v>
      </c>
      <c r="S68" s="64">
        <v>9.1700474039042978E-3</v>
      </c>
      <c r="T68" s="60"/>
      <c r="U68" s="390">
        <v>1017016</v>
      </c>
      <c r="V68" s="400"/>
      <c r="W68" s="400">
        <f t="shared" si="7"/>
        <v>102307.7786275507</v>
      </c>
      <c r="X68" s="400">
        <f t="shared" si="8"/>
        <v>134502.51530125993</v>
      </c>
      <c r="Y68" s="400">
        <f t="shared" si="9"/>
        <v>74664.11867203255</v>
      </c>
      <c r="Z68" s="400">
        <f t="shared" si="10"/>
        <v>32454.294134581403</v>
      </c>
      <c r="AA68" s="400">
        <f t="shared" si="11"/>
        <v>42209.824537451146</v>
      </c>
      <c r="AB68" s="400">
        <f t="shared" si="12"/>
        <v>23879.081411940628</v>
      </c>
      <c r="AC68" s="400">
        <f t="shared" si="15"/>
        <v>9326.084930529134</v>
      </c>
      <c r="AE68" s="400">
        <f t="shared" si="13"/>
        <v>667498.64921128354</v>
      </c>
      <c r="AF68" s="400">
        <f t="shared" si="16"/>
        <v>207631.5969327474</v>
      </c>
      <c r="AG68" s="400">
        <f t="shared" si="17"/>
        <v>459867.05227853614</v>
      </c>
      <c r="AH68" s="400">
        <f t="shared" si="14"/>
        <v>349517.35078871646</v>
      </c>
    </row>
    <row r="69" spans="1:34" ht="15.6">
      <c r="A69" s="63">
        <v>1972</v>
      </c>
      <c r="B69" s="377">
        <v>0.65340720938547747</v>
      </c>
      <c r="C69" s="108">
        <v>0.2023898362822365</v>
      </c>
      <c r="D69" s="111">
        <v>0.45101737310324097</v>
      </c>
      <c r="E69" s="110">
        <v>0.34659279061452253</v>
      </c>
      <c r="F69" s="108">
        <v>0.24522695341875078</v>
      </c>
      <c r="G69" s="108">
        <v>0.11084715268225409</v>
      </c>
      <c r="H69" s="108">
        <v>7.8691385495403665E-2</v>
      </c>
      <c r="I69" s="108">
        <v>3.6983559088184847E-2</v>
      </c>
      <c r="J69" s="108">
        <v>1.360100236524886E-2</v>
      </c>
      <c r="K69" s="108">
        <v>5.0871409154982852E-3</v>
      </c>
      <c r="L69" s="69">
        <v>0.23574563793226844</v>
      </c>
      <c r="M69" s="60">
        <v>0.10136583719577175</v>
      </c>
      <c r="N69" s="60">
        <v>0.13437980073649669</v>
      </c>
      <c r="O69" s="60">
        <v>7.3863593594069243E-2</v>
      </c>
      <c r="P69" s="60">
        <v>3.2155767186850426E-2</v>
      </c>
      <c r="Q69" s="60">
        <v>4.1707826407218818E-2</v>
      </c>
      <c r="R69" s="60">
        <v>2.3382556722935988E-2</v>
      </c>
      <c r="S69" s="64">
        <v>8.5138614497505746E-3</v>
      </c>
      <c r="T69" s="60"/>
      <c r="U69" s="390">
        <v>1122976</v>
      </c>
      <c r="V69" s="400"/>
      <c r="W69" s="400">
        <f t="shared" si="7"/>
        <v>113831.40239075897</v>
      </c>
      <c r="X69" s="400">
        <f t="shared" si="8"/>
        <v>150905.29111186811</v>
      </c>
      <c r="Y69" s="400">
        <f t="shared" si="9"/>
        <v>82947.042879893503</v>
      </c>
      <c r="Z69" s="400">
        <f t="shared" si="10"/>
        <v>36110.154812420544</v>
      </c>
      <c r="AA69" s="400">
        <f t="shared" si="11"/>
        <v>46836.888067472959</v>
      </c>
      <c r="AB69" s="400">
        <f t="shared" si="12"/>
        <v>26258.050018495764</v>
      </c>
      <c r="AC69" s="400">
        <f t="shared" si="15"/>
        <v>9560.8620753951018</v>
      </c>
      <c r="AE69" s="400">
        <f t="shared" si="13"/>
        <v>733760.61436686595</v>
      </c>
      <c r="AF69" s="400">
        <f t="shared" si="16"/>
        <v>227278.92878888082</v>
      </c>
      <c r="AG69" s="400">
        <f t="shared" si="17"/>
        <v>506481.68557798513</v>
      </c>
      <c r="AH69" s="400">
        <f t="shared" si="14"/>
        <v>389215.38563313405</v>
      </c>
    </row>
    <row r="70" spans="1:34" ht="15.6">
      <c r="A70" s="63">
        <v>1973</v>
      </c>
      <c r="B70" s="377">
        <v>0.65336313676561986</v>
      </c>
      <c r="C70" s="108">
        <v>0.20379538833367405</v>
      </c>
      <c r="D70" s="111">
        <v>0.4495677484319458</v>
      </c>
      <c r="E70" s="110">
        <v>0.34663686323438014</v>
      </c>
      <c r="F70" s="108">
        <v>0.24503719905806065</v>
      </c>
      <c r="G70" s="108">
        <v>0.10920314674876863</v>
      </c>
      <c r="H70" s="108">
        <v>7.692238497429571E-2</v>
      </c>
      <c r="I70" s="108">
        <v>3.5290863875616196E-2</v>
      </c>
      <c r="J70" s="108">
        <v>1.2352288255442545E-2</v>
      </c>
      <c r="K70" s="108">
        <v>4.0912646265017913E-3</v>
      </c>
      <c r="L70" s="69">
        <v>0.23743371648561151</v>
      </c>
      <c r="M70" s="60">
        <v>0.10159966417631949</v>
      </c>
      <c r="N70" s="60">
        <v>0.13583405230929202</v>
      </c>
      <c r="O70" s="60">
        <v>7.3912282873152435E-2</v>
      </c>
      <c r="P70" s="60">
        <v>3.2280761774472921E-2</v>
      </c>
      <c r="Q70" s="60">
        <v>4.1631521098679514E-2</v>
      </c>
      <c r="R70" s="60">
        <v>2.2938575620173651E-2</v>
      </c>
      <c r="S70" s="64">
        <v>8.2610236289407529E-3</v>
      </c>
      <c r="T70" s="60"/>
      <c r="U70" s="390">
        <v>1256980</v>
      </c>
      <c r="V70" s="400"/>
      <c r="W70" s="400">
        <f t="shared" si="7"/>
        <v>127708.74587635008</v>
      </c>
      <c r="X70" s="400">
        <f t="shared" si="8"/>
        <v>170740.68707173388</v>
      </c>
      <c r="Y70" s="400">
        <f t="shared" si="9"/>
        <v>92906.261325895146</v>
      </c>
      <c r="Z70" s="400">
        <f t="shared" si="10"/>
        <v>40576.271935276971</v>
      </c>
      <c r="AA70" s="400">
        <f t="shared" si="11"/>
        <v>52329.989390618175</v>
      </c>
      <c r="AB70" s="400">
        <f t="shared" si="12"/>
        <v>28833.330783045876</v>
      </c>
      <c r="AC70" s="400">
        <f t="shared" si="15"/>
        <v>10383.941481105947</v>
      </c>
      <c r="AE70" s="400">
        <f t="shared" si="13"/>
        <v>821264.39565164887</v>
      </c>
      <c r="AF70" s="400">
        <f t="shared" si="16"/>
        <v>256166.72722766161</v>
      </c>
      <c r="AG70" s="400">
        <f t="shared" si="17"/>
        <v>565097.66842398723</v>
      </c>
      <c r="AH70" s="400">
        <f t="shared" si="14"/>
        <v>435715.60434835113</v>
      </c>
    </row>
    <row r="71" spans="1:34" ht="15.6">
      <c r="A71" s="63">
        <v>1974</v>
      </c>
      <c r="B71" s="377">
        <v>0.65702655124596276</v>
      </c>
      <c r="C71" s="108">
        <v>0.20498855784353509</v>
      </c>
      <c r="D71" s="111">
        <v>0.45203799340242767</v>
      </c>
      <c r="E71" s="110">
        <v>0.34297344875403724</v>
      </c>
      <c r="F71" s="108">
        <v>0.24100648636567712</v>
      </c>
      <c r="G71" s="108">
        <v>0.10653001488572045</v>
      </c>
      <c r="H71" s="108">
        <v>7.4731338291599059E-2</v>
      </c>
      <c r="I71" s="108">
        <v>3.3818387554106266E-2</v>
      </c>
      <c r="J71" s="108">
        <v>1.1461901367169958E-2</v>
      </c>
      <c r="K71" s="108">
        <v>3.6586608723781304E-3</v>
      </c>
      <c r="L71" s="69">
        <v>0.23644343386831679</v>
      </c>
      <c r="M71" s="60">
        <v>0.10196696238836012</v>
      </c>
      <c r="N71" s="60">
        <v>0.13447647147995667</v>
      </c>
      <c r="O71" s="60">
        <v>7.2711627331614181E-2</v>
      </c>
      <c r="P71" s="60">
        <v>3.1798676594121389E-2</v>
      </c>
      <c r="Q71" s="60">
        <v>4.0912950737492793E-2</v>
      </c>
      <c r="R71" s="60">
        <v>2.2356486186936309E-2</v>
      </c>
      <c r="S71" s="64">
        <v>7.8032404947918268E-3</v>
      </c>
      <c r="T71" s="60"/>
      <c r="U71" s="390">
        <v>1350769</v>
      </c>
      <c r="V71" s="400"/>
      <c r="W71" s="400">
        <f t="shared" si="7"/>
        <v>137733.8118183628</v>
      </c>
      <c r="X71" s="400">
        <f t="shared" si="8"/>
        <v>181646.64890450958</v>
      </c>
      <c r="Y71" s="400">
        <f t="shared" si="9"/>
        <v>98216.612139097153</v>
      </c>
      <c r="Z71" s="400">
        <f t="shared" si="10"/>
        <v>42952.666584364757</v>
      </c>
      <c r="AA71" s="400">
        <f t="shared" si="11"/>
        <v>55263.945554732403</v>
      </c>
      <c r="AB71" s="400">
        <f t="shared" si="12"/>
        <v>30198.448490241772</v>
      </c>
      <c r="AC71" s="400">
        <f t="shared" si="15"/>
        <v>10540.375359909462</v>
      </c>
      <c r="AE71" s="400">
        <f t="shared" si="13"/>
        <v>887491.09759995784</v>
      </c>
      <c r="AF71" s="400">
        <f t="shared" si="16"/>
        <v>276892.18928975402</v>
      </c>
      <c r="AG71" s="400">
        <f t="shared" si="17"/>
        <v>610598.90831020381</v>
      </c>
      <c r="AH71" s="400">
        <f t="shared" si="14"/>
        <v>463277.90240004211</v>
      </c>
    </row>
    <row r="72" spans="1:34" ht="15.6">
      <c r="A72" s="63">
        <v>1975</v>
      </c>
      <c r="B72" s="377">
        <v>0.65648609203083197</v>
      </c>
      <c r="C72" s="108">
        <v>0.20269921887620512</v>
      </c>
      <c r="D72" s="111">
        <v>0.45378687315462685</v>
      </c>
      <c r="E72" s="110">
        <v>0.34351390796916803</v>
      </c>
      <c r="F72" s="108">
        <v>0.24037205620345503</v>
      </c>
      <c r="G72" s="108">
        <v>0.10555587813587408</v>
      </c>
      <c r="H72" s="108">
        <v>7.3827131531942314E-2</v>
      </c>
      <c r="I72" s="108">
        <v>3.3308583576484807E-2</v>
      </c>
      <c r="J72" s="108">
        <v>1.1401964090879346E-2</v>
      </c>
      <c r="K72" s="108">
        <v>3.9078384737199915E-3</v>
      </c>
      <c r="L72" s="69">
        <v>0.23795802983329395</v>
      </c>
      <c r="M72" s="60">
        <v>0.103141851765713</v>
      </c>
      <c r="N72" s="60">
        <v>0.13481617806758095</v>
      </c>
      <c r="O72" s="60">
        <v>7.2247294559389275E-2</v>
      </c>
      <c r="P72" s="60">
        <v>3.1728746603931768E-2</v>
      </c>
      <c r="Q72" s="60">
        <v>4.0518547955457507E-2</v>
      </c>
      <c r="R72" s="60">
        <v>2.1906619485605461E-2</v>
      </c>
      <c r="S72" s="64">
        <v>7.4941256171593548E-3</v>
      </c>
      <c r="T72" s="60"/>
      <c r="U72" s="390">
        <v>1451148</v>
      </c>
      <c r="V72" s="400"/>
      <c r="W72" s="400">
        <f t="shared" si="7"/>
        <v>149674.0919061109</v>
      </c>
      <c r="X72" s="400">
        <f t="shared" si="8"/>
        <v>195638.22717041397</v>
      </c>
      <c r="Y72" s="400">
        <f t="shared" si="9"/>
        <v>104841.51700526863</v>
      </c>
      <c r="Z72" s="400">
        <f t="shared" si="10"/>
        <v>46043.107176802376</v>
      </c>
      <c r="AA72" s="400">
        <f t="shared" si="11"/>
        <v>58798.409828466247</v>
      </c>
      <c r="AB72" s="400">
        <f t="shared" si="12"/>
        <v>31789.747053297393</v>
      </c>
      <c r="AC72" s="400">
        <f t="shared" si="15"/>
        <v>10875.085401089564</v>
      </c>
      <c r="AE72" s="400">
        <f t="shared" si="13"/>
        <v>952658.47947835771</v>
      </c>
      <c r="AF72" s="400">
        <f t="shared" si="16"/>
        <v>294146.56607376732</v>
      </c>
      <c r="AG72" s="400">
        <f t="shared" si="17"/>
        <v>658511.91340459045</v>
      </c>
      <c r="AH72" s="400">
        <f t="shared" si="14"/>
        <v>498489.52052164223</v>
      </c>
    </row>
    <row r="73" spans="1:34" ht="15.6">
      <c r="A73" s="63">
        <v>1976</v>
      </c>
      <c r="B73" s="377">
        <v>0.65580378423626939</v>
      </c>
      <c r="C73" s="108">
        <v>0.20211716857727424</v>
      </c>
      <c r="D73" s="111">
        <v>0.45368661565899515</v>
      </c>
      <c r="E73" s="110">
        <v>0.34419621576373061</v>
      </c>
      <c r="F73" s="108">
        <v>0.24057431380882122</v>
      </c>
      <c r="G73" s="108">
        <v>0.10529308792285974</v>
      </c>
      <c r="H73" s="108">
        <v>7.36438964660735E-2</v>
      </c>
      <c r="I73" s="108">
        <v>3.3250829969595941E-2</v>
      </c>
      <c r="J73" s="108">
        <v>1.1563627216993666E-2</v>
      </c>
      <c r="K73" s="108">
        <v>3.8991767471483621E-3</v>
      </c>
      <c r="L73" s="69">
        <v>0.23890312784087087</v>
      </c>
      <c r="M73" s="60">
        <v>0.10362190195490939</v>
      </c>
      <c r="N73" s="60">
        <v>0.13528122588596148</v>
      </c>
      <c r="O73" s="60">
        <v>7.20422579532638E-2</v>
      </c>
      <c r="P73" s="60">
        <v>3.1649191456786241E-2</v>
      </c>
      <c r="Q73" s="60">
        <v>4.0393066496477559E-2</v>
      </c>
      <c r="R73" s="60">
        <v>2.1687202752602275E-2</v>
      </c>
      <c r="S73" s="64">
        <v>7.6644504698453039E-3</v>
      </c>
      <c r="T73" s="60"/>
      <c r="U73" s="390">
        <v>1614767</v>
      </c>
      <c r="V73" s="400"/>
      <c r="W73" s="400">
        <f t="shared" si="7"/>
        <v>167325.22775402316</v>
      </c>
      <c r="X73" s="400">
        <f t="shared" si="8"/>
        <v>218447.65928019636</v>
      </c>
      <c r="Y73" s="400">
        <f t="shared" si="9"/>
        <v>116331.46074841793</v>
      </c>
      <c r="Z73" s="400">
        <f t="shared" si="10"/>
        <v>51106.069941100344</v>
      </c>
      <c r="AA73" s="400">
        <f t="shared" si="11"/>
        <v>65225.390807317577</v>
      </c>
      <c r="AB73" s="400">
        <f t="shared" si="12"/>
        <v>35019.779327211319</v>
      </c>
      <c r="AC73" s="400">
        <f t="shared" si="15"/>
        <v>12376.301691840692</v>
      </c>
      <c r="AE73" s="400">
        <f t="shared" si="13"/>
        <v>1058970.309259848</v>
      </c>
      <c r="AF73" s="400">
        <f t="shared" si="16"/>
        <v>326372.13395201939</v>
      </c>
      <c r="AG73" s="400">
        <f t="shared" si="17"/>
        <v>732598.17530782858</v>
      </c>
      <c r="AH73" s="400">
        <f t="shared" si="14"/>
        <v>555796.69074015203</v>
      </c>
    </row>
    <row r="74" spans="1:34" ht="15.6">
      <c r="A74" s="63">
        <v>1977</v>
      </c>
      <c r="B74" s="377">
        <v>0.65352353068812619</v>
      </c>
      <c r="C74" s="108">
        <v>0.20028216234638307</v>
      </c>
      <c r="D74" s="111">
        <v>0.45324136834174311</v>
      </c>
      <c r="E74" s="110">
        <v>0.34647646931187381</v>
      </c>
      <c r="F74" s="108">
        <v>0.2427496347847935</v>
      </c>
      <c r="G74" s="108">
        <v>0.10665341100676073</v>
      </c>
      <c r="H74" s="108">
        <v>7.4895630524947521E-2</v>
      </c>
      <c r="I74" s="108">
        <v>3.4051133045243986E-2</v>
      </c>
      <c r="J74" s="108">
        <v>1.1908074417158687E-2</v>
      </c>
      <c r="K74" s="108">
        <v>4.1684120767482699E-3</v>
      </c>
      <c r="L74" s="69">
        <v>0.23982305830511308</v>
      </c>
      <c r="M74" s="60">
        <v>0.10372683452708031</v>
      </c>
      <c r="N74" s="60">
        <v>0.13609622377803277</v>
      </c>
      <c r="O74" s="60">
        <v>7.2602277961516748E-2</v>
      </c>
      <c r="P74" s="60">
        <v>3.1757780481813214E-2</v>
      </c>
      <c r="Q74" s="60">
        <v>4.0844497479703534E-2</v>
      </c>
      <c r="R74" s="60">
        <v>2.2143058628085299E-2</v>
      </c>
      <c r="S74" s="64">
        <v>7.7396623404104173E-3</v>
      </c>
      <c r="T74" s="60"/>
      <c r="U74" s="390">
        <v>1798653</v>
      </c>
      <c r="V74" s="400"/>
      <c r="W74" s="400">
        <f t="shared" si="7"/>
        <v>186568.58210263657</v>
      </c>
      <c r="X74" s="400">
        <f t="shared" si="8"/>
        <v>244789.88118702997</v>
      </c>
      <c r="Y74" s="400">
        <f t="shared" si="9"/>
        <v>130586.30506231598</v>
      </c>
      <c r="Z74" s="400">
        <f t="shared" si="10"/>
        <v>57121.227136954782</v>
      </c>
      <c r="AA74" s="400">
        <f t="shared" si="11"/>
        <v>73465.077925361198</v>
      </c>
      <c r="AB74" s="400">
        <f t="shared" si="12"/>
        <v>39827.678830581506</v>
      </c>
      <c r="AC74" s="400">
        <f t="shared" si="15"/>
        <v>13920.966887566219</v>
      </c>
      <c r="AE74" s="400">
        <f t="shared" si="13"/>
        <v>1175462.0590427902</v>
      </c>
      <c r="AF74" s="400">
        <f t="shared" si="16"/>
        <v>360238.11215080897</v>
      </c>
      <c r="AG74" s="400">
        <f t="shared" si="17"/>
        <v>815223.94689198129</v>
      </c>
      <c r="AH74" s="400">
        <f t="shared" si="14"/>
        <v>623190.94095720979</v>
      </c>
    </row>
    <row r="75" spans="1:34" ht="15.6">
      <c r="A75" s="63">
        <v>1978</v>
      </c>
      <c r="B75" s="377">
        <v>0.65291653477307143</v>
      </c>
      <c r="C75" s="108">
        <v>0.19975558070290589</v>
      </c>
      <c r="D75" s="111">
        <v>0.45316095407016554</v>
      </c>
      <c r="E75" s="110">
        <v>0.34708346522692857</v>
      </c>
      <c r="F75" s="108">
        <v>0.24340119669892779</v>
      </c>
      <c r="G75" s="108">
        <v>0.10769409781094197</v>
      </c>
      <c r="H75" s="108">
        <v>7.6164354320961802E-2</v>
      </c>
      <c r="I75" s="108">
        <v>3.5190685117912235E-2</v>
      </c>
      <c r="J75" s="108">
        <v>1.2497947445373914E-2</v>
      </c>
      <c r="K75" s="108">
        <v>3.8224863621891324E-3</v>
      </c>
      <c r="L75" s="69">
        <v>0.2393893674159866</v>
      </c>
      <c r="M75" s="60">
        <v>0.10368226852800078</v>
      </c>
      <c r="N75" s="60">
        <v>0.13570709888798582</v>
      </c>
      <c r="O75" s="60">
        <v>7.2503412693029734E-2</v>
      </c>
      <c r="P75" s="60">
        <v>3.1529743489980167E-2</v>
      </c>
      <c r="Q75" s="60">
        <v>4.0973669203049567E-2</v>
      </c>
      <c r="R75" s="60">
        <v>2.2692737672538321E-2</v>
      </c>
      <c r="S75" s="64">
        <v>8.6754610831847809E-3</v>
      </c>
      <c r="T75" s="60"/>
      <c r="U75" s="390">
        <v>2029939</v>
      </c>
      <c r="V75" s="400"/>
      <c r="W75" s="400">
        <f t="shared" si="7"/>
        <v>210468.68049346138</v>
      </c>
      <c r="X75" s="400">
        <f t="shared" si="8"/>
        <v>275477.13260957907</v>
      </c>
      <c r="Y75" s="400">
        <f t="shared" si="9"/>
        <v>147177.50505867609</v>
      </c>
      <c r="Z75" s="400">
        <f t="shared" si="10"/>
        <v>64003.455970306852</v>
      </c>
      <c r="AA75" s="400">
        <f t="shared" si="11"/>
        <v>83174.04908836924</v>
      </c>
      <c r="AB75" s="400">
        <f t="shared" si="12"/>
        <v>46064.873218254768</v>
      </c>
      <c r="AC75" s="400">
        <f t="shared" si="15"/>
        <v>17610.656795739033</v>
      </c>
      <c r="AE75" s="400">
        <f t="shared" si="13"/>
        <v>1325380.7376807139</v>
      </c>
      <c r="AF75" s="400">
        <f t="shared" si="16"/>
        <v>405491.64373647608</v>
      </c>
      <c r="AG75" s="400">
        <f t="shared" si="17"/>
        <v>919889.0939442378</v>
      </c>
      <c r="AH75" s="400">
        <f t="shared" si="14"/>
        <v>704558.26231928612</v>
      </c>
    </row>
    <row r="76" spans="1:34" ht="15.6">
      <c r="A76" s="65">
        <v>1979</v>
      </c>
      <c r="B76" s="379">
        <v>0.65112075209617615</v>
      </c>
      <c r="C76" s="114">
        <v>0.20078200101852417</v>
      </c>
      <c r="D76" s="115">
        <v>0.45033875107765198</v>
      </c>
      <c r="E76" s="113">
        <v>0.34887924790382385</v>
      </c>
      <c r="F76" s="114">
        <v>0.24646465480327606</v>
      </c>
      <c r="G76" s="114">
        <v>0.11153456568717957</v>
      </c>
      <c r="H76" s="114">
        <v>8.0065600574016571E-2</v>
      </c>
      <c r="I76" s="114">
        <v>3.8581054657697678E-2</v>
      </c>
      <c r="J76" s="114">
        <v>1.4701927080750465E-2</v>
      </c>
      <c r="K76" s="114">
        <v>5.5961097879795611E-3</v>
      </c>
      <c r="L76" s="382">
        <v>0.23734468221664429</v>
      </c>
      <c r="M76" s="66">
        <v>0.10241459310054779</v>
      </c>
      <c r="N76" s="66">
        <v>0.1349300891160965</v>
      </c>
      <c r="O76" s="66">
        <v>7.2953511029481888E-2</v>
      </c>
      <c r="P76" s="66">
        <v>3.1468965113162994E-2</v>
      </c>
      <c r="Q76" s="66">
        <v>4.1484545916318893E-2</v>
      </c>
      <c r="R76" s="66">
        <v>2.3879127576947212E-2</v>
      </c>
      <c r="S76" s="67">
        <v>9.1058172927709034E-3</v>
      </c>
      <c r="T76" s="60"/>
      <c r="U76" s="390">
        <v>2248153</v>
      </c>
      <c r="V76" s="400"/>
      <c r="W76" s="400">
        <f t="shared" si="7"/>
        <v>230243.67472277582</v>
      </c>
      <c r="X76" s="400">
        <f t="shared" si="8"/>
        <v>303343.48463661969</v>
      </c>
      <c r="Y76" s="400">
        <f t="shared" si="9"/>
        <v>164010.65468146279</v>
      </c>
      <c r="Z76" s="400">
        <f t="shared" si="10"/>
        <v>70747.048326052725</v>
      </c>
      <c r="AA76" s="400">
        <f t="shared" si="11"/>
        <v>93263.606355410069</v>
      </c>
      <c r="AB76" s="400">
        <f t="shared" si="12"/>
        <v>53683.932299496606</v>
      </c>
      <c r="AC76" s="400">
        <f t="shared" si="15"/>
        <v>20471.270464194786</v>
      </c>
      <c r="AE76" s="400">
        <f t="shared" si="13"/>
        <v>1463819.0721872747</v>
      </c>
      <c r="AF76" s="400">
        <f t="shared" si="16"/>
        <v>451388.65793579817</v>
      </c>
      <c r="AG76" s="400">
        <f t="shared" si="17"/>
        <v>1012430.4142514765</v>
      </c>
      <c r="AH76" s="400">
        <f t="shared" si="14"/>
        <v>784333.92781272531</v>
      </c>
    </row>
    <row r="77" spans="1:34" ht="15.6">
      <c r="A77" s="57">
        <v>1980</v>
      </c>
      <c r="B77" s="384">
        <v>0.6575741171836853</v>
      </c>
      <c r="C77" s="118">
        <v>0.19892722368240356</v>
      </c>
      <c r="D77" s="119">
        <v>0.45864689350128174</v>
      </c>
      <c r="E77" s="117">
        <v>0.3424258828163147</v>
      </c>
      <c r="F77" s="118">
        <v>0.23903688788414001</v>
      </c>
      <c r="G77" s="118">
        <v>0.10670077055692673</v>
      </c>
      <c r="H77" s="118">
        <v>7.5976453721523285E-2</v>
      </c>
      <c r="I77" s="118">
        <v>3.5665404051542282E-2</v>
      </c>
      <c r="J77" s="118">
        <v>1.2659193947911263E-2</v>
      </c>
      <c r="K77" s="118">
        <v>4.1241894315040073E-3</v>
      </c>
      <c r="L77" s="385">
        <v>0.23572511225938797</v>
      </c>
      <c r="M77" s="58">
        <v>0.10338899493217468</v>
      </c>
      <c r="N77" s="58">
        <v>0.13233611732721329</v>
      </c>
      <c r="O77" s="58">
        <v>7.1035366505384445E-2</v>
      </c>
      <c r="P77" s="58">
        <v>3.0724316835403442E-2</v>
      </c>
      <c r="Q77" s="58">
        <v>4.0311049669981003E-2</v>
      </c>
      <c r="R77" s="58">
        <v>2.300621010363102E-2</v>
      </c>
      <c r="S77" s="59">
        <v>8.535004516407256E-3</v>
      </c>
      <c r="T77" s="60"/>
      <c r="U77" s="390">
        <v>2426752</v>
      </c>
      <c r="V77" s="400"/>
      <c r="W77" s="400">
        <f t="shared" si="7"/>
        <v>250899.45022964478</v>
      </c>
      <c r="X77" s="400">
        <f t="shared" si="8"/>
        <v>321146.9373960495</v>
      </c>
      <c r="Y77" s="400">
        <f t="shared" si="9"/>
        <v>172385.21773767471</v>
      </c>
      <c r="Z77" s="400">
        <f t="shared" si="10"/>
        <v>74560.297328948975</v>
      </c>
      <c r="AA77" s="400">
        <f t="shared" si="11"/>
        <v>97824.920408725739</v>
      </c>
      <c r="AB77" s="400">
        <f t="shared" si="12"/>
        <v>55830.366381406784</v>
      </c>
      <c r="AC77" s="400">
        <f t="shared" si="15"/>
        <v>20712.33928020034</v>
      </c>
      <c r="AE77" s="400">
        <f t="shared" si="13"/>
        <v>1595769.3040237427</v>
      </c>
      <c r="AF77" s="400">
        <f t="shared" si="16"/>
        <v>482747.03792572021</v>
      </c>
      <c r="AG77" s="400">
        <f t="shared" si="17"/>
        <v>1113022.2660980225</v>
      </c>
      <c r="AH77" s="400">
        <f t="shared" si="14"/>
        <v>830982.69597625732</v>
      </c>
    </row>
    <row r="78" spans="1:34" ht="15.6">
      <c r="A78" s="63">
        <v>1981</v>
      </c>
      <c r="B78" s="377">
        <v>0.65280604362487793</v>
      </c>
      <c r="C78" s="108">
        <v>0.19509440660476685</v>
      </c>
      <c r="D78" s="111">
        <v>0.45771163702011108</v>
      </c>
      <c r="E78" s="110">
        <v>0.34719395637512207</v>
      </c>
      <c r="F78" s="108">
        <v>0.24347381293773651</v>
      </c>
      <c r="G78" s="108">
        <v>0.11048658937215805</v>
      </c>
      <c r="H78" s="108">
        <v>7.9660147428512573E-2</v>
      </c>
      <c r="I78" s="108">
        <v>3.8442783057689667E-2</v>
      </c>
      <c r="J78" s="108">
        <v>1.3981634750962257E-2</v>
      </c>
      <c r="K78" s="108">
        <v>4.7656737000072013E-3</v>
      </c>
      <c r="L78" s="69">
        <v>0.23670736700296402</v>
      </c>
      <c r="M78" s="60">
        <v>0.10372014343738556</v>
      </c>
      <c r="N78" s="60">
        <v>0.13298722356557846</v>
      </c>
      <c r="O78" s="60">
        <v>7.2043806314468384E-2</v>
      </c>
      <c r="P78" s="60">
        <v>3.0826441943645477E-2</v>
      </c>
      <c r="Q78" s="60">
        <v>4.1217364370822906E-2</v>
      </c>
      <c r="R78" s="60">
        <v>2.4461148306727409E-2</v>
      </c>
      <c r="S78" s="64">
        <v>9.2159610509550561E-3</v>
      </c>
      <c r="T78" s="60"/>
      <c r="U78" s="390">
        <v>2722132</v>
      </c>
      <c r="V78" s="400"/>
      <c r="W78" s="400">
        <f t="shared" si="7"/>
        <v>282339.92149549723</v>
      </c>
      <c r="X78" s="400">
        <f t="shared" si="8"/>
        <v>362008.77685901523</v>
      </c>
      <c r="Y78" s="400">
        <f t="shared" si="9"/>
        <v>196112.75057041645</v>
      </c>
      <c r="Z78" s="400">
        <f t="shared" si="10"/>
        <v>83913.64406093955</v>
      </c>
      <c r="AA78" s="400">
        <f t="shared" si="11"/>
        <v>112199.1065094769</v>
      </c>
      <c r="AB78" s="400">
        <f t="shared" si="12"/>
        <v>66586.474562488496</v>
      </c>
      <c r="AC78" s="400">
        <f t="shared" si="15"/>
        <v>25087.062487558389</v>
      </c>
      <c r="AE78" s="400">
        <f t="shared" si="13"/>
        <v>1777024.2211446762</v>
      </c>
      <c r="AF78" s="400">
        <f t="shared" si="16"/>
        <v>531072.72723984718</v>
      </c>
      <c r="AG78" s="400">
        <f t="shared" si="17"/>
        <v>1245951.493904829</v>
      </c>
      <c r="AH78" s="400">
        <f t="shared" si="14"/>
        <v>945107.77885532379</v>
      </c>
    </row>
    <row r="79" spans="1:34" ht="15.6">
      <c r="A79" s="63">
        <v>1982</v>
      </c>
      <c r="B79" s="377">
        <v>0.65102586150169373</v>
      </c>
      <c r="C79" s="108">
        <v>0.18957161903381348</v>
      </c>
      <c r="D79" s="111">
        <v>0.46145424246788025</v>
      </c>
      <c r="E79" s="110">
        <v>0.34897413849830627</v>
      </c>
      <c r="F79" s="108">
        <v>0.24501043558120728</v>
      </c>
      <c r="G79" s="108">
        <v>0.1126394122838974</v>
      </c>
      <c r="H79" s="108">
        <v>8.222004771232605E-2</v>
      </c>
      <c r="I79" s="108">
        <v>4.0817286819219589E-2</v>
      </c>
      <c r="J79" s="108">
        <v>1.4967627823352814E-2</v>
      </c>
      <c r="K79" s="108">
        <v>4.9681725359721866E-3</v>
      </c>
      <c r="L79" s="69">
        <v>0.23633472621440887</v>
      </c>
      <c r="M79" s="60">
        <v>0.103963702917099</v>
      </c>
      <c r="N79" s="60">
        <v>0.13237102329730988</v>
      </c>
      <c r="O79" s="60">
        <v>7.1822125464677811E-2</v>
      </c>
      <c r="P79" s="60">
        <v>3.041936457157135E-2</v>
      </c>
      <c r="Q79" s="60">
        <v>4.1402760893106461E-2</v>
      </c>
      <c r="R79" s="60">
        <v>2.5849658995866776E-2</v>
      </c>
      <c r="S79" s="64">
        <v>9.9994552873806271E-3</v>
      </c>
      <c r="T79" s="60"/>
      <c r="U79" s="390">
        <v>2840412</v>
      </c>
      <c r="V79" s="400"/>
      <c r="W79" s="400">
        <f t="shared" si="7"/>
        <v>295299.749330163</v>
      </c>
      <c r="X79" s="400">
        <f t="shared" si="8"/>
        <v>375988.24302595854</v>
      </c>
      <c r="Y79" s="400">
        <f t="shared" si="9"/>
        <v>204004.42703537643</v>
      </c>
      <c r="Z79" s="400">
        <f t="shared" si="10"/>
        <v>86403.528161466122</v>
      </c>
      <c r="AA79" s="400">
        <f t="shared" si="11"/>
        <v>117600.89887391031</v>
      </c>
      <c r="AB79" s="400">
        <f t="shared" si="12"/>
        <v>73423.68160776794</v>
      </c>
      <c r="AC79" s="400">
        <f t="shared" si="15"/>
        <v>28402.572791739382</v>
      </c>
      <c r="AE79" s="400">
        <f t="shared" si="13"/>
        <v>1849181.6693197489</v>
      </c>
      <c r="AF79" s="400">
        <f t="shared" si="16"/>
        <v>538461.5015630722</v>
      </c>
      <c r="AG79" s="400">
        <f t="shared" si="17"/>
        <v>1310720.1677566767</v>
      </c>
      <c r="AH79" s="400">
        <f t="shared" si="14"/>
        <v>991230.33068025112</v>
      </c>
    </row>
    <row r="80" spans="1:34" ht="15.6">
      <c r="A80" s="63">
        <v>1983</v>
      </c>
      <c r="B80" s="377">
        <v>0.6457970142364502</v>
      </c>
      <c r="C80" s="108">
        <v>0.18307822942733765</v>
      </c>
      <c r="D80" s="111">
        <v>0.46271878480911255</v>
      </c>
      <c r="E80" s="110">
        <v>0.3542029857635498</v>
      </c>
      <c r="F80" s="108">
        <v>0.24851028621196747</v>
      </c>
      <c r="G80" s="108">
        <v>0.11513808369636536</v>
      </c>
      <c r="H80" s="108">
        <v>8.3939425647258759E-2</v>
      </c>
      <c r="I80" s="108">
        <v>4.1355978697538376E-2</v>
      </c>
      <c r="J80" s="108">
        <v>1.4990347437560558E-2</v>
      </c>
      <c r="K80" s="108">
        <v>4.828444816438739E-3</v>
      </c>
      <c r="L80" s="69">
        <v>0.23906490206718445</v>
      </c>
      <c r="M80" s="60">
        <v>0.10569269955158234</v>
      </c>
      <c r="N80" s="60">
        <v>0.13337220251560211</v>
      </c>
      <c r="O80" s="60">
        <v>7.3782104998826981E-2</v>
      </c>
      <c r="P80" s="60">
        <v>3.1198658049106598E-2</v>
      </c>
      <c r="Q80" s="60">
        <v>4.2583446949720383E-2</v>
      </c>
      <c r="R80" s="60">
        <v>2.6365631259977818E-2</v>
      </c>
      <c r="S80" s="64">
        <v>1.0161902621121819E-2</v>
      </c>
      <c r="T80" s="60"/>
      <c r="U80" s="390">
        <v>3060514</v>
      </c>
      <c r="V80" s="400"/>
      <c r="W80" s="400">
        <f t="shared" si="7"/>
        <v>323473.98667541146</v>
      </c>
      <c r="X80" s="400">
        <f t="shared" si="8"/>
        <v>408187.49300983548</v>
      </c>
      <c r="Y80" s="400">
        <f t="shared" si="9"/>
        <v>225811.16529837996</v>
      </c>
      <c r="Z80" s="400">
        <f t="shared" si="10"/>
        <v>95483.92974050343</v>
      </c>
      <c r="AA80" s="400">
        <f t="shared" si="11"/>
        <v>130327.23555787653</v>
      </c>
      <c r="AB80" s="400">
        <f t="shared" si="12"/>
        <v>80692.38358999975</v>
      </c>
      <c r="AC80" s="400">
        <f t="shared" si="15"/>
        <v>31100.645238580022</v>
      </c>
      <c r="AE80" s="400">
        <f t="shared" si="13"/>
        <v>1976470.8032288551</v>
      </c>
      <c r="AF80" s="400">
        <f t="shared" si="16"/>
        <v>560313.48425757885</v>
      </c>
      <c r="AG80" s="400">
        <f t="shared" si="17"/>
        <v>1416157.3189712763</v>
      </c>
      <c r="AH80" s="400">
        <f t="shared" si="14"/>
        <v>1084043.1967711449</v>
      </c>
    </row>
    <row r="81" spans="1:34" ht="15.6">
      <c r="A81" s="63">
        <v>1984</v>
      </c>
      <c r="B81" s="377">
        <v>0.63336181640625</v>
      </c>
      <c r="C81" s="108">
        <v>0.17883282899856567</v>
      </c>
      <c r="D81" s="111">
        <v>0.45452898740768433</v>
      </c>
      <c r="E81" s="110">
        <v>0.36663818359375</v>
      </c>
      <c r="F81" s="108">
        <v>0.26112833619117737</v>
      </c>
      <c r="G81" s="108">
        <v>0.12498427182435989</v>
      </c>
      <c r="H81" s="108">
        <v>9.2340186238288879E-2</v>
      </c>
      <c r="I81" s="108">
        <v>4.7299657016992569E-2</v>
      </c>
      <c r="J81" s="108">
        <v>1.7511902377009392E-2</v>
      </c>
      <c r="K81" s="108">
        <v>5.9062703385340193E-3</v>
      </c>
      <c r="L81" s="69">
        <v>0.24165391176939011</v>
      </c>
      <c r="M81" s="60">
        <v>0.10550984740257263</v>
      </c>
      <c r="N81" s="60">
        <v>0.13614406436681747</v>
      </c>
      <c r="O81" s="60">
        <v>7.7684614807367325E-2</v>
      </c>
      <c r="P81" s="60">
        <v>3.2644085586071014E-2</v>
      </c>
      <c r="Q81" s="60">
        <v>4.504052922129631E-2</v>
      </c>
      <c r="R81" s="60">
        <v>2.9787754639983177E-2</v>
      </c>
      <c r="S81" s="64">
        <v>1.1605632038475373E-2</v>
      </c>
      <c r="T81" s="60"/>
      <c r="U81" s="390">
        <v>3443987</v>
      </c>
      <c r="V81" s="400"/>
      <c r="W81" s="400">
        <f t="shared" si="7"/>
        <v>363374.54282644391</v>
      </c>
      <c r="X81" s="400">
        <f t="shared" si="8"/>
        <v>468878.38780648261</v>
      </c>
      <c r="Y81" s="400">
        <f t="shared" si="9"/>
        <v>267544.80349658057</v>
      </c>
      <c r="Z81" s="400">
        <f t="shared" si="10"/>
        <v>112425.80638531595</v>
      </c>
      <c r="AA81" s="400">
        <f t="shared" si="11"/>
        <v>155118.99711126462</v>
      </c>
      <c r="AB81" s="400">
        <f t="shared" si="12"/>
        <v>102588.63973929174</v>
      </c>
      <c r="AC81" s="400">
        <f t="shared" si="15"/>
        <v>39969.645867292689</v>
      </c>
      <c r="AE81" s="400">
        <f t="shared" si="13"/>
        <v>2181289.8619995117</v>
      </c>
      <c r="AF81" s="400">
        <f t="shared" si="16"/>
        <v>615897.9382442832</v>
      </c>
      <c r="AG81" s="400">
        <f t="shared" si="17"/>
        <v>1565391.9237552285</v>
      </c>
      <c r="AH81" s="400">
        <f t="shared" si="14"/>
        <v>1262697.1380004883</v>
      </c>
    </row>
    <row r="82" spans="1:34" ht="15.6">
      <c r="A82" s="63">
        <v>1985</v>
      </c>
      <c r="B82" s="377">
        <v>0.63342633843421936</v>
      </c>
      <c r="C82" s="108">
        <v>0.17881196737289429</v>
      </c>
      <c r="D82" s="111">
        <v>0.45461437106132507</v>
      </c>
      <c r="E82" s="110">
        <v>0.36657366156578064</v>
      </c>
      <c r="F82" s="108">
        <v>0.26093879342079163</v>
      </c>
      <c r="G82" s="108">
        <v>0.12553958594799042</v>
      </c>
      <c r="H82" s="108">
        <v>9.3176968395709991E-2</v>
      </c>
      <c r="I82" s="108">
        <v>4.7201294451951981E-2</v>
      </c>
      <c r="J82" s="108">
        <v>1.6444744542241096E-2</v>
      </c>
      <c r="K82" s="108">
        <v>1.6644671282584097E-3</v>
      </c>
      <c r="L82" s="69">
        <v>0.24103407561779022</v>
      </c>
      <c r="M82" s="60">
        <v>0.10563486814498901</v>
      </c>
      <c r="N82" s="60">
        <v>0.13539920747280121</v>
      </c>
      <c r="O82" s="60">
        <v>7.8338291496038437E-2</v>
      </c>
      <c r="P82" s="60">
        <v>3.2362617552280426E-2</v>
      </c>
      <c r="Q82" s="60">
        <v>4.5975673943758011E-2</v>
      </c>
      <c r="R82" s="60">
        <v>3.0756549909710884E-2</v>
      </c>
      <c r="S82" s="64">
        <v>1.4780277413982686E-2</v>
      </c>
      <c r="T82" s="60"/>
      <c r="U82" s="390">
        <v>3684189</v>
      </c>
      <c r="V82" s="400"/>
      <c r="W82" s="400">
        <f t="shared" si="7"/>
        <v>389178.81923621893</v>
      </c>
      <c r="X82" s="400">
        <f t="shared" si="8"/>
        <v>498836.27078001201</v>
      </c>
      <c r="Y82" s="400">
        <f t="shared" si="9"/>
        <v>288613.07180849835</v>
      </c>
      <c r="Z82" s="400">
        <f t="shared" si="10"/>
        <v>119229.99959731847</v>
      </c>
      <c r="AA82" s="400">
        <f t="shared" si="11"/>
        <v>169383.07221117988</v>
      </c>
      <c r="AB82" s="400">
        <f t="shared" si="12"/>
        <v>113312.94285530783</v>
      </c>
      <c r="AC82" s="400">
        <f t="shared" si="15"/>
        <v>54453.33546554346</v>
      </c>
      <c r="AE82" s="400">
        <f t="shared" si="13"/>
        <v>2333662.3483696282</v>
      </c>
      <c r="AF82" s="400">
        <f t="shared" si="16"/>
        <v>658777.08326357603</v>
      </c>
      <c r="AG82" s="400">
        <f t="shared" si="17"/>
        <v>1674885.2651060522</v>
      </c>
      <c r="AH82" s="400">
        <f t="shared" si="14"/>
        <v>1350526.6516303718</v>
      </c>
    </row>
    <row r="83" spans="1:34" ht="15.6">
      <c r="A83" s="63">
        <v>1986</v>
      </c>
      <c r="B83" s="377">
        <v>0.63526898622512817</v>
      </c>
      <c r="C83" s="108">
        <v>0.17667049169540405</v>
      </c>
      <c r="D83" s="111">
        <v>0.45859849452972412</v>
      </c>
      <c r="E83" s="110">
        <v>0.36473101377487183</v>
      </c>
      <c r="F83" s="108">
        <v>0.25850987434387207</v>
      </c>
      <c r="G83" s="108">
        <v>0.12209108471870422</v>
      </c>
      <c r="H83" s="108">
        <v>8.9226439595222473E-2</v>
      </c>
      <c r="I83" s="108">
        <v>4.3491315096616745E-2</v>
      </c>
      <c r="J83" s="108">
        <v>1.5499474480748177E-2</v>
      </c>
      <c r="K83" s="108">
        <v>5.1074852775091521E-3</v>
      </c>
      <c r="L83" s="69">
        <v>0.2426399290561676</v>
      </c>
      <c r="M83" s="60">
        <v>0.10622113943099976</v>
      </c>
      <c r="N83" s="60">
        <v>0.13641878962516785</v>
      </c>
      <c r="O83" s="60">
        <v>7.8599769622087479E-2</v>
      </c>
      <c r="P83" s="60">
        <v>3.286464512348175E-2</v>
      </c>
      <c r="Q83" s="60">
        <v>4.5735124498605728E-2</v>
      </c>
      <c r="R83" s="60">
        <v>2.7991840615868568E-2</v>
      </c>
      <c r="S83" s="64">
        <v>1.0391989203239024E-2</v>
      </c>
      <c r="T83" s="60"/>
      <c r="U83" s="390">
        <v>3848203</v>
      </c>
      <c r="V83" s="400"/>
      <c r="W83" s="400">
        <f t="shared" si="7"/>
        <v>408760.50742179155</v>
      </c>
      <c r="X83" s="400">
        <f t="shared" si="8"/>
        <v>524967.19549193978</v>
      </c>
      <c r="Y83" s="400">
        <f t="shared" si="9"/>
        <v>302467.8692590259</v>
      </c>
      <c r="Z83" s="400">
        <f t="shared" si="10"/>
        <v>126469.82595811784</v>
      </c>
      <c r="AA83" s="400">
        <f t="shared" si="11"/>
        <v>175998.04330090806</v>
      </c>
      <c r="AB83" s="400">
        <f t="shared" si="12"/>
        <v>107718.28503350727</v>
      </c>
      <c r="AC83" s="400">
        <f t="shared" si="15"/>
        <v>39990.484027872022</v>
      </c>
      <c r="AE83" s="400">
        <f t="shared" si="13"/>
        <v>2444644.0185984969</v>
      </c>
      <c r="AF83" s="400">
        <f t="shared" si="16"/>
        <v>679863.91615372896</v>
      </c>
      <c r="AG83" s="400">
        <f t="shared" si="17"/>
        <v>1764780.102444768</v>
      </c>
      <c r="AH83" s="400">
        <f t="shared" si="14"/>
        <v>1403558.9814015031</v>
      </c>
    </row>
    <row r="84" spans="1:34" ht="15.6">
      <c r="A84" s="63">
        <v>1987</v>
      </c>
      <c r="B84" s="377">
        <v>0.6238846480846405</v>
      </c>
      <c r="C84" s="108">
        <v>0.17262822389602661</v>
      </c>
      <c r="D84" s="111">
        <v>0.45125642418861389</v>
      </c>
      <c r="E84" s="110">
        <v>0.3761153519153595</v>
      </c>
      <c r="F84" s="108">
        <v>0.27157947421073914</v>
      </c>
      <c r="G84" s="108">
        <v>0.13306523859500885</v>
      </c>
      <c r="H84" s="108">
        <v>9.813331812620163E-2</v>
      </c>
      <c r="I84" s="108">
        <v>4.8432867974042892E-2</v>
      </c>
      <c r="J84" s="108">
        <v>1.7138117924332619E-2</v>
      </c>
      <c r="K84" s="108">
        <v>5.8377843834159018E-3</v>
      </c>
      <c r="L84" s="69">
        <v>0.24305011332035065</v>
      </c>
      <c r="M84" s="60">
        <v>0.10453587770462036</v>
      </c>
      <c r="N84" s="60">
        <v>0.13851423561573029</v>
      </c>
      <c r="O84" s="60">
        <v>8.4632370620965958E-2</v>
      </c>
      <c r="P84" s="60">
        <v>3.493192046880722E-2</v>
      </c>
      <c r="Q84" s="60">
        <v>4.9700450152158737E-2</v>
      </c>
      <c r="R84" s="60">
        <v>3.1294750049710274E-2</v>
      </c>
      <c r="S84" s="64">
        <v>1.1300333540916717E-2</v>
      </c>
      <c r="T84" s="60"/>
      <c r="U84" s="390">
        <v>4119198</v>
      </c>
      <c r="V84" s="400"/>
      <c r="W84" s="400">
        <f t="shared" si="7"/>
        <v>430603.97836911678</v>
      </c>
      <c r="X84" s="400">
        <f t="shared" si="8"/>
        <v>570567.56231984496</v>
      </c>
      <c r="Y84" s="400">
        <f t="shared" si="9"/>
        <v>348617.49179714173</v>
      </c>
      <c r="Z84" s="400">
        <f t="shared" si="10"/>
        <v>143891.49693126976</v>
      </c>
      <c r="AA84" s="400">
        <f t="shared" si="11"/>
        <v>204725.99486587197</v>
      </c>
      <c r="AB84" s="400">
        <f t="shared" si="12"/>
        <v>128909.27181526646</v>
      </c>
      <c r="AC84" s="400">
        <f t="shared" si="15"/>
        <v>46548.311321077061</v>
      </c>
      <c r="AE84" s="400">
        <f t="shared" si="13"/>
        <v>2569904.394620955</v>
      </c>
      <c r="AF84" s="400">
        <f t="shared" si="16"/>
        <v>711089.83461606503</v>
      </c>
      <c r="AG84" s="400">
        <f t="shared" si="17"/>
        <v>1858814.56000489</v>
      </c>
      <c r="AH84" s="400">
        <f t="shared" si="14"/>
        <v>1549293.605379045</v>
      </c>
    </row>
    <row r="85" spans="1:34" ht="15.6">
      <c r="A85" s="63">
        <v>1988</v>
      </c>
      <c r="B85" s="377">
        <v>0.61051839590072632</v>
      </c>
      <c r="C85" s="108">
        <v>0.16944479942321777</v>
      </c>
      <c r="D85" s="111">
        <v>0.44107359647750854</v>
      </c>
      <c r="E85" s="110">
        <v>0.38948160409927368</v>
      </c>
      <c r="F85" s="108">
        <v>0.28666871786117554</v>
      </c>
      <c r="G85" s="108">
        <v>0.14876338839530945</v>
      </c>
      <c r="H85" s="108">
        <v>0.11336487531661987</v>
      </c>
      <c r="I85" s="108">
        <v>5.9706281870603561E-2</v>
      </c>
      <c r="J85" s="108">
        <v>2.3015363141894341E-2</v>
      </c>
      <c r="K85" s="108">
        <v>8.4031543287394119E-3</v>
      </c>
      <c r="L85" s="69">
        <v>0.24071821570396423</v>
      </c>
      <c r="M85" s="60">
        <v>0.10281288623809814</v>
      </c>
      <c r="N85" s="60">
        <v>0.13790532946586609</v>
      </c>
      <c r="O85" s="60">
        <v>8.9057106524705887E-2</v>
      </c>
      <c r="P85" s="60">
        <v>3.5398513078689575E-2</v>
      </c>
      <c r="Q85" s="60">
        <v>5.3658593446016312E-2</v>
      </c>
      <c r="R85" s="60">
        <v>3.6690918728709221E-2</v>
      </c>
      <c r="S85" s="64">
        <v>1.4612208813154929E-2</v>
      </c>
      <c r="T85" s="60"/>
      <c r="U85" s="390">
        <v>4493372</v>
      </c>
      <c r="V85" s="400"/>
      <c r="W85" s="400">
        <f t="shared" si="7"/>
        <v>461976.54426145554</v>
      </c>
      <c r="X85" s="400">
        <f t="shared" si="8"/>
        <v>619659.94607269764</v>
      </c>
      <c r="Y85" s="400">
        <f t="shared" si="9"/>
        <v>400166.70885913074</v>
      </c>
      <c r="Z85" s="400">
        <f t="shared" si="10"/>
        <v>159058.68750941753</v>
      </c>
      <c r="AA85" s="400">
        <f t="shared" si="11"/>
        <v>241108.02134971321</v>
      </c>
      <c r="AB85" s="400">
        <f t="shared" si="12"/>
        <v>164865.94686985761</v>
      </c>
      <c r="AC85" s="400">
        <f t="shared" si="15"/>
        <v>65658.089939183585</v>
      </c>
      <c r="AE85" s="400">
        <f t="shared" si="13"/>
        <v>2743286.2656252384</v>
      </c>
      <c r="AF85" s="400">
        <f t="shared" si="16"/>
        <v>761378.51727390289</v>
      </c>
      <c r="AG85" s="400">
        <f t="shared" si="17"/>
        <v>1981907.7483513355</v>
      </c>
      <c r="AH85" s="400">
        <f t="shared" si="14"/>
        <v>1750085.7343747616</v>
      </c>
    </row>
    <row r="86" spans="1:34" ht="15.6">
      <c r="A86" s="65">
        <v>1989</v>
      </c>
      <c r="B86" s="379">
        <v>0.61329847574234009</v>
      </c>
      <c r="C86" s="114">
        <v>0.16931194067001343</v>
      </c>
      <c r="D86" s="115">
        <v>0.44398653507232666</v>
      </c>
      <c r="E86" s="113">
        <v>0.38670152425765991</v>
      </c>
      <c r="F86" s="114">
        <v>0.28313052654266357</v>
      </c>
      <c r="G86" s="114">
        <v>0.1446424275636673</v>
      </c>
      <c r="H86" s="114">
        <v>0.10871762782335281</v>
      </c>
      <c r="I86" s="114">
        <v>5.5310618132352829E-2</v>
      </c>
      <c r="J86" s="114">
        <v>2.0483361557126045E-2</v>
      </c>
      <c r="K86" s="114">
        <v>7.1183129763991637E-3</v>
      </c>
      <c r="L86" s="382">
        <v>0.24205909669399261</v>
      </c>
      <c r="M86" s="66">
        <v>0.10357099771499634</v>
      </c>
      <c r="N86" s="66">
        <v>0.13848809897899628</v>
      </c>
      <c r="O86" s="66">
        <v>8.9331809431314468E-2</v>
      </c>
      <c r="P86" s="66">
        <v>3.5924799740314484E-2</v>
      </c>
      <c r="Q86" s="66">
        <v>5.3407009690999985E-2</v>
      </c>
      <c r="R86" s="66">
        <v>3.4827256575226784E-2</v>
      </c>
      <c r="S86" s="67">
        <v>1.3365048580726881E-2</v>
      </c>
      <c r="T86" s="60"/>
      <c r="U86" s="390">
        <v>4782194</v>
      </c>
      <c r="V86" s="400"/>
      <c r="W86" s="400">
        <f t="shared" si="7"/>
        <v>495296.6038466692</v>
      </c>
      <c r="X86" s="400">
        <f t="shared" si="8"/>
        <v>662276.95600876212</v>
      </c>
      <c r="Y86" s="400">
        <f t="shared" si="9"/>
        <v>427202.04307157546</v>
      </c>
      <c r="Z86" s="400">
        <f t="shared" si="10"/>
        <v>171799.36176933348</v>
      </c>
      <c r="AA86" s="400">
        <f t="shared" si="11"/>
        <v>255402.68130224198</v>
      </c>
      <c r="AB86" s="400">
        <f t="shared" si="12"/>
        <v>166550.69743051007</v>
      </c>
      <c r="AC86" s="400">
        <f t="shared" si="15"/>
        <v>63914.255132460603</v>
      </c>
      <c r="AE86" s="400">
        <f t="shared" si="13"/>
        <v>2932912.2909041643</v>
      </c>
      <c r="AF86" s="400">
        <f t="shared" si="16"/>
        <v>809682.54680049419</v>
      </c>
      <c r="AG86" s="400">
        <f t="shared" si="17"/>
        <v>2123229.7441036701</v>
      </c>
      <c r="AH86" s="400">
        <f t="shared" si="14"/>
        <v>1849281.7090958357</v>
      </c>
    </row>
    <row r="87" spans="1:34" ht="15.6">
      <c r="A87" s="57">
        <v>1990</v>
      </c>
      <c r="B87" s="384">
        <v>0.61285924911499023</v>
      </c>
      <c r="C87" s="118">
        <v>0.16803818941116333</v>
      </c>
      <c r="D87" s="119">
        <v>0.4448210597038269</v>
      </c>
      <c r="E87" s="117">
        <v>0.38714075088500977</v>
      </c>
      <c r="F87" s="118">
        <v>0.28329759836196899</v>
      </c>
      <c r="G87" s="118">
        <v>0.14542049169540405</v>
      </c>
      <c r="H87" s="118">
        <v>0.10951678454875946</v>
      </c>
      <c r="I87" s="118">
        <v>5.5455312132835388E-2</v>
      </c>
      <c r="J87" s="118">
        <v>2.0548664033412933E-2</v>
      </c>
      <c r="K87" s="118">
        <v>7.393026844398352E-3</v>
      </c>
      <c r="L87" s="385">
        <v>0.24172025918960571</v>
      </c>
      <c r="M87" s="58">
        <v>0.10384315252304077</v>
      </c>
      <c r="N87" s="58">
        <v>0.13787710666656494</v>
      </c>
      <c r="O87" s="58">
        <v>8.9965179562568665E-2</v>
      </c>
      <c r="P87" s="58">
        <v>3.5903707146644592E-2</v>
      </c>
      <c r="Q87" s="58">
        <v>5.4061472415924072E-2</v>
      </c>
      <c r="R87" s="58">
        <v>3.4906648099422455E-2</v>
      </c>
      <c r="S87" s="59">
        <v>1.3155637189014581E-2</v>
      </c>
      <c r="T87" s="60"/>
      <c r="U87" s="390">
        <v>5036095</v>
      </c>
      <c r="V87" s="400"/>
      <c r="W87" s="400">
        <f t="shared" si="7"/>
        <v>522963.98120552301</v>
      </c>
      <c r="X87" s="400">
        <f t="shared" si="8"/>
        <v>694362.20749795437</v>
      </c>
      <c r="Y87" s="400">
        <f t="shared" si="9"/>
        <v>453073.19096915424</v>
      </c>
      <c r="Z87" s="400">
        <f t="shared" si="10"/>
        <v>180814.4800426811</v>
      </c>
      <c r="AA87" s="400">
        <f t="shared" si="11"/>
        <v>272258.71092647314</v>
      </c>
      <c r="AB87" s="400">
        <f t="shared" si="12"/>
        <v>175793.19596026093</v>
      </c>
      <c r="AC87" s="400">
        <f t="shared" si="15"/>
        <v>66253.038669410395</v>
      </c>
      <c r="AE87" s="400">
        <f t="shared" si="13"/>
        <v>3086417.4001717567</v>
      </c>
      <c r="AF87" s="400">
        <f t="shared" si="16"/>
        <v>846256.28550261259</v>
      </c>
      <c r="AG87" s="400">
        <f t="shared" si="17"/>
        <v>2240161.1146691442</v>
      </c>
      <c r="AH87" s="400">
        <f t="shared" si="14"/>
        <v>1949677.5998282433</v>
      </c>
    </row>
    <row r="88" spans="1:34" ht="15.6">
      <c r="A88" s="63">
        <v>1991</v>
      </c>
      <c r="B88" s="377">
        <v>0.61443758010864258</v>
      </c>
      <c r="C88" s="108">
        <v>0.16619127988815308</v>
      </c>
      <c r="D88" s="111">
        <v>0.4482463002204895</v>
      </c>
      <c r="E88" s="110">
        <v>0.38556241989135742</v>
      </c>
      <c r="F88" s="108">
        <v>0.28012561798095703</v>
      </c>
      <c r="G88" s="108">
        <v>0.13891473412513733</v>
      </c>
      <c r="H88" s="108">
        <v>0.10279636830091476</v>
      </c>
      <c r="I88" s="108">
        <v>5.130019411444664E-2</v>
      </c>
      <c r="J88" s="108">
        <v>1.917557418346405E-2</v>
      </c>
      <c r="K88" s="108">
        <v>6.8902697883526454E-3</v>
      </c>
      <c r="L88" s="69">
        <v>0.24664768576622009</v>
      </c>
      <c r="M88" s="60">
        <v>0.10543680191040039</v>
      </c>
      <c r="N88" s="60">
        <v>0.1412108838558197</v>
      </c>
      <c r="O88" s="60">
        <v>8.7614540010690689E-2</v>
      </c>
      <c r="P88" s="60">
        <v>3.6118365824222565E-2</v>
      </c>
      <c r="Q88" s="60">
        <v>5.1496174186468124E-2</v>
      </c>
      <c r="R88" s="60">
        <v>3.212461993098259E-2</v>
      </c>
      <c r="S88" s="64">
        <v>1.2285304395111406E-2</v>
      </c>
      <c r="T88" s="60"/>
      <c r="U88" s="390">
        <v>5186125</v>
      </c>
      <c r="V88" s="400"/>
      <c r="W88" s="400">
        <f t="shared" si="7"/>
        <v>546808.43430757523</v>
      </c>
      <c r="X88" s="400">
        <f t="shared" si="8"/>
        <v>732337.29503676295</v>
      </c>
      <c r="Y88" s="400">
        <f t="shared" si="9"/>
        <v>454379.95631294325</v>
      </c>
      <c r="Z88" s="400">
        <f t="shared" si="10"/>
        <v>187314.35996014625</v>
      </c>
      <c r="AA88" s="400">
        <f t="shared" si="11"/>
        <v>267065.596352797</v>
      </c>
      <c r="AB88" s="400">
        <f t="shared" si="12"/>
        <v>166602.29453956708</v>
      </c>
      <c r="AC88" s="400">
        <f t="shared" si="15"/>
        <v>63713.124256097137</v>
      </c>
      <c r="AE88" s="400">
        <f t="shared" si="13"/>
        <v>3186550.095140934</v>
      </c>
      <c r="AF88" s="400">
        <f t="shared" si="16"/>
        <v>861888.75140994787</v>
      </c>
      <c r="AG88" s="400">
        <f t="shared" si="17"/>
        <v>2324661.3437309861</v>
      </c>
      <c r="AH88" s="400">
        <f t="shared" si="14"/>
        <v>1999574.904859066</v>
      </c>
    </row>
    <row r="89" spans="1:34" ht="15.6">
      <c r="A89" s="63">
        <v>1992</v>
      </c>
      <c r="B89" s="377">
        <v>0.602232426404953</v>
      </c>
      <c r="C89" s="108">
        <v>0.15830767154693604</v>
      </c>
      <c r="D89" s="111">
        <v>0.44392475485801697</v>
      </c>
      <c r="E89" s="110">
        <v>0.397767573595047</v>
      </c>
      <c r="F89" s="108">
        <v>0.29294472932815552</v>
      </c>
      <c r="G89" s="108">
        <v>0.15014225244522095</v>
      </c>
      <c r="H89" s="108">
        <v>0.11275604367256165</v>
      </c>
      <c r="I89" s="108">
        <v>5.7778127491474152E-2</v>
      </c>
      <c r="J89" s="108">
        <v>2.2829236462712288E-2</v>
      </c>
      <c r="K89" s="108">
        <v>8.3249472870299771E-3</v>
      </c>
      <c r="L89" s="69">
        <v>0.24762532114982605</v>
      </c>
      <c r="M89" s="60">
        <v>0.10482284426689148</v>
      </c>
      <c r="N89" s="60">
        <v>0.14280247688293457</v>
      </c>
      <c r="O89" s="60">
        <v>9.2364124953746796E-2</v>
      </c>
      <c r="P89" s="60">
        <v>3.7386208772659302E-2</v>
      </c>
      <c r="Q89" s="60">
        <v>5.4977916181087494E-2</v>
      </c>
      <c r="R89" s="60">
        <v>3.4948891028761864E-2</v>
      </c>
      <c r="S89" s="64">
        <v>1.4504289175682311E-2</v>
      </c>
      <c r="T89" s="60"/>
      <c r="U89" s="390">
        <v>5499748</v>
      </c>
      <c r="V89" s="400"/>
      <c r="W89" s="400">
        <f t="shared" si="7"/>
        <v>576499.22811114788</v>
      </c>
      <c r="X89" s="400">
        <f t="shared" si="8"/>
        <v>785377.63663196564</v>
      </c>
      <c r="Y89" s="400">
        <f t="shared" si="9"/>
        <v>507979.41148611903</v>
      </c>
      <c r="Z89" s="400">
        <f t="shared" si="10"/>
        <v>205614.72692501545</v>
      </c>
      <c r="AA89" s="400">
        <f t="shared" si="11"/>
        <v>302364.68456110358</v>
      </c>
      <c r="AB89" s="400">
        <f t="shared" si="12"/>
        <v>192210.093537651</v>
      </c>
      <c r="AC89" s="400">
        <f t="shared" si="15"/>
        <v>79769.935385380435</v>
      </c>
      <c r="AE89" s="400">
        <f t="shared" si="13"/>
        <v>3312126.5826557875</v>
      </c>
      <c r="AF89" s="400">
        <f t="shared" si="16"/>
        <v>870652.29997491837</v>
      </c>
      <c r="AG89" s="400">
        <f t="shared" si="17"/>
        <v>2441474.2826808691</v>
      </c>
      <c r="AH89" s="400">
        <f t="shared" si="14"/>
        <v>2187621.4173442125</v>
      </c>
    </row>
    <row r="90" spans="1:34" ht="15.6">
      <c r="A90" s="63">
        <v>1993</v>
      </c>
      <c r="B90" s="377">
        <v>0.60443425178527832</v>
      </c>
      <c r="C90" s="108">
        <v>0.15894609689712524</v>
      </c>
      <c r="D90" s="111">
        <v>0.44548815488815308</v>
      </c>
      <c r="E90" s="110">
        <v>0.39556574821472168</v>
      </c>
      <c r="F90" s="108">
        <v>0.28983482718467712</v>
      </c>
      <c r="G90" s="108">
        <v>0.14641934633255005</v>
      </c>
      <c r="H90" s="108">
        <v>0.10960005968809128</v>
      </c>
      <c r="I90" s="108">
        <v>5.6104172021150589E-2</v>
      </c>
      <c r="J90" s="108">
        <v>2.255658246576786E-2</v>
      </c>
      <c r="K90" s="108">
        <v>8.1737490497456287E-3</v>
      </c>
      <c r="L90" s="69">
        <v>0.24914640188217163</v>
      </c>
      <c r="M90" s="60">
        <v>0.10573092103004456</v>
      </c>
      <c r="N90" s="60">
        <v>0.14341548085212708</v>
      </c>
      <c r="O90" s="60">
        <v>9.031517431139946E-2</v>
      </c>
      <c r="P90" s="60">
        <v>3.6819286644458771E-2</v>
      </c>
      <c r="Q90" s="60">
        <v>5.3495887666940689E-2</v>
      </c>
      <c r="R90" s="60">
        <v>3.3547589555382729E-2</v>
      </c>
      <c r="S90" s="64">
        <v>1.4382833416022232E-2</v>
      </c>
      <c r="T90" s="60"/>
      <c r="U90" s="390">
        <v>5754784</v>
      </c>
      <c r="V90" s="400"/>
      <c r="W90" s="400">
        <f t="shared" si="7"/>
        <v>608458.61264896393</v>
      </c>
      <c r="X90" s="400">
        <f t="shared" si="8"/>
        <v>825325.11456012726</v>
      </c>
      <c r="Y90" s="400">
        <f t="shared" si="9"/>
        <v>519744.32008445263</v>
      </c>
      <c r="Z90" s="400">
        <f t="shared" si="10"/>
        <v>211887.04167294502</v>
      </c>
      <c r="AA90" s="400">
        <f t="shared" si="11"/>
        <v>307857.27841150761</v>
      </c>
      <c r="AB90" s="400">
        <f t="shared" si="12"/>
        <v>193059.13161188364</v>
      </c>
      <c r="AC90" s="400">
        <f t="shared" si="15"/>
        <v>82770.099617190077</v>
      </c>
      <c r="AE90" s="400">
        <f t="shared" si="13"/>
        <v>3478388.5612258911</v>
      </c>
      <c r="AF90" s="400">
        <f t="shared" si="16"/>
        <v>914700.455286026</v>
      </c>
      <c r="AG90" s="400">
        <f t="shared" si="17"/>
        <v>2563688.1059398651</v>
      </c>
      <c r="AH90" s="400">
        <f t="shared" si="14"/>
        <v>2276395.4387741089</v>
      </c>
    </row>
    <row r="91" spans="1:34" ht="15.6">
      <c r="A91" s="63">
        <v>1994</v>
      </c>
      <c r="B91" s="377">
        <v>0.60141855478286743</v>
      </c>
      <c r="C91" s="108">
        <v>0.15776264667510986</v>
      </c>
      <c r="D91" s="111">
        <v>0.44365590810775757</v>
      </c>
      <c r="E91" s="110">
        <v>0.39858144521713257</v>
      </c>
      <c r="F91" s="108">
        <v>0.29184180498123169</v>
      </c>
      <c r="G91" s="108">
        <v>0.14685395359992981</v>
      </c>
      <c r="H91" s="108">
        <v>0.10970170795917511</v>
      </c>
      <c r="I91" s="108">
        <v>5.6075833737850189E-2</v>
      </c>
      <c r="J91" s="108">
        <v>2.2224154323339462E-2</v>
      </c>
      <c r="K91" s="108">
        <v>8.2266965269553582E-3</v>
      </c>
      <c r="L91" s="69">
        <v>0.25172749161720276</v>
      </c>
      <c r="M91" s="60">
        <v>0.10673964023590088</v>
      </c>
      <c r="N91" s="60">
        <v>0.14498785138130188</v>
      </c>
      <c r="O91" s="60">
        <v>9.077811986207962E-2</v>
      </c>
      <c r="P91" s="60">
        <v>3.71522456407547E-2</v>
      </c>
      <c r="Q91" s="60">
        <v>5.3625874221324921E-2</v>
      </c>
      <c r="R91" s="60">
        <v>3.3851679414510727E-2</v>
      </c>
      <c r="S91" s="64">
        <v>1.3997457796384104E-2</v>
      </c>
      <c r="T91" s="60"/>
      <c r="U91" s="390">
        <v>6140229</v>
      </c>
      <c r="V91" s="400"/>
      <c r="W91" s="400">
        <f t="shared" si="7"/>
        <v>655405.83442604542</v>
      </c>
      <c r="X91" s="400">
        <f t="shared" si="8"/>
        <v>890258.60969915986</v>
      </c>
      <c r="Y91" s="400">
        <f t="shared" si="9"/>
        <v>557398.44414261729</v>
      </c>
      <c r="Z91" s="400">
        <f t="shared" si="10"/>
        <v>228123.29609848559</v>
      </c>
      <c r="AA91" s="400">
        <f t="shared" si="11"/>
        <v>329275.1480441317</v>
      </c>
      <c r="AB91" s="400">
        <f t="shared" si="12"/>
        <v>207857.06363968179</v>
      </c>
      <c r="AC91" s="400">
        <f t="shared" si="15"/>
        <v>85947.596287633773</v>
      </c>
      <c r="AE91" s="400">
        <f t="shared" si="13"/>
        <v>3692847.6512158513</v>
      </c>
      <c r="AF91" s="400">
        <f t="shared" si="16"/>
        <v>968698.77823126316</v>
      </c>
      <c r="AG91" s="400">
        <f t="shared" si="17"/>
        <v>2724148.8729845881</v>
      </c>
      <c r="AH91" s="400">
        <f t="shared" si="14"/>
        <v>2447381.3487841487</v>
      </c>
    </row>
    <row r="92" spans="1:34" ht="15.6">
      <c r="A92" s="63">
        <v>1995</v>
      </c>
      <c r="B92" s="377">
        <v>0.59342128038406372</v>
      </c>
      <c r="C92" s="108">
        <v>0.15379762649536133</v>
      </c>
      <c r="D92" s="111">
        <v>0.43962365388870239</v>
      </c>
      <c r="E92" s="110">
        <v>0.40657871961593628</v>
      </c>
      <c r="F92" s="108">
        <v>0.29977259039878845</v>
      </c>
      <c r="G92" s="108">
        <v>0.15284636616706848</v>
      </c>
      <c r="H92" s="108">
        <v>0.11455618590116501</v>
      </c>
      <c r="I92" s="108">
        <v>5.9116430580615997E-2</v>
      </c>
      <c r="J92" s="108">
        <v>2.3285023868083954E-2</v>
      </c>
      <c r="K92" s="108">
        <v>8.4071247967969914E-3</v>
      </c>
      <c r="L92" s="69">
        <v>0.2537323534488678</v>
      </c>
      <c r="M92" s="60">
        <v>0.10680612921714783</v>
      </c>
      <c r="N92" s="60">
        <v>0.14692622423171997</v>
      </c>
      <c r="O92" s="60">
        <v>9.3729935586452484E-2</v>
      </c>
      <c r="P92" s="60">
        <v>3.8290180265903473E-2</v>
      </c>
      <c r="Q92" s="60">
        <v>5.5439755320549011E-2</v>
      </c>
      <c r="R92" s="60">
        <v>3.5831406712532043E-2</v>
      </c>
      <c r="S92" s="64">
        <v>1.4877899071286962E-2</v>
      </c>
      <c r="T92" s="60"/>
      <c r="U92" s="390">
        <v>6479476</v>
      </c>
      <c r="V92" s="400"/>
      <c r="W92" s="400">
        <f t="shared" si="7"/>
        <v>692047.75091540813</v>
      </c>
      <c r="X92" s="400">
        <f t="shared" si="8"/>
        <v>952004.94368004799</v>
      </c>
      <c r="Y92" s="400">
        <f t="shared" si="9"/>
        <v>607320.8681139648</v>
      </c>
      <c r="Z92" s="400">
        <f t="shared" si="10"/>
        <v>248100.30406859517</v>
      </c>
      <c r="AA92" s="400">
        <f t="shared" si="11"/>
        <v>359220.56404536963</v>
      </c>
      <c r="AB92" s="400">
        <f t="shared" si="12"/>
        <v>232168.73984009027</v>
      </c>
      <c r="AC92" s="400">
        <f t="shared" si="15"/>
        <v>96400.989962826163</v>
      </c>
      <c r="AE92" s="400">
        <f t="shared" si="13"/>
        <v>3845058.9441378117</v>
      </c>
      <c r="AF92" s="400">
        <f t="shared" si="16"/>
        <v>996528.02973365784</v>
      </c>
      <c r="AG92" s="400">
        <f t="shared" si="17"/>
        <v>2848530.9144041538</v>
      </c>
      <c r="AH92" s="400">
        <f t="shared" si="14"/>
        <v>2634417.0558621883</v>
      </c>
    </row>
    <row r="93" spans="1:34" ht="15.6">
      <c r="A93" s="63">
        <v>1996</v>
      </c>
      <c r="B93" s="377">
        <v>0.5845397412776947</v>
      </c>
      <c r="C93" s="108">
        <v>0.15079790353775024</v>
      </c>
      <c r="D93" s="111">
        <v>0.43374183773994446</v>
      </c>
      <c r="E93" s="110">
        <v>0.4154602587223053</v>
      </c>
      <c r="F93" s="108">
        <v>0.30879387259483337</v>
      </c>
      <c r="G93" s="108">
        <v>0.15964031219482422</v>
      </c>
      <c r="H93" s="108">
        <v>0.1204901859164238</v>
      </c>
      <c r="I93" s="108">
        <v>6.3807375729084015E-2</v>
      </c>
      <c r="J93" s="108">
        <v>2.5894062593579292E-2</v>
      </c>
      <c r="K93" s="108">
        <v>9.5678059196976847E-3</v>
      </c>
      <c r="L93" s="69">
        <v>0.25581994652748108</v>
      </c>
      <c r="M93" s="60">
        <v>0.10666638612747192</v>
      </c>
      <c r="N93" s="60">
        <v>0.14915356040000916</v>
      </c>
      <c r="O93" s="60">
        <v>9.5832936465740204E-2</v>
      </c>
      <c r="P93" s="60">
        <v>3.9150126278400421E-2</v>
      </c>
      <c r="Q93" s="60">
        <v>5.6682810187339783E-2</v>
      </c>
      <c r="R93" s="60">
        <v>3.7913313135504723E-2</v>
      </c>
      <c r="S93" s="64">
        <v>1.6326256673881608E-2</v>
      </c>
      <c r="T93" s="60"/>
      <c r="U93" s="390">
        <v>6899394</v>
      </c>
      <c r="V93" s="400"/>
      <c r="W93" s="400">
        <f t="shared" si="7"/>
        <v>735933.42444956303</v>
      </c>
      <c r="X93" s="400">
        <f t="shared" si="8"/>
        <v>1029069.1797024608</v>
      </c>
      <c r="Y93" s="400">
        <f t="shared" si="9"/>
        <v>661189.18685410917</v>
      </c>
      <c r="Z93" s="400">
        <f t="shared" si="10"/>
        <v>270112.1463444382</v>
      </c>
      <c r="AA93" s="400">
        <f t="shared" si="11"/>
        <v>391077.04050967097</v>
      </c>
      <c r="AB93" s="400">
        <f t="shared" si="12"/>
        <v>261578.88516722247</v>
      </c>
      <c r="AC93" s="400">
        <f t="shared" si="15"/>
        <v>112641.27733823872</v>
      </c>
      <c r="AE93" s="400">
        <f t="shared" si="13"/>
        <v>4032969.9837328792</v>
      </c>
      <c r="AF93" s="400">
        <f t="shared" si="16"/>
        <v>1040414.1508809328</v>
      </c>
      <c r="AG93" s="400">
        <f t="shared" si="17"/>
        <v>2992555.8328519464</v>
      </c>
      <c r="AH93" s="400">
        <f t="shared" si="14"/>
        <v>2866424.0162671208</v>
      </c>
    </row>
    <row r="94" spans="1:34" ht="15.6">
      <c r="A94" s="63">
        <v>1997</v>
      </c>
      <c r="B94" s="377">
        <v>0.57732948660850525</v>
      </c>
      <c r="C94" s="108">
        <v>0.14862990379333496</v>
      </c>
      <c r="D94" s="111">
        <v>0.42869958281517029</v>
      </c>
      <c r="E94" s="110">
        <v>0.42267051339149475</v>
      </c>
      <c r="F94" s="108">
        <v>0.31622734665870667</v>
      </c>
      <c r="G94" s="108">
        <v>0.16627532243728638</v>
      </c>
      <c r="H94" s="108">
        <v>0.12701323628425598</v>
      </c>
      <c r="I94" s="108">
        <v>6.8388722836971283E-2</v>
      </c>
      <c r="J94" s="108">
        <v>2.7416957542300224E-2</v>
      </c>
      <c r="K94" s="108">
        <v>9.8524114086044924E-3</v>
      </c>
      <c r="L94" s="69">
        <v>0.25639519095420837</v>
      </c>
      <c r="M94" s="60">
        <v>0.10644316673278809</v>
      </c>
      <c r="N94" s="60">
        <v>0.14995202422142029</v>
      </c>
      <c r="O94" s="60">
        <v>9.7886599600315094E-2</v>
      </c>
      <c r="P94" s="60">
        <v>3.9262086153030396E-2</v>
      </c>
      <c r="Q94" s="60">
        <v>5.8624513447284698E-2</v>
      </c>
      <c r="R94" s="60">
        <v>4.0971765294671059E-2</v>
      </c>
      <c r="S94" s="64">
        <v>1.7564546133695732E-2</v>
      </c>
      <c r="T94" s="60"/>
      <c r="U94" s="390">
        <v>7380370</v>
      </c>
      <c r="V94" s="400"/>
      <c r="W94" s="400">
        <f t="shared" si="7"/>
        <v>785589.95445966721</v>
      </c>
      <c r="X94" s="400">
        <f t="shared" si="8"/>
        <v>1106701.4210030437</v>
      </c>
      <c r="Y94" s="400">
        <f t="shared" si="9"/>
        <v>722439.32309217751</v>
      </c>
      <c r="Z94" s="400">
        <f t="shared" si="10"/>
        <v>289768.72278124094</v>
      </c>
      <c r="AA94" s="400">
        <f t="shared" si="11"/>
        <v>432670.60031093657</v>
      </c>
      <c r="AB94" s="400">
        <f t="shared" si="12"/>
        <v>302386.78742783144</v>
      </c>
      <c r="AC94" s="400">
        <f t="shared" si="15"/>
        <v>129632.84934874397</v>
      </c>
      <c r="AE94" s="400">
        <f t="shared" si="13"/>
        <v>4260905.2230808139</v>
      </c>
      <c r="AF94" s="400">
        <f t="shared" si="16"/>
        <v>1096943.6830592155</v>
      </c>
      <c r="AG94" s="400">
        <f t="shared" si="17"/>
        <v>3163961.5400215983</v>
      </c>
      <c r="AH94" s="400">
        <f t="shared" si="14"/>
        <v>3119464.7769191861</v>
      </c>
    </row>
    <row r="95" spans="1:34" ht="15.6">
      <c r="A95" s="63">
        <v>1998</v>
      </c>
      <c r="B95" s="377">
        <v>0.57368108630180359</v>
      </c>
      <c r="C95" s="108">
        <v>0.14906054735183716</v>
      </c>
      <c r="D95" s="111">
        <v>0.42462053894996643</v>
      </c>
      <c r="E95" s="110">
        <v>0.42631891369819641</v>
      </c>
      <c r="F95" s="108">
        <v>0.32046565413475037</v>
      </c>
      <c r="G95" s="108">
        <v>0.16923791170120239</v>
      </c>
      <c r="H95" s="108">
        <v>0.12884239852428436</v>
      </c>
      <c r="I95" s="108">
        <v>6.9073006510734558E-2</v>
      </c>
      <c r="J95" s="108">
        <v>2.7863150462508202E-2</v>
      </c>
      <c r="K95" s="108">
        <v>9.758093373580334E-3</v>
      </c>
      <c r="L95" s="69">
        <v>0.25708100199699402</v>
      </c>
      <c r="M95" s="60">
        <v>0.10585325956344604</v>
      </c>
      <c r="N95" s="60">
        <v>0.15122774243354797</v>
      </c>
      <c r="O95" s="60">
        <v>0.10016490519046783</v>
      </c>
      <c r="P95" s="60">
        <v>4.039551317691803E-2</v>
      </c>
      <c r="Q95" s="60">
        <v>5.9769392013549805E-2</v>
      </c>
      <c r="R95" s="60">
        <v>4.1209856048226357E-2</v>
      </c>
      <c r="S95" s="64">
        <v>1.8105057088927866E-2</v>
      </c>
      <c r="T95" s="60"/>
      <c r="U95" s="390">
        <v>7857280</v>
      </c>
      <c r="V95" s="400"/>
      <c r="W95" s="400">
        <f t="shared" si="7"/>
        <v>831718.69930267334</v>
      </c>
      <c r="X95" s="400">
        <f t="shared" si="8"/>
        <v>1188238.7160682678</v>
      </c>
      <c r="Y95" s="400">
        <f t="shared" si="9"/>
        <v>787023.70625495911</v>
      </c>
      <c r="Z95" s="400">
        <f t="shared" si="10"/>
        <v>317398.8577747345</v>
      </c>
      <c r="AA95" s="400">
        <f t="shared" si="11"/>
        <v>469624.84848022461</v>
      </c>
      <c r="AB95" s="400">
        <f t="shared" si="12"/>
        <v>323797.37773060799</v>
      </c>
      <c r="AC95" s="400">
        <f t="shared" si="15"/>
        <v>142256.50296369113</v>
      </c>
      <c r="AE95" s="400">
        <f t="shared" si="13"/>
        <v>4507572.9257774353</v>
      </c>
      <c r="AF95" s="400">
        <f t="shared" si="16"/>
        <v>1171210.4574966431</v>
      </c>
      <c r="AG95" s="400">
        <f t="shared" si="17"/>
        <v>3336362.4682807922</v>
      </c>
      <c r="AH95" s="400">
        <f t="shared" si="14"/>
        <v>3349707.0742225647</v>
      </c>
    </row>
    <row r="96" spans="1:34" ht="15.6">
      <c r="A96" s="65">
        <v>1999</v>
      </c>
      <c r="B96" s="379">
        <v>0.56651902198791504</v>
      </c>
      <c r="C96" s="114">
        <v>0.14768904447555542</v>
      </c>
      <c r="D96" s="115">
        <v>0.41882997751235962</v>
      </c>
      <c r="E96" s="113">
        <v>0.43348097801208496</v>
      </c>
      <c r="F96" s="114">
        <v>0.32798528671264648</v>
      </c>
      <c r="G96" s="114">
        <v>0.17707523703575134</v>
      </c>
      <c r="H96" s="114">
        <v>0.13614571094512939</v>
      </c>
      <c r="I96" s="114">
        <v>7.4328243732452393E-2</v>
      </c>
      <c r="J96" s="114">
        <v>3.0940499156713486E-2</v>
      </c>
      <c r="K96" s="114">
        <v>1.1386631585327246E-2</v>
      </c>
      <c r="L96" s="382">
        <v>0.25640574097633362</v>
      </c>
      <c r="M96" s="66">
        <v>0.10549569129943848</v>
      </c>
      <c r="N96" s="66">
        <v>0.15091004967689514</v>
      </c>
      <c r="O96" s="66">
        <v>0.10274699330329895</v>
      </c>
      <c r="P96" s="66">
        <v>4.0929526090621948E-2</v>
      </c>
      <c r="Q96" s="66">
        <v>6.1817467212677002E-2</v>
      </c>
      <c r="R96" s="66">
        <v>4.3387744575738907E-2</v>
      </c>
      <c r="S96" s="67">
        <v>1.9553867571386239E-2</v>
      </c>
      <c r="T96" s="60"/>
      <c r="U96" s="390">
        <v>8324399</v>
      </c>
      <c r="V96" s="400"/>
      <c r="W96" s="400">
        <f t="shared" si="7"/>
        <v>878188.22715735435</v>
      </c>
      <c r="X96" s="400">
        <f t="shared" si="8"/>
        <v>1256235.4666202962</v>
      </c>
      <c r="Y96" s="400">
        <f t="shared" si="9"/>
        <v>855306.96830698848</v>
      </c>
      <c r="Z96" s="400">
        <f t="shared" si="10"/>
        <v>340713.70605924726</v>
      </c>
      <c r="AA96" s="400">
        <f t="shared" si="11"/>
        <v>514593.26224774122</v>
      </c>
      <c r="AB96" s="400">
        <f t="shared" si="12"/>
        <v>361176.89755853638</v>
      </c>
      <c r="AC96" s="400">
        <f t="shared" si="15"/>
        <v>162774.19565738004</v>
      </c>
      <c r="AE96" s="400">
        <f t="shared" si="13"/>
        <v>4715930.380117178</v>
      </c>
      <c r="AF96" s="400">
        <f t="shared" si="16"/>
        <v>1229422.5341432691</v>
      </c>
      <c r="AG96" s="400">
        <f t="shared" si="17"/>
        <v>3486507.8459739089</v>
      </c>
      <c r="AH96" s="400">
        <f t="shared" si="14"/>
        <v>3608468.619882822</v>
      </c>
    </row>
    <row r="97" spans="1:34" ht="15.6">
      <c r="A97" s="57">
        <v>2000</v>
      </c>
      <c r="B97" s="384">
        <v>0.56116753816604614</v>
      </c>
      <c r="C97" s="118">
        <v>0.14615023136138916</v>
      </c>
      <c r="D97" s="119">
        <v>0.41501730680465698</v>
      </c>
      <c r="E97" s="117">
        <v>0.43883246183395386</v>
      </c>
      <c r="F97" s="118">
        <v>0.33355957269668579</v>
      </c>
      <c r="G97" s="118">
        <v>0.18267017602920532</v>
      </c>
      <c r="H97" s="118">
        <v>0.14155282080173492</v>
      </c>
      <c r="I97" s="118">
        <v>7.8792691230773926E-2</v>
      </c>
      <c r="J97" s="118">
        <v>3.3138617873191833E-2</v>
      </c>
      <c r="K97" s="118">
        <v>1.2020429038187719E-2</v>
      </c>
      <c r="L97" s="385">
        <v>0.25616228580474854</v>
      </c>
      <c r="M97" s="58">
        <v>0.10527288913726807</v>
      </c>
      <c r="N97" s="58">
        <v>0.15088939666748047</v>
      </c>
      <c r="O97" s="58">
        <v>0.1038774847984314</v>
      </c>
      <c r="P97" s="58">
        <v>4.1117355227470398E-2</v>
      </c>
      <c r="Q97" s="58">
        <v>6.2760129570960999E-2</v>
      </c>
      <c r="R97" s="58">
        <v>4.5654073357582092E-2</v>
      </c>
      <c r="S97" s="59">
        <v>2.1118188835004114E-2</v>
      </c>
      <c r="T97" s="60"/>
      <c r="U97" s="390">
        <v>8907019</v>
      </c>
      <c r="V97" s="400"/>
      <c r="W97" s="400">
        <f t="shared" si="7"/>
        <v>937667.62373054028</v>
      </c>
      <c r="X97" s="400">
        <f t="shared" si="8"/>
        <v>1343974.7230157852</v>
      </c>
      <c r="Y97" s="400">
        <f t="shared" si="9"/>
        <v>925238.73077183962</v>
      </c>
      <c r="Z97" s="400">
        <f t="shared" si="10"/>
        <v>366233.06424082816</v>
      </c>
      <c r="AA97" s="400">
        <f t="shared" si="11"/>
        <v>559005.66653101146</v>
      </c>
      <c r="AB97" s="400">
        <f t="shared" si="12"/>
        <v>406641.69882337749</v>
      </c>
      <c r="AC97" s="400">
        <f t="shared" si="15"/>
        <v>188100.1091989695</v>
      </c>
      <c r="AE97" s="400">
        <f t="shared" si="13"/>
        <v>4998329.9246281981</v>
      </c>
      <c r="AF97" s="400">
        <f t="shared" si="16"/>
        <v>1301762.8875902891</v>
      </c>
      <c r="AG97" s="400">
        <f t="shared" si="17"/>
        <v>3696567.037037909</v>
      </c>
      <c r="AH97" s="400">
        <f t="shared" si="14"/>
        <v>3908689.0753718019</v>
      </c>
    </row>
    <row r="98" spans="1:34" ht="15.6">
      <c r="A98" s="63">
        <v>2001</v>
      </c>
      <c r="B98" s="377">
        <v>0.57199552655220032</v>
      </c>
      <c r="C98" s="108">
        <v>0.14948296546936035</v>
      </c>
      <c r="D98" s="111">
        <v>0.42251256108283997</v>
      </c>
      <c r="E98" s="110">
        <v>0.42800447344779968</v>
      </c>
      <c r="F98" s="108">
        <v>0.32185730338096619</v>
      </c>
      <c r="G98" s="108">
        <v>0.17269401252269745</v>
      </c>
      <c r="H98" s="108">
        <v>0.1326659768819809</v>
      </c>
      <c r="I98" s="108">
        <v>7.2697438299655914E-2</v>
      </c>
      <c r="J98" s="108">
        <v>3.0174940824508667E-2</v>
      </c>
      <c r="K98" s="108">
        <v>1.1561196429188014E-2</v>
      </c>
      <c r="L98" s="69">
        <v>0.25531046092510223</v>
      </c>
      <c r="M98" s="60">
        <v>0.1061471700668335</v>
      </c>
      <c r="N98" s="60">
        <v>0.14916329085826874</v>
      </c>
      <c r="O98" s="60">
        <v>9.9996574223041534E-2</v>
      </c>
      <c r="P98" s="60">
        <v>4.0028035640716553E-2</v>
      </c>
      <c r="Q98" s="60">
        <v>5.9968538582324982E-2</v>
      </c>
      <c r="R98" s="60">
        <v>4.2522497475147247E-2</v>
      </c>
      <c r="S98" s="64">
        <v>1.8613744395320653E-2</v>
      </c>
      <c r="T98" s="60"/>
      <c r="U98" s="390">
        <v>9184633</v>
      </c>
      <c r="V98" s="400"/>
      <c r="W98" s="400">
        <f t="shared" si="7"/>
        <v>974922.80105245113</v>
      </c>
      <c r="X98" s="400">
        <f t="shared" si="8"/>
        <v>1370010.0836054534</v>
      </c>
      <c r="Y98" s="400">
        <f t="shared" si="9"/>
        <v>918431.83549589664</v>
      </c>
      <c r="Z98" s="400">
        <f t="shared" si="10"/>
        <v>367642.81707090139</v>
      </c>
      <c r="AA98" s="400">
        <f t="shared" si="11"/>
        <v>550789.01842499524</v>
      </c>
      <c r="AB98" s="400">
        <f t="shared" si="12"/>
        <v>390553.53355265409</v>
      </c>
      <c r="AC98" s="400">
        <f t="shared" si="15"/>
        <v>170960.41102682712</v>
      </c>
      <c r="AE98" s="400">
        <f t="shared" si="13"/>
        <v>5253568.9890237153</v>
      </c>
      <c r="AF98" s="400">
        <f t="shared" si="16"/>
        <v>1372946.1775877476</v>
      </c>
      <c r="AG98" s="400">
        <f t="shared" si="17"/>
        <v>3880622.8114359677</v>
      </c>
      <c r="AH98" s="400">
        <f t="shared" si="14"/>
        <v>3931064.0109762847</v>
      </c>
    </row>
    <row r="99" spans="1:34" ht="15.6">
      <c r="A99" s="63">
        <v>2002</v>
      </c>
      <c r="B99" s="377">
        <v>0.57277098298072815</v>
      </c>
      <c r="C99" s="108">
        <v>0.14821606874465942</v>
      </c>
      <c r="D99" s="111">
        <v>0.42455491423606873</v>
      </c>
      <c r="E99" s="110">
        <v>0.42722901701927185</v>
      </c>
      <c r="F99" s="108">
        <v>0.32066333293914795</v>
      </c>
      <c r="G99" s="108">
        <v>0.17056876420974731</v>
      </c>
      <c r="H99" s="108">
        <v>0.13012124598026276</v>
      </c>
      <c r="I99" s="108">
        <v>7.0698350667953491E-2</v>
      </c>
      <c r="J99" s="108">
        <v>2.936355397105217E-2</v>
      </c>
      <c r="K99" s="108">
        <v>1.1530992146945418E-2</v>
      </c>
      <c r="L99" s="69">
        <v>0.25666025280952454</v>
      </c>
      <c r="M99" s="60">
        <v>0.1065656840801239</v>
      </c>
      <c r="N99" s="60">
        <v>0.15009456872940063</v>
      </c>
      <c r="O99" s="60">
        <v>9.9870413541793823E-2</v>
      </c>
      <c r="P99" s="60">
        <v>4.0447518229484558E-2</v>
      </c>
      <c r="Q99" s="60">
        <v>5.9422895312309265E-2</v>
      </c>
      <c r="R99" s="60">
        <v>4.1334796696901321E-2</v>
      </c>
      <c r="S99" s="64">
        <v>1.7832561824106752E-2</v>
      </c>
      <c r="T99" s="60"/>
      <c r="U99" s="390">
        <v>9436823</v>
      </c>
      <c r="V99" s="400"/>
      <c r="W99" s="400">
        <f t="shared" si="7"/>
        <v>1005641.4985380471</v>
      </c>
      <c r="X99" s="400">
        <f t="shared" si="8"/>
        <v>1416415.8783606887</v>
      </c>
      <c r="Y99" s="400">
        <f t="shared" si="9"/>
        <v>942459.41553071141</v>
      </c>
      <c r="Z99" s="400">
        <f t="shared" si="10"/>
        <v>381696.07032091916</v>
      </c>
      <c r="AA99" s="400">
        <f t="shared" si="11"/>
        <v>560763.34520979226</v>
      </c>
      <c r="AB99" s="400">
        <f t="shared" si="12"/>
        <v>390069.16016964242</v>
      </c>
      <c r="AC99" s="400">
        <f t="shared" si="15"/>
        <v>168282.72957065256</v>
      </c>
      <c r="AE99" s="400">
        <f t="shared" si="13"/>
        <v>5405138.385925144</v>
      </c>
      <c r="AF99" s="400">
        <f t="shared" si="16"/>
        <v>1398688.8064991832</v>
      </c>
      <c r="AG99" s="400">
        <f t="shared" si="17"/>
        <v>4006449.5794259608</v>
      </c>
      <c r="AH99" s="400">
        <f t="shared" si="14"/>
        <v>4031684.614074856</v>
      </c>
    </row>
    <row r="100" spans="1:34" ht="15.6">
      <c r="A100" s="63">
        <v>2003</v>
      </c>
      <c r="B100" s="377">
        <v>0.57133176922798157</v>
      </c>
      <c r="C100" s="108">
        <v>0.1451382040977478</v>
      </c>
      <c r="D100" s="111">
        <v>0.42619356513023376</v>
      </c>
      <c r="E100" s="110">
        <v>0.42866823077201843</v>
      </c>
      <c r="F100" s="108">
        <v>0.32146430015563965</v>
      </c>
      <c r="G100" s="108">
        <v>0.17203257977962494</v>
      </c>
      <c r="H100" s="108">
        <v>0.13197849690914154</v>
      </c>
      <c r="I100" s="108">
        <v>7.2345510125160217E-2</v>
      </c>
      <c r="J100" s="108">
        <v>3.0830098316073418E-2</v>
      </c>
      <c r="K100" s="108">
        <v>1.2367389104295669E-2</v>
      </c>
      <c r="L100" s="69">
        <v>0.25663565099239349</v>
      </c>
      <c r="M100" s="60">
        <v>0.10720393061637878</v>
      </c>
      <c r="N100" s="60">
        <v>0.14943172037601471</v>
      </c>
      <c r="O100" s="60">
        <v>9.9687069654464722E-2</v>
      </c>
      <c r="P100" s="60">
        <v>4.0054082870483398E-2</v>
      </c>
      <c r="Q100" s="60">
        <v>5.9632986783981323E-2</v>
      </c>
      <c r="R100" s="60">
        <v>4.15154118090868E-2</v>
      </c>
      <c r="S100" s="64">
        <v>1.8462709211777749E-2</v>
      </c>
      <c r="T100" s="60"/>
      <c r="U100" s="390">
        <v>9864188</v>
      </c>
      <c r="V100" s="400"/>
      <c r="W100" s="400">
        <f t="shared" si="7"/>
        <v>1057479.7259389162</v>
      </c>
      <c r="X100" s="400">
        <f t="shared" si="8"/>
        <v>1474022.5829524398</v>
      </c>
      <c r="Y100" s="400">
        <f t="shared" si="9"/>
        <v>983331.99624073505</v>
      </c>
      <c r="Z100" s="400">
        <f t="shared" si="10"/>
        <v>395101.00360202789</v>
      </c>
      <c r="AA100" s="400">
        <f t="shared" si="11"/>
        <v>588230.99263870716</v>
      </c>
      <c r="AB100" s="400">
        <f t="shared" si="12"/>
        <v>409515.8269822523</v>
      </c>
      <c r="AC100" s="400">
        <f t="shared" si="15"/>
        <v>182119.63465430753</v>
      </c>
      <c r="AE100" s="400">
        <f t="shared" si="13"/>
        <v>5635723.982037425</v>
      </c>
      <c r="AF100" s="400">
        <f t="shared" si="16"/>
        <v>1431670.5312025547</v>
      </c>
      <c r="AG100" s="400">
        <f t="shared" si="17"/>
        <v>4204053.4508348703</v>
      </c>
      <c r="AH100" s="400">
        <f t="shared" si="14"/>
        <v>4228464.017962575</v>
      </c>
    </row>
    <row r="101" spans="1:34" ht="15.6">
      <c r="A101" s="63">
        <v>2004</v>
      </c>
      <c r="B101" s="377">
        <v>0.56097552180290222</v>
      </c>
      <c r="C101" s="108">
        <v>0.14188343286514282</v>
      </c>
      <c r="D101" s="111">
        <v>0.4190920889377594</v>
      </c>
      <c r="E101" s="110">
        <v>0.43902447819709778</v>
      </c>
      <c r="F101" s="108">
        <v>0.33309614658355713</v>
      </c>
      <c r="G101" s="108">
        <v>0.18320697546005249</v>
      </c>
      <c r="H101" s="108">
        <v>0.14229598641395569</v>
      </c>
      <c r="I101" s="108">
        <v>7.9789221286773682E-2</v>
      </c>
      <c r="J101" s="108">
        <v>3.4844670444726944E-2</v>
      </c>
      <c r="K101" s="108">
        <v>1.3805730428397436E-2</v>
      </c>
      <c r="L101" s="69">
        <v>0.25581750273704529</v>
      </c>
      <c r="M101" s="60">
        <v>0.10592833161354065</v>
      </c>
      <c r="N101" s="60">
        <v>0.14988917112350464</v>
      </c>
      <c r="O101" s="60">
        <v>0.10341775417327881</v>
      </c>
      <c r="P101" s="60">
        <v>4.0910989046096802E-2</v>
      </c>
      <c r="Q101" s="60">
        <v>6.2506765127182007E-2</v>
      </c>
      <c r="R101" s="60">
        <v>4.4944550842046738E-2</v>
      </c>
      <c r="S101" s="64">
        <v>2.1038940016329506E-2</v>
      </c>
      <c r="T101" s="60"/>
      <c r="U101" s="390">
        <v>10540946</v>
      </c>
      <c r="V101" s="400"/>
      <c r="W101" s="400">
        <f t="shared" si="7"/>
        <v>1116584.8234084249</v>
      </c>
      <c r="X101" s="400">
        <f t="shared" si="8"/>
        <v>1579973.6587976217</v>
      </c>
      <c r="Y101" s="400">
        <f t="shared" si="9"/>
        <v>1090120.9621818066</v>
      </c>
      <c r="Z101" s="400">
        <f t="shared" si="10"/>
        <v>431240.5263414979</v>
      </c>
      <c r="AA101" s="400">
        <f t="shared" si="11"/>
        <v>658880.43584030867</v>
      </c>
      <c r="AB101" s="400">
        <f t="shared" si="12"/>
        <v>473758.08342026919</v>
      </c>
      <c r="AC101" s="400">
        <f t="shared" si="15"/>
        <v>221770.33060936845</v>
      </c>
      <c r="AE101" s="400">
        <f t="shared" si="13"/>
        <v>5913212.682646215</v>
      </c>
      <c r="AF101" s="400">
        <f t="shared" si="16"/>
        <v>1495585.6041260958</v>
      </c>
      <c r="AG101" s="400">
        <f t="shared" si="17"/>
        <v>4417627.0785201192</v>
      </c>
      <c r="AH101" s="400">
        <f t="shared" si="14"/>
        <v>4627733.317353785</v>
      </c>
    </row>
    <row r="102" spans="1:34" ht="15.6">
      <c r="A102" s="63">
        <v>2005</v>
      </c>
      <c r="B102" s="377">
        <v>0.54936119914054871</v>
      </c>
      <c r="C102" s="108">
        <v>0.13831955194473267</v>
      </c>
      <c r="D102" s="111">
        <v>0.41104164719581604</v>
      </c>
      <c r="E102" s="110">
        <v>0.45063880085945129</v>
      </c>
      <c r="F102" s="108">
        <v>0.34514600038528442</v>
      </c>
      <c r="G102" s="108">
        <v>0.19373923540115356</v>
      </c>
      <c r="H102" s="108">
        <v>0.15224316716194153</v>
      </c>
      <c r="I102" s="108">
        <v>8.7792202830314636E-2</v>
      </c>
      <c r="J102" s="108">
        <v>3.8700614124536514E-2</v>
      </c>
      <c r="K102" s="108">
        <v>1.5162954385440021E-2</v>
      </c>
      <c r="L102" s="69">
        <v>0.25689956545829773</v>
      </c>
      <c r="M102" s="60">
        <v>0.10549280047416687</v>
      </c>
      <c r="N102" s="60">
        <v>0.15140676498413086</v>
      </c>
      <c r="O102" s="60">
        <v>0.10594703257083893</v>
      </c>
      <c r="P102" s="60">
        <v>4.1496068239212036E-2</v>
      </c>
      <c r="Q102" s="60">
        <v>6.4450964331626892E-2</v>
      </c>
      <c r="R102" s="60">
        <v>4.9091588705778122E-2</v>
      </c>
      <c r="S102" s="64">
        <v>2.3537659739096495E-2</v>
      </c>
      <c r="T102" s="60"/>
      <c r="U102" s="390">
        <v>11239820</v>
      </c>
      <c r="V102" s="400"/>
      <c r="W102" s="400">
        <f t="shared" si="7"/>
        <v>1185720.0886255503</v>
      </c>
      <c r="X102" s="400">
        <f t="shared" si="8"/>
        <v>1701784.7852039337</v>
      </c>
      <c r="Y102" s="400">
        <f t="shared" si="9"/>
        <v>1190825.5756303668</v>
      </c>
      <c r="Z102" s="400">
        <f t="shared" si="10"/>
        <v>466408.33771646023</v>
      </c>
      <c r="AA102" s="400">
        <f t="shared" si="11"/>
        <v>724417.23791390657</v>
      </c>
      <c r="AB102" s="400">
        <f t="shared" si="12"/>
        <v>551780.62056697905</v>
      </c>
      <c r="AC102" s="400">
        <f t="shared" si="15"/>
        <v>264559.05868869158</v>
      </c>
      <c r="AE102" s="400">
        <f t="shared" si="13"/>
        <v>6174720.9933239222</v>
      </c>
      <c r="AF102" s="400">
        <f t="shared" si="16"/>
        <v>1554686.8663394451</v>
      </c>
      <c r="AG102" s="400">
        <f t="shared" si="17"/>
        <v>4620034.126984477</v>
      </c>
      <c r="AH102" s="400">
        <f t="shared" si="14"/>
        <v>5065099.0066760778</v>
      </c>
    </row>
    <row r="103" spans="1:34" ht="15.6">
      <c r="A103" s="63">
        <v>2006</v>
      </c>
      <c r="B103" s="377">
        <v>0.53971332311630249</v>
      </c>
      <c r="C103" s="108">
        <v>0.13535594940185547</v>
      </c>
      <c r="D103" s="111">
        <v>0.40435737371444702</v>
      </c>
      <c r="E103" s="110">
        <v>0.46028667688369751</v>
      </c>
      <c r="F103" s="108">
        <v>0.35474231839179993</v>
      </c>
      <c r="G103" s="108">
        <v>0.20098753273487091</v>
      </c>
      <c r="H103" s="108">
        <v>0.15819013118743896</v>
      </c>
      <c r="I103" s="108">
        <v>9.1095253825187683E-2</v>
      </c>
      <c r="J103" s="108">
        <v>3.9919633418321609E-2</v>
      </c>
      <c r="K103" s="108">
        <v>1.5938270406422272E-2</v>
      </c>
      <c r="L103" s="69">
        <v>0.2592991441488266</v>
      </c>
      <c r="M103" s="60">
        <v>0.10554435849189758</v>
      </c>
      <c r="N103" s="60">
        <v>0.15375478565692902</v>
      </c>
      <c r="O103" s="60">
        <v>0.10989227890968323</v>
      </c>
      <c r="P103" s="60">
        <v>4.2797401547431946E-2</v>
      </c>
      <c r="Q103" s="60">
        <v>6.7094877362251282E-2</v>
      </c>
      <c r="R103" s="60">
        <v>5.1175620406866074E-2</v>
      </c>
      <c r="S103" s="64">
        <v>2.3981363011899338E-2</v>
      </c>
      <c r="T103" s="60"/>
      <c r="U103" s="390">
        <v>12004751</v>
      </c>
      <c r="V103" s="400"/>
      <c r="W103" s="400">
        <f t="shared" si="7"/>
        <v>1267033.743149966</v>
      </c>
      <c r="X103" s="400">
        <f t="shared" si="8"/>
        <v>1845787.9168698043</v>
      </c>
      <c r="Y103" s="400">
        <f t="shared" si="9"/>
        <v>1319229.4451332986</v>
      </c>
      <c r="Z103" s="400">
        <f t="shared" si="10"/>
        <v>513772.1490239352</v>
      </c>
      <c r="AA103" s="400">
        <f t="shared" si="11"/>
        <v>805457.29610936344</v>
      </c>
      <c r="AB103" s="400">
        <f t="shared" si="12"/>
        <v>614350.5802549459</v>
      </c>
      <c r="AC103" s="400">
        <f t="shared" si="15"/>
        <v>287890.29159846157</v>
      </c>
      <c r="AE103" s="400">
        <f t="shared" si="13"/>
        <v>6479124.0553937554</v>
      </c>
      <c r="AF103" s="400">
        <f t="shared" si="16"/>
        <v>1624914.4689378738</v>
      </c>
      <c r="AG103" s="400">
        <f t="shared" si="17"/>
        <v>4854209.5864558816</v>
      </c>
      <c r="AH103" s="400">
        <f t="shared" si="14"/>
        <v>5525626.9446062446</v>
      </c>
    </row>
    <row r="104" spans="1:34" ht="15.6">
      <c r="A104" s="63">
        <v>2007</v>
      </c>
      <c r="B104" s="377">
        <v>0.54207739233970642</v>
      </c>
      <c r="C104" s="108">
        <v>0.13738417625427246</v>
      </c>
      <c r="D104" s="111">
        <v>0.40469321608543396</v>
      </c>
      <c r="E104" s="110">
        <v>0.45792260766029358</v>
      </c>
      <c r="F104" s="108">
        <v>0.35205593705177307</v>
      </c>
      <c r="G104" s="108">
        <v>0.19863876700401306</v>
      </c>
      <c r="H104" s="108">
        <v>0.15618254244327545</v>
      </c>
      <c r="I104" s="108">
        <v>9.0572603046894073E-2</v>
      </c>
      <c r="J104" s="108">
        <v>4.1150715202093124E-2</v>
      </c>
      <c r="K104" s="108">
        <v>1.7446532162226757E-2</v>
      </c>
      <c r="L104" s="69">
        <v>0.25928384065628052</v>
      </c>
      <c r="M104" s="60">
        <v>0.10586667060852051</v>
      </c>
      <c r="N104" s="60">
        <v>0.15341717004776001</v>
      </c>
      <c r="O104" s="60">
        <v>0.10806616395711899</v>
      </c>
      <c r="P104" s="60">
        <v>4.245622456073761E-2</v>
      </c>
      <c r="Q104" s="60">
        <v>6.5609939396381378E-2</v>
      </c>
      <c r="R104" s="60">
        <v>4.9421887844800949E-2</v>
      </c>
      <c r="S104" s="64">
        <v>2.3704183039866367E-2</v>
      </c>
      <c r="T104" s="60"/>
      <c r="U104" s="390">
        <v>12321373</v>
      </c>
      <c r="V104" s="400"/>
      <c r="W104" s="400">
        <f t="shared" si="7"/>
        <v>1304422.7368357182</v>
      </c>
      <c r="X104" s="400">
        <f t="shared" si="8"/>
        <v>1890310.1767628789</v>
      </c>
      <c r="Y104" s="400">
        <f t="shared" si="9"/>
        <v>1331523.5147948191</v>
      </c>
      <c r="Z104" s="400">
        <f t="shared" si="10"/>
        <v>523118.97898460925</v>
      </c>
      <c r="AA104" s="400">
        <f t="shared" si="11"/>
        <v>808404.53581020981</v>
      </c>
      <c r="AB104" s="400">
        <f t="shared" si="12"/>
        <v>608945.5144999586</v>
      </c>
      <c r="AC104" s="400">
        <f t="shared" si="15"/>
        <v>292068.08089446736</v>
      </c>
      <c r="AE104" s="400">
        <f t="shared" si="13"/>
        <v>6679137.7458848655</v>
      </c>
      <c r="AF104" s="400">
        <f t="shared" si="16"/>
        <v>1692761.6799266338</v>
      </c>
      <c r="AG104" s="400">
        <f t="shared" si="17"/>
        <v>4986376.0659582317</v>
      </c>
      <c r="AH104" s="400">
        <f t="shared" si="14"/>
        <v>5642235.2541151345</v>
      </c>
    </row>
    <row r="105" spans="1:34" ht="15.6">
      <c r="A105" s="63">
        <v>2008</v>
      </c>
      <c r="B105" s="377">
        <v>0.54691186547279358</v>
      </c>
      <c r="C105" s="108">
        <v>0.13710874319076538</v>
      </c>
      <c r="D105" s="111">
        <v>0.4098031222820282</v>
      </c>
      <c r="E105" s="110">
        <v>0.45308813452720642</v>
      </c>
      <c r="F105" s="108">
        <v>0.34680977463722229</v>
      </c>
      <c r="G105" s="108">
        <v>0.19521696865558624</v>
      </c>
      <c r="H105" s="108">
        <v>0.15363579988479614</v>
      </c>
      <c r="I105" s="108">
        <v>8.9384563267230988E-2</v>
      </c>
      <c r="J105" s="108">
        <v>4.1182011365890503E-2</v>
      </c>
      <c r="K105" s="108">
        <v>1.8117168524389906E-2</v>
      </c>
      <c r="L105" s="69">
        <v>0.25787116587162018</v>
      </c>
      <c r="M105" s="60">
        <v>0.10627835988998413</v>
      </c>
      <c r="N105" s="60">
        <v>0.15159280598163605</v>
      </c>
      <c r="O105" s="60">
        <v>0.10583240538835526</v>
      </c>
      <c r="P105" s="60">
        <v>4.15811687707901E-2</v>
      </c>
      <c r="Q105" s="60">
        <v>6.4251236617565155E-2</v>
      </c>
      <c r="R105" s="60">
        <v>4.8202551901340485E-2</v>
      </c>
      <c r="S105" s="64">
        <v>2.3064842841500597E-2</v>
      </c>
      <c r="T105" s="60"/>
      <c r="U105" s="390">
        <v>12427821</v>
      </c>
      <c r="V105" s="400"/>
      <c r="W105" s="400">
        <f t="shared" si="7"/>
        <v>1320808.4328863025</v>
      </c>
      <c r="X105" s="400">
        <f t="shared" si="8"/>
        <v>1883968.2576275021</v>
      </c>
      <c r="Y105" s="400">
        <f t="shared" si="9"/>
        <v>1315266.1901659146</v>
      </c>
      <c r="Z105" s="400">
        <f t="shared" si="10"/>
        <v>516763.32245416939</v>
      </c>
      <c r="AA105" s="400">
        <f t="shared" si="11"/>
        <v>798502.8677117452</v>
      </c>
      <c r="AB105" s="400">
        <f t="shared" si="12"/>
        <v>599052.6867730692</v>
      </c>
      <c r="AC105" s="400">
        <f t="shared" si="15"/>
        <v>286645.73822730081</v>
      </c>
      <c r="AE105" s="400">
        <f t="shared" si="13"/>
        <v>6796922.766871959</v>
      </c>
      <c r="AF105" s="400">
        <f t="shared" si="16"/>
        <v>1703962.917909801</v>
      </c>
      <c r="AG105" s="400">
        <f t="shared" si="17"/>
        <v>5092959.848962158</v>
      </c>
      <c r="AH105" s="400">
        <f t="shared" si="14"/>
        <v>5630898.233128041</v>
      </c>
    </row>
    <row r="106" spans="1:34" ht="15.6">
      <c r="A106" s="65">
        <v>2009</v>
      </c>
      <c r="B106" s="379">
        <v>0.55661234259605408</v>
      </c>
      <c r="C106" s="114">
        <v>0.13589709997177124</v>
      </c>
      <c r="D106" s="115">
        <v>0.42071524262428284</v>
      </c>
      <c r="E106" s="113">
        <v>0.44338765740394592</v>
      </c>
      <c r="F106" s="114">
        <v>0.33533450961112976</v>
      </c>
      <c r="G106" s="114">
        <v>0.18539862334728241</v>
      </c>
      <c r="H106" s="114">
        <v>0.14564432203769684</v>
      </c>
      <c r="I106" s="114">
        <v>8.5532523691654205E-2</v>
      </c>
      <c r="J106" s="114">
        <v>4.1645850986242294E-2</v>
      </c>
      <c r="K106" s="114">
        <v>1.9719339912058011E-2</v>
      </c>
      <c r="L106" s="382">
        <v>0.25798903405666351</v>
      </c>
      <c r="M106" s="66">
        <v>0.10805314779281616</v>
      </c>
      <c r="N106" s="66">
        <v>0.14993588626384735</v>
      </c>
      <c r="O106" s="66">
        <v>9.9866099655628204E-2</v>
      </c>
      <c r="P106" s="66">
        <v>3.9754301309585571E-2</v>
      </c>
      <c r="Q106" s="66">
        <v>6.0111798346042633E-2</v>
      </c>
      <c r="R106" s="66">
        <v>4.3886672705411911E-2</v>
      </c>
      <c r="S106" s="67">
        <v>2.1926511074184283E-2</v>
      </c>
      <c r="T106" s="60"/>
      <c r="U106" s="390">
        <v>12126078</v>
      </c>
      <c r="V106" s="400"/>
      <c r="W106" s="400">
        <f t="shared" si="7"/>
        <v>1310260.8982812166</v>
      </c>
      <c r="X106" s="400">
        <f t="shared" si="8"/>
        <v>1818134.2518345416</v>
      </c>
      <c r="Y106" s="400">
        <f t="shared" si="9"/>
        <v>1210984.1139799207</v>
      </c>
      <c r="Z106" s="400">
        <f t="shared" si="10"/>
        <v>482063.75851553679</v>
      </c>
      <c r="AA106" s="400">
        <f t="shared" si="11"/>
        <v>728920.35546438396</v>
      </c>
      <c r="AB106" s="400">
        <f t="shared" si="12"/>
        <v>532173.21638629586</v>
      </c>
      <c r="AC106" s="400">
        <f t="shared" si="15"/>
        <v>265882.58355342242</v>
      </c>
      <c r="AE106" s="400">
        <f t="shared" si="13"/>
        <v>6749524.6820824742</v>
      </c>
      <c r="AF106" s="400">
        <f t="shared" si="16"/>
        <v>1647898.8342314959</v>
      </c>
      <c r="AG106" s="400">
        <f t="shared" si="17"/>
        <v>5101625.8478509784</v>
      </c>
      <c r="AH106" s="400">
        <f t="shared" si="14"/>
        <v>5376553.3179175258</v>
      </c>
    </row>
    <row r="107" spans="1:34" ht="15.6">
      <c r="A107" s="63">
        <v>2010</v>
      </c>
      <c r="B107" s="377">
        <v>0.54249575734138489</v>
      </c>
      <c r="C107" s="108">
        <v>0.13031774759292603</v>
      </c>
      <c r="D107" s="111">
        <v>0.41217800974845886</v>
      </c>
      <c r="E107" s="110">
        <v>0.45750424265861511</v>
      </c>
      <c r="F107" s="108">
        <v>0.34961342811584473</v>
      </c>
      <c r="G107" s="108">
        <v>0.19798023998737335</v>
      </c>
      <c r="H107" s="108">
        <v>0.15716551244258881</v>
      </c>
      <c r="I107" s="108">
        <v>9.479106217622757E-2</v>
      </c>
      <c r="J107" s="108">
        <v>4.6924527734518051E-2</v>
      </c>
      <c r="K107" s="108">
        <v>2.1643327314979581E-2</v>
      </c>
      <c r="L107" s="69">
        <v>0.25952400267124176</v>
      </c>
      <c r="M107" s="60">
        <v>0.10789081454277039</v>
      </c>
      <c r="N107" s="60">
        <v>0.15163318812847137</v>
      </c>
      <c r="O107" s="60">
        <v>0.10318917781114578</v>
      </c>
      <c r="P107" s="60">
        <v>4.0814727544784546E-2</v>
      </c>
      <c r="Q107" s="60">
        <v>6.2374450266361237E-2</v>
      </c>
      <c r="R107" s="60">
        <v>4.7866534441709518E-2</v>
      </c>
      <c r="S107" s="64">
        <v>2.528120041953847E-2</v>
      </c>
      <c r="T107" s="60"/>
      <c r="U107" s="390">
        <v>12739542</v>
      </c>
      <c r="V107" s="400"/>
      <c r="W107" s="400">
        <f t="shared" si="7"/>
        <v>1374479.5632818341</v>
      </c>
      <c r="X107" s="400">
        <f t="shared" si="8"/>
        <v>1931737.3687565625</v>
      </c>
      <c r="Y107" s="400">
        <f t="shared" si="9"/>
        <v>1314582.8646705598</v>
      </c>
      <c r="Z107" s="400">
        <f t="shared" si="10"/>
        <v>519960.9357753396</v>
      </c>
      <c r="AA107" s="400">
        <f t="shared" si="11"/>
        <v>794621.92889522016</v>
      </c>
      <c r="AB107" s="400">
        <f t="shared" si="12"/>
        <v>609797.72591460496</v>
      </c>
      <c r="AC107" s="400">
        <f t="shared" si="15"/>
        <v>322070.91455512797</v>
      </c>
      <c r="AE107" s="400">
        <f t="shared" si="13"/>
        <v>6911147.4854723811</v>
      </c>
      <c r="AF107" s="400">
        <f t="shared" si="16"/>
        <v>1660188.41880548</v>
      </c>
      <c r="AG107" s="400">
        <f t="shared" si="17"/>
        <v>5250959.0666669011</v>
      </c>
      <c r="AH107" s="400">
        <f t="shared" si="14"/>
        <v>5828394.5145276189</v>
      </c>
    </row>
    <row r="108" spans="1:34" ht="15.6">
      <c r="A108" s="63">
        <v>2011</v>
      </c>
      <c r="B108" s="377">
        <v>0.54076308012008667</v>
      </c>
      <c r="C108" s="108">
        <v>0.12730598449707031</v>
      </c>
      <c r="D108" s="111">
        <v>0.41345709562301636</v>
      </c>
      <c r="E108" s="110">
        <v>0.45923691987991333</v>
      </c>
      <c r="F108" s="108">
        <v>0.35022866725921631</v>
      </c>
      <c r="G108" s="108">
        <v>0.19600512087345123</v>
      </c>
      <c r="H108" s="108">
        <v>0.15446469187736511</v>
      </c>
      <c r="I108" s="108">
        <v>9.0768486261367798E-2</v>
      </c>
      <c r="J108" s="108">
        <v>4.2207375168800354E-2</v>
      </c>
      <c r="K108" s="108">
        <v>1.7978137982515418E-2</v>
      </c>
      <c r="L108" s="69">
        <v>0.2632317990064621</v>
      </c>
      <c r="M108" s="60">
        <v>0.10900825262069702</v>
      </c>
      <c r="N108" s="60">
        <v>0.15422354638576508</v>
      </c>
      <c r="O108" s="60">
        <v>0.10523663461208344</v>
      </c>
      <c r="P108" s="60">
        <v>4.1540428996086121E-2</v>
      </c>
      <c r="Q108" s="60">
        <v>6.3696205615997314E-2</v>
      </c>
      <c r="R108" s="60">
        <v>4.8561111092567444E-2</v>
      </c>
      <c r="S108" s="64">
        <v>2.4229237186284936E-2</v>
      </c>
      <c r="T108" s="60"/>
      <c r="U108" s="390">
        <v>13352255</v>
      </c>
      <c r="V108" s="400"/>
      <c r="W108" s="400">
        <f t="shared" si="7"/>
        <v>1455505.9860959649</v>
      </c>
      <c r="X108" s="400">
        <f t="shared" si="8"/>
        <v>2059232.1183470637</v>
      </c>
      <c r="Y108" s="400">
        <f t="shared" si="9"/>
        <v>1405146.3806823641</v>
      </c>
      <c r="Z108" s="400">
        <f t="shared" si="10"/>
        <v>554658.40076513588</v>
      </c>
      <c r="AA108" s="400">
        <f t="shared" si="11"/>
        <v>850487.97991722822</v>
      </c>
      <c r="AB108" s="400">
        <f t="shared" si="12"/>
        <v>648400.33839128911</v>
      </c>
      <c r="AC108" s="400">
        <f t="shared" si="15"/>
        <v>323514.95336675894</v>
      </c>
      <c r="AE108" s="400">
        <f t="shared" si="13"/>
        <v>7220406.5403488278</v>
      </c>
      <c r="AF108" s="400">
        <f t="shared" si="16"/>
        <v>1699821.9680309296</v>
      </c>
      <c r="AG108" s="400">
        <f t="shared" si="17"/>
        <v>5520584.5723178983</v>
      </c>
      <c r="AH108" s="400">
        <f t="shared" si="14"/>
        <v>6131848.4596511722</v>
      </c>
    </row>
    <row r="109" spans="1:34" ht="15.6">
      <c r="A109" s="63">
        <v>2012</v>
      </c>
      <c r="B109" s="377">
        <v>0.52855372428894043</v>
      </c>
      <c r="C109" s="108">
        <v>0.12380164861679077</v>
      </c>
      <c r="D109" s="111">
        <v>0.40475207567214966</v>
      </c>
      <c r="E109" s="110">
        <v>0.47144627571105957</v>
      </c>
      <c r="F109" s="108">
        <v>0.3633083701133728</v>
      </c>
      <c r="G109" s="108">
        <v>0.20779828727245331</v>
      </c>
      <c r="H109" s="108">
        <v>0.16507597267627716</v>
      </c>
      <c r="I109" s="108">
        <v>9.8688825964927673E-2</v>
      </c>
      <c r="J109" s="108">
        <v>4.6945564448833466E-2</v>
      </c>
      <c r="K109" s="108">
        <v>2.0334607951812564E-2</v>
      </c>
      <c r="L109" s="69">
        <v>0.26364798843860626</v>
      </c>
      <c r="M109" s="60">
        <v>0.10813790559768677</v>
      </c>
      <c r="N109" s="60">
        <v>0.15551008284091949</v>
      </c>
      <c r="O109" s="60">
        <v>0.10910946130752563</v>
      </c>
      <c r="P109" s="60">
        <v>4.2722314596176147E-2</v>
      </c>
      <c r="Q109" s="60">
        <v>6.6387146711349487E-2</v>
      </c>
      <c r="R109" s="60">
        <v>5.1743261516094208E-2</v>
      </c>
      <c r="S109" s="64">
        <v>2.6610956497020902E-2</v>
      </c>
      <c r="T109" s="60"/>
      <c r="U109" s="390">
        <v>14061878</v>
      </c>
      <c r="V109" s="400"/>
      <c r="W109" s="400">
        <f t="shared" si="7"/>
        <v>1520622.0356901884</v>
      </c>
      <c r="X109" s="400">
        <f t="shared" si="8"/>
        <v>2186763.8126789033</v>
      </c>
      <c r="Y109" s="400">
        <f t="shared" si="9"/>
        <v>1534283.933552146</v>
      </c>
      <c r="Z109" s="400">
        <f t="shared" si="10"/>
        <v>600755.97572904825</v>
      </c>
      <c r="AA109" s="400">
        <f t="shared" si="11"/>
        <v>933527.95782309771</v>
      </c>
      <c r="AB109" s="400">
        <f t="shared" si="12"/>
        <v>727607.43076141179</v>
      </c>
      <c r="AC109" s="400">
        <f t="shared" si="15"/>
        <v>374200.02372441528</v>
      </c>
      <c r="AE109" s="400">
        <f t="shared" si="13"/>
        <v>7432457.9873967171</v>
      </c>
      <c r="AF109" s="400">
        <f t="shared" si="16"/>
        <v>1740883.6790481806</v>
      </c>
      <c r="AG109" s="400">
        <f t="shared" si="17"/>
        <v>5691574.3083485365</v>
      </c>
      <c r="AH109" s="400">
        <f t="shared" si="14"/>
        <v>6629420.0126032829</v>
      </c>
    </row>
    <row r="110" spans="1:34" ht="15.6">
      <c r="A110" s="63">
        <v>2013</v>
      </c>
      <c r="B110" s="377">
        <v>0.53679576516151428</v>
      </c>
      <c r="C110" s="108">
        <v>0.1276591420173645</v>
      </c>
      <c r="D110" s="111">
        <v>0.40913662314414978</v>
      </c>
      <c r="E110" s="110">
        <v>0.46320423483848572</v>
      </c>
      <c r="F110" s="108">
        <v>0.35380896925926208</v>
      </c>
      <c r="G110" s="108">
        <v>0.1959569901227951</v>
      </c>
      <c r="H110" s="108">
        <v>0.1535065770149231</v>
      </c>
      <c r="I110" s="108">
        <v>8.9313484728336334E-2</v>
      </c>
      <c r="J110" s="108">
        <v>4.188910499215126E-2</v>
      </c>
      <c r="K110" s="108">
        <v>1.8378268067467604E-2</v>
      </c>
      <c r="L110" s="69">
        <v>0.26724724471569061</v>
      </c>
      <c r="M110" s="60">
        <v>0.10939526557922363</v>
      </c>
      <c r="N110" s="60">
        <v>0.15785197913646698</v>
      </c>
      <c r="O110" s="60">
        <v>0.10664350539445877</v>
      </c>
      <c r="P110" s="60">
        <v>4.2450413107872009E-2</v>
      </c>
      <c r="Q110" s="60">
        <v>6.4193092286586761E-2</v>
      </c>
      <c r="R110" s="60">
        <v>4.7424379736185074E-2</v>
      </c>
      <c r="S110" s="64">
        <v>2.3510836924683656E-2</v>
      </c>
      <c r="T110" s="60"/>
      <c r="U110" s="390">
        <v>14444823</v>
      </c>
      <c r="V110" s="400"/>
      <c r="W110" s="400">
        <f t="shared" si="7"/>
        <v>1580195.2483298779</v>
      </c>
      <c r="X110" s="400">
        <f t="shared" si="8"/>
        <v>2280143.8988259584</v>
      </c>
      <c r="Y110" s="400">
        <f t="shared" si="9"/>
        <v>1540446.5595225021</v>
      </c>
      <c r="Z110" s="400">
        <f t="shared" si="10"/>
        <v>613188.70362009108</v>
      </c>
      <c r="AA110" s="400">
        <f t="shared" si="11"/>
        <v>927257.85590241104</v>
      </c>
      <c r="AB110" s="400">
        <f t="shared" si="12"/>
        <v>685036.77117398009</v>
      </c>
      <c r="AC110" s="400">
        <f t="shared" si="15"/>
        <v>339609.87795891974</v>
      </c>
      <c r="AE110" s="400">
        <f t="shared" si="13"/>
        <v>7753919.8149076402</v>
      </c>
      <c r="AF110" s="400">
        <f t="shared" si="16"/>
        <v>1844013.7107726932</v>
      </c>
      <c r="AG110" s="400">
        <f t="shared" si="17"/>
        <v>5909906.1041349471</v>
      </c>
      <c r="AH110" s="400">
        <f t="shared" si="14"/>
        <v>6690903.1850923598</v>
      </c>
    </row>
    <row r="111" spans="1:34" ht="15.6">
      <c r="A111" s="63">
        <v>2014</v>
      </c>
      <c r="B111" s="377">
        <v>0.52986583113670349</v>
      </c>
      <c r="C111" s="108">
        <v>0.12545061111450195</v>
      </c>
      <c r="D111" s="111">
        <v>0.40441522002220154</v>
      </c>
      <c r="E111" s="110">
        <v>0.47013416886329651</v>
      </c>
      <c r="F111" s="108">
        <v>0.36085274815559387</v>
      </c>
      <c r="G111" s="108">
        <v>0.20195885002613068</v>
      </c>
      <c r="H111" s="108">
        <v>0.15883520245552063</v>
      </c>
      <c r="I111" s="108">
        <v>9.3169093132019043E-2</v>
      </c>
      <c r="J111" s="108">
        <v>4.3509606271982193E-2</v>
      </c>
      <c r="K111" s="108">
        <v>1.8866882757745097E-2</v>
      </c>
      <c r="L111" s="69">
        <v>0.26817531883716583</v>
      </c>
      <c r="M111" s="60">
        <v>0.10928142070770264</v>
      </c>
      <c r="N111" s="60">
        <v>0.1588938981294632</v>
      </c>
      <c r="O111" s="60">
        <v>0.10878975689411163</v>
      </c>
      <c r="P111" s="60">
        <v>4.3123647570610046E-2</v>
      </c>
      <c r="Q111" s="60">
        <v>6.5666109323501587E-2</v>
      </c>
      <c r="R111" s="60">
        <v>4.965948686003685E-2</v>
      </c>
      <c r="S111" s="64">
        <v>2.4642723514237096E-2</v>
      </c>
      <c r="T111" s="60"/>
      <c r="U111" s="390">
        <v>15144033</v>
      </c>
      <c r="V111" s="400"/>
      <c r="W111" s="400">
        <f t="shared" si="7"/>
        <v>1654961.4414843321</v>
      </c>
      <c r="X111" s="400">
        <f t="shared" si="8"/>
        <v>2406294.4367712289</v>
      </c>
      <c r="Y111" s="400">
        <f t="shared" si="9"/>
        <v>1647515.6684664041</v>
      </c>
      <c r="Z111" s="400">
        <f t="shared" si="10"/>
        <v>653065.94188968837</v>
      </c>
      <c r="AA111" s="400">
        <f t="shared" si="11"/>
        <v>994449.72657671571</v>
      </c>
      <c r="AB111" s="400">
        <f t="shared" si="12"/>
        <v>752044.90777146444</v>
      </c>
      <c r="AC111" s="400">
        <f t="shared" si="15"/>
        <v>373190.21810948255</v>
      </c>
      <c r="AD111" s="400">
        <f>J111*$U111</f>
        <v>658910.91319990531</v>
      </c>
      <c r="AE111" s="400">
        <f t="shared" si="13"/>
        <v>8024305.6323066652</v>
      </c>
      <c r="AF111" s="400">
        <f t="shared" si="16"/>
        <v>1899828.1945881844</v>
      </c>
      <c r="AG111" s="400">
        <f t="shared" si="17"/>
        <v>6124477.4377184808</v>
      </c>
      <c r="AH111" s="400">
        <f t="shared" si="14"/>
        <v>7119727.3676933348</v>
      </c>
    </row>
    <row r="112" spans="1:34" ht="15.6">
      <c r="A112" s="63">
        <v>2015</v>
      </c>
      <c r="B112" s="8"/>
      <c r="C112" s="8"/>
      <c r="D112" s="8"/>
      <c r="E112" s="68"/>
      <c r="F112" s="8"/>
      <c r="G112" s="8"/>
      <c r="H112" s="8"/>
      <c r="I112" s="8"/>
      <c r="J112" s="8"/>
      <c r="K112" s="8"/>
      <c r="L112" s="68"/>
      <c r="M112" s="8"/>
      <c r="N112" s="60"/>
      <c r="O112" s="60"/>
      <c r="P112" s="60"/>
      <c r="Q112" s="60"/>
      <c r="R112" s="60"/>
      <c r="S112" s="64"/>
      <c r="T112" s="60"/>
      <c r="U112" s="390"/>
      <c r="V112" s="400"/>
      <c r="W112" s="400"/>
      <c r="X112" s="400"/>
      <c r="Y112" s="400"/>
      <c r="Z112" s="400"/>
      <c r="AA112" s="400"/>
      <c r="AB112" s="400"/>
      <c r="AC112" s="400"/>
    </row>
    <row r="113" spans="1:34" ht="15.6">
      <c r="A113" s="63">
        <v>2016</v>
      </c>
      <c r="B113" s="8"/>
      <c r="C113" s="8"/>
      <c r="D113" s="8"/>
      <c r="E113" s="68"/>
      <c r="F113" s="8"/>
      <c r="G113" s="8"/>
      <c r="H113" s="8"/>
      <c r="I113" s="8"/>
      <c r="J113" s="8"/>
      <c r="K113" s="8"/>
      <c r="L113" s="68"/>
      <c r="M113" s="8"/>
      <c r="N113" s="60"/>
      <c r="O113" s="60"/>
      <c r="P113" s="60"/>
      <c r="Q113" s="60"/>
      <c r="R113" s="60"/>
      <c r="S113" s="64"/>
      <c r="T113" s="60"/>
      <c r="U113" s="390"/>
      <c r="V113" s="400"/>
      <c r="W113" s="400"/>
      <c r="X113" s="400"/>
      <c r="Y113" s="400"/>
      <c r="Z113" s="400"/>
      <c r="AA113" s="400"/>
      <c r="AB113" s="400"/>
      <c r="AC113" s="400"/>
    </row>
    <row r="114" spans="1:34" ht="15.6">
      <c r="A114" s="63">
        <v>2017</v>
      </c>
      <c r="B114" s="387"/>
      <c r="C114" s="108"/>
      <c r="D114" s="111"/>
      <c r="E114" s="108"/>
      <c r="F114" s="108"/>
      <c r="G114" s="108"/>
      <c r="H114" s="108"/>
      <c r="I114" s="108"/>
      <c r="J114" s="108"/>
      <c r="K114" s="108"/>
      <c r="L114" s="69"/>
      <c r="M114" s="60"/>
      <c r="N114" s="60"/>
      <c r="O114" s="60"/>
      <c r="P114" s="60"/>
      <c r="Q114" s="60"/>
      <c r="R114" s="60"/>
      <c r="S114" s="64"/>
      <c r="T114" s="60"/>
      <c r="U114" s="391"/>
      <c r="V114" s="400"/>
      <c r="W114" s="400"/>
      <c r="X114" s="400"/>
      <c r="Y114" s="400"/>
      <c r="Z114" s="400"/>
    </row>
    <row r="115" spans="1:34" ht="15.6">
      <c r="A115" s="63">
        <v>2018</v>
      </c>
      <c r="B115" s="387"/>
      <c r="C115" s="108"/>
      <c r="D115" s="111"/>
      <c r="E115" s="108"/>
      <c r="F115" s="108"/>
      <c r="G115" s="108"/>
      <c r="H115" s="108"/>
      <c r="I115" s="108"/>
      <c r="J115" s="108"/>
      <c r="K115" s="108"/>
      <c r="L115" s="69"/>
      <c r="M115" s="60"/>
      <c r="N115" s="60"/>
      <c r="O115" s="60"/>
      <c r="P115" s="60"/>
      <c r="Q115" s="60"/>
      <c r="R115" s="60"/>
      <c r="S115" s="64"/>
      <c r="T115" s="60"/>
      <c r="U115" s="391"/>
      <c r="V115" s="400"/>
      <c r="W115" s="400"/>
      <c r="X115" s="400"/>
      <c r="Y115" s="400"/>
      <c r="Z115" s="400"/>
    </row>
    <row r="116" spans="1:34" ht="15.6">
      <c r="A116" s="63">
        <v>2019</v>
      </c>
      <c r="B116" s="387"/>
      <c r="C116" s="108"/>
      <c r="D116" s="111"/>
      <c r="E116" s="108"/>
      <c r="F116" s="108"/>
      <c r="G116" s="108"/>
      <c r="H116" s="108"/>
      <c r="I116" s="108"/>
      <c r="J116" s="108"/>
      <c r="K116" s="108"/>
      <c r="L116" s="69"/>
      <c r="M116" s="60"/>
      <c r="N116" s="60"/>
      <c r="O116" s="60"/>
      <c r="P116" s="60"/>
      <c r="Q116" s="60"/>
      <c r="R116" s="60"/>
      <c r="S116" s="64"/>
      <c r="T116" s="60"/>
      <c r="U116" s="391"/>
      <c r="V116" s="400"/>
      <c r="W116" s="400"/>
      <c r="X116" s="400"/>
      <c r="Y116" s="400"/>
      <c r="Z116" s="400"/>
    </row>
    <row r="117" spans="1:34" ht="15.6" thickBot="1">
      <c r="A117" s="70">
        <v>2020</v>
      </c>
      <c r="B117" s="388"/>
      <c r="C117" s="123"/>
      <c r="D117" s="124"/>
      <c r="E117" s="122"/>
      <c r="F117" s="122"/>
      <c r="G117" s="122"/>
      <c r="H117" s="122"/>
      <c r="I117" s="125"/>
      <c r="J117" s="125"/>
      <c r="K117" s="125"/>
      <c r="L117" s="71"/>
      <c r="M117" s="72"/>
      <c r="N117" s="72"/>
      <c r="O117" s="72"/>
      <c r="P117" s="72"/>
      <c r="Q117" s="72"/>
      <c r="R117" s="72"/>
      <c r="S117" s="73"/>
      <c r="T117" s="60"/>
    </row>
    <row r="118" spans="1:34" ht="45.6" thickTop="1">
      <c r="B118" s="52" t="s">
        <v>65</v>
      </c>
      <c r="C118" s="53" t="s">
        <v>66</v>
      </c>
      <c r="D118" s="80" t="s">
        <v>67</v>
      </c>
      <c r="E118" s="81" t="s">
        <v>68</v>
      </c>
      <c r="F118" s="54" t="s">
        <v>69</v>
      </c>
      <c r="G118" s="54" t="s">
        <v>28</v>
      </c>
      <c r="H118" s="54" t="s">
        <v>70</v>
      </c>
      <c r="I118" s="54" t="s">
        <v>71</v>
      </c>
      <c r="J118" s="54" t="s">
        <v>72</v>
      </c>
      <c r="K118" s="54" t="s">
        <v>76</v>
      </c>
      <c r="L118" s="361" t="s">
        <v>174</v>
      </c>
      <c r="M118" s="83" t="s">
        <v>77</v>
      </c>
      <c r="N118" s="83" t="s">
        <v>78</v>
      </c>
      <c r="O118" s="83" t="s">
        <v>175</v>
      </c>
      <c r="P118" s="83" t="s">
        <v>79</v>
      </c>
      <c r="Q118" s="83" t="s">
        <v>80</v>
      </c>
      <c r="R118" s="83" t="s">
        <v>81</v>
      </c>
      <c r="S118" s="84" t="s">
        <v>82</v>
      </c>
      <c r="U118" s="393" t="s">
        <v>176</v>
      </c>
      <c r="V118" s="397"/>
      <c r="W118" s="398" t="s">
        <v>77</v>
      </c>
      <c r="X118" s="398" t="s">
        <v>78</v>
      </c>
      <c r="Y118" s="398" t="s">
        <v>175</v>
      </c>
      <c r="Z118" s="398" t="s">
        <v>79</v>
      </c>
      <c r="AA118" s="398" t="s">
        <v>80</v>
      </c>
      <c r="AB118" s="398" t="s">
        <v>81</v>
      </c>
      <c r="AC118" s="399" t="s">
        <v>82</v>
      </c>
      <c r="AD118" s="82" t="s">
        <v>72</v>
      </c>
      <c r="AE118" s="52" t="s">
        <v>65</v>
      </c>
      <c r="AF118" s="53" t="s">
        <v>66</v>
      </c>
      <c r="AG118" s="80" t="s">
        <v>67</v>
      </c>
      <c r="AH118" s="81" t="s">
        <v>68</v>
      </c>
    </row>
    <row r="119" spans="1:34">
      <c r="B119" s="74"/>
      <c r="C119" s="74"/>
      <c r="D119" s="74"/>
      <c r="E119" s="74"/>
      <c r="F119" s="74"/>
      <c r="G119" s="74"/>
      <c r="H119" s="74"/>
    </row>
    <row r="122" spans="1:34" ht="15.6">
      <c r="AE122" s="459"/>
    </row>
    <row r="123" spans="1:34">
      <c r="AE123" s="460"/>
      <c r="AF123" s="460"/>
    </row>
    <row r="125" spans="1:34">
      <c r="AE125" s="401"/>
      <c r="AF125" s="401"/>
    </row>
  </sheetData>
  <mergeCells count="3">
    <mergeCell ref="A4:S4"/>
    <mergeCell ref="B7:R7"/>
    <mergeCell ref="B8:R8"/>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123"/>
  <sheetViews>
    <sheetView workbookViewId="0"/>
  </sheetViews>
  <sheetFormatPr defaultColWidth="12.44140625" defaultRowHeight="15"/>
  <cols>
    <col min="1" max="1" width="12.44140625" style="198"/>
    <col min="2" max="12" width="13.6640625" style="198" customWidth="1"/>
    <col min="13" max="16384" width="12.44140625" style="198"/>
  </cols>
  <sheetData>
    <row r="1" spans="1:12">
      <c r="A1" s="558" t="s">
        <v>356</v>
      </c>
      <c r="B1" s="31"/>
      <c r="D1" s="199"/>
      <c r="E1" s="200"/>
      <c r="F1" s="199"/>
      <c r="G1" s="199"/>
      <c r="H1" s="199"/>
      <c r="I1" s="199"/>
      <c r="J1" s="199"/>
      <c r="K1" s="199"/>
      <c r="L1" s="199"/>
    </row>
    <row r="2" spans="1:12" ht="15.6" thickBot="1"/>
    <row r="3" spans="1:12" ht="24.9" customHeight="1" thickTop="1">
      <c r="A3" s="636" t="s">
        <v>94</v>
      </c>
      <c r="B3" s="637"/>
      <c r="C3" s="637"/>
      <c r="D3" s="637"/>
      <c r="E3" s="637"/>
      <c r="F3" s="637"/>
      <c r="G3" s="637"/>
      <c r="H3" s="637"/>
      <c r="I3" s="637"/>
      <c r="J3" s="637"/>
      <c r="K3" s="637"/>
      <c r="L3" s="638"/>
    </row>
    <row r="4" spans="1:12" ht="15.6">
      <c r="A4" s="201"/>
      <c r="B4" s="202"/>
      <c r="C4" s="203"/>
      <c r="D4" s="203"/>
      <c r="E4" s="203"/>
      <c r="F4" s="203"/>
      <c r="G4" s="203"/>
      <c r="H4" s="203"/>
      <c r="I4" s="203"/>
      <c r="J4" s="203"/>
      <c r="K4" s="203"/>
      <c r="L4" s="204"/>
    </row>
    <row r="5" spans="1:12" ht="15.6">
      <c r="A5" s="201"/>
      <c r="B5" s="38" t="s">
        <v>44</v>
      </c>
      <c r="C5" s="205" t="s">
        <v>45</v>
      </c>
      <c r="D5" s="38" t="s">
        <v>46</v>
      </c>
      <c r="E5" s="38" t="s">
        <v>47</v>
      </c>
      <c r="F5" s="38" t="s">
        <v>48</v>
      </c>
      <c r="G5" s="38" t="s">
        <v>49</v>
      </c>
      <c r="H5" s="38" t="s">
        <v>50</v>
      </c>
      <c r="I5" s="40" t="s">
        <v>51</v>
      </c>
      <c r="J5" s="40" t="s">
        <v>52</v>
      </c>
      <c r="K5" s="40" t="s">
        <v>53</v>
      </c>
      <c r="L5" s="206" t="s">
        <v>54</v>
      </c>
    </row>
    <row r="6" spans="1:12" ht="30.9" customHeight="1">
      <c r="A6" s="201"/>
      <c r="B6" s="639" t="s">
        <v>74</v>
      </c>
      <c r="C6" s="639"/>
      <c r="D6" s="639"/>
      <c r="E6" s="639"/>
      <c r="F6" s="639"/>
      <c r="G6" s="639"/>
      <c r="H6" s="639"/>
      <c r="I6" s="639"/>
      <c r="J6" s="639"/>
      <c r="K6" s="639"/>
      <c r="L6" s="640"/>
    </row>
    <row r="7" spans="1:12" ht="20.100000000000001" customHeight="1">
      <c r="A7" s="201"/>
      <c r="B7" s="630" t="s">
        <v>95</v>
      </c>
      <c r="C7" s="630"/>
      <c r="D7" s="630"/>
      <c r="E7" s="630"/>
      <c r="F7" s="630"/>
      <c r="G7" s="630"/>
      <c r="H7" s="630"/>
      <c r="I7" s="630"/>
      <c r="J7" s="630"/>
      <c r="K7" s="630"/>
      <c r="L7" s="631"/>
    </row>
    <row r="8" spans="1:12" s="212" customFormat="1" ht="30.9" customHeight="1">
      <c r="A8" s="207"/>
      <c r="B8" s="208" t="s">
        <v>64</v>
      </c>
      <c r="C8" s="266" t="s">
        <v>65</v>
      </c>
      <c r="D8" s="210" t="s">
        <v>96</v>
      </c>
      <c r="E8" s="267" t="s">
        <v>67</v>
      </c>
      <c r="F8" s="210" t="s">
        <v>68</v>
      </c>
      <c r="G8" s="209" t="s">
        <v>69</v>
      </c>
      <c r="H8" s="209" t="s">
        <v>28</v>
      </c>
      <c r="I8" s="209" t="s">
        <v>70</v>
      </c>
      <c r="J8" s="209" t="s">
        <v>71</v>
      </c>
      <c r="K8" s="210" t="s">
        <v>72</v>
      </c>
      <c r="L8" s="211" t="s">
        <v>97</v>
      </c>
    </row>
    <row r="9" spans="1:12" s="212" customFormat="1" ht="15" hidden="1" customHeight="1">
      <c r="A9" s="213">
        <v>1913</v>
      </c>
      <c r="B9" s="214">
        <v>11653.115469389279</v>
      </c>
      <c r="C9" s="268">
        <v>7469.6574462335011</v>
      </c>
      <c r="D9" s="215"/>
      <c r="E9" s="216"/>
      <c r="F9" s="215">
        <v>49304.237677791272</v>
      </c>
      <c r="G9" s="215">
        <v>73631.604702725483</v>
      </c>
      <c r="H9" s="215">
        <v>219488.9758446198</v>
      </c>
      <c r="I9" s="215">
        <v>369034.32824950316</v>
      </c>
      <c r="J9" s="215">
        <v>998891.31407547963</v>
      </c>
      <c r="K9" s="215">
        <v>3436612.725344507</v>
      </c>
      <c r="L9" s="217"/>
    </row>
    <row r="10" spans="1:12" s="212" customFormat="1" ht="15" hidden="1" customHeight="1">
      <c r="A10" s="218">
        <v>1914</v>
      </c>
      <c r="B10" s="214">
        <v>10529.00960452561</v>
      </c>
      <c r="C10" s="268">
        <v>6673.9480168841083</v>
      </c>
      <c r="D10" s="215"/>
      <c r="E10" s="216"/>
      <c r="F10" s="215">
        <v>45224.563893299121</v>
      </c>
      <c r="G10" s="215">
        <v>67940.462460859009</v>
      </c>
      <c r="H10" s="215">
        <v>203491.06732042367</v>
      </c>
      <c r="I10" s="215">
        <v>344732.59254654043</v>
      </c>
      <c r="J10" s="215">
        <v>916111.56698009558</v>
      </c>
      <c r="K10" s="215">
        <v>3313426.305279078</v>
      </c>
      <c r="L10" s="217"/>
    </row>
    <row r="11" spans="1:12" s="212" customFormat="1" ht="15" hidden="1" customHeight="1">
      <c r="A11" s="218">
        <v>1915</v>
      </c>
      <c r="B11" s="214">
        <v>10737.727654668262</v>
      </c>
      <c r="C11" s="268">
        <v>6897.414503405098</v>
      </c>
      <c r="D11" s="215"/>
      <c r="E11" s="216"/>
      <c r="F11" s="215">
        <v>45300.546016036751</v>
      </c>
      <c r="G11" s="215">
        <v>67591.796276065477</v>
      </c>
      <c r="H11" s="215">
        <v>200823.07279191588</v>
      </c>
      <c r="I11" s="215">
        <v>341211.08578333503</v>
      </c>
      <c r="J11" s="215">
        <v>975948.45142584806</v>
      </c>
      <c r="K11" s="215">
        <v>4375062.8642599816</v>
      </c>
      <c r="L11" s="217"/>
    </row>
    <row r="12" spans="1:12" s="212" customFormat="1" ht="15" hidden="1" customHeight="1">
      <c r="A12" s="218">
        <v>1916</v>
      </c>
      <c r="B12" s="214">
        <v>12243.891223382116</v>
      </c>
      <c r="C12" s="268">
        <v>7565.5853731627494</v>
      </c>
      <c r="D12" s="215"/>
      <c r="E12" s="216"/>
      <c r="F12" s="215">
        <v>54348.6438753564</v>
      </c>
      <c r="G12" s="215">
        <v>83138.390924187304</v>
      </c>
      <c r="H12" s="215">
        <v>252663.26242850928</v>
      </c>
      <c r="I12" s="215">
        <v>427168.53458470432</v>
      </c>
      <c r="J12" s="215">
        <v>1354407.5610585348</v>
      </c>
      <c r="K12" s="215">
        <v>6032340.4474618956</v>
      </c>
      <c r="L12" s="217"/>
    </row>
    <row r="13" spans="1:12" s="212" customFormat="1" ht="15" hidden="1" customHeight="1">
      <c r="A13" s="218">
        <v>1917</v>
      </c>
      <c r="B13" s="214">
        <v>12050.862350463867</v>
      </c>
      <c r="C13" s="268">
        <v>7377.4212867368578</v>
      </c>
      <c r="D13" s="215"/>
      <c r="E13" s="216"/>
      <c r="F13" s="215">
        <v>54111.831924006932</v>
      </c>
      <c r="G13" s="215">
        <v>83370.304475407029</v>
      </c>
      <c r="H13" s="215">
        <v>242664.11208971078</v>
      </c>
      <c r="I13" s="215">
        <v>396733.05828030233</v>
      </c>
      <c r="J13" s="215">
        <v>1188525.7227625162</v>
      </c>
      <c r="K13" s="215">
        <v>4838764.1675839033</v>
      </c>
      <c r="L13" s="217"/>
    </row>
    <row r="14" spans="1:12" s="212" customFormat="1" ht="15" hidden="1" customHeight="1">
      <c r="A14" s="218">
        <v>1918</v>
      </c>
      <c r="B14" s="214">
        <v>12749.782697966171</v>
      </c>
      <c r="C14" s="249">
        <v>7984.3890654457073</v>
      </c>
      <c r="D14" s="215"/>
      <c r="E14" s="219"/>
      <c r="F14" s="215">
        <v>55638.325390650323</v>
      </c>
      <c r="G14" s="215">
        <v>86327.444387269672</v>
      </c>
      <c r="H14" s="215">
        <v>241636.39891811489</v>
      </c>
      <c r="I14" s="215">
        <v>381249.81438388472</v>
      </c>
      <c r="J14" s="215">
        <v>1066305.0620551473</v>
      </c>
      <c r="K14" s="215">
        <v>3991787.6322880476</v>
      </c>
      <c r="L14" s="217"/>
    </row>
    <row r="15" spans="1:12" s="212" customFormat="1" ht="15" hidden="1" customHeight="1">
      <c r="A15" s="220">
        <v>1919</v>
      </c>
      <c r="B15" s="221">
        <v>12081.035361245136</v>
      </c>
      <c r="C15" s="269">
        <v>7324.5052849048525</v>
      </c>
      <c r="D15" s="222"/>
      <c r="E15" s="223"/>
      <c r="F15" s="222">
        <v>54889.806048307699</v>
      </c>
      <c r="G15" s="222">
        <v>87876.655106769438</v>
      </c>
      <c r="H15" s="222">
        <v>253791.87084795724</v>
      </c>
      <c r="I15" s="222">
        <v>399194.80685655389</v>
      </c>
      <c r="J15" s="222">
        <v>1091297.9926650934</v>
      </c>
      <c r="K15" s="222">
        <v>3862278.7676351145</v>
      </c>
      <c r="L15" s="224"/>
    </row>
    <row r="16" spans="1:12" s="212" customFormat="1" ht="15" hidden="1" customHeight="1">
      <c r="A16" s="218">
        <v>1920</v>
      </c>
      <c r="B16" s="214">
        <v>11818.501477407306</v>
      </c>
      <c r="C16" s="249">
        <v>7427.4580675976467</v>
      </c>
      <c r="D16" s="215"/>
      <c r="E16" s="219"/>
      <c r="F16" s="215">
        <v>51337.892165694218</v>
      </c>
      <c r="G16" s="215">
        <v>79609.630515126933</v>
      </c>
      <c r="H16" s="215">
        <v>217491.18175182541</v>
      </c>
      <c r="I16" s="215">
        <v>332913.63427782676</v>
      </c>
      <c r="J16" s="215">
        <v>830324.3956657435</v>
      </c>
      <c r="K16" s="215">
        <v>2599904.1204714295</v>
      </c>
      <c r="L16" s="217"/>
    </row>
    <row r="17" spans="1:12" s="212" customFormat="1" ht="15" hidden="1" customHeight="1">
      <c r="A17" s="218">
        <v>1921</v>
      </c>
      <c r="B17" s="214">
        <v>10657.5731258367</v>
      </c>
      <c r="C17" s="249">
        <v>6332.0112936104242</v>
      </c>
      <c r="D17" s="215"/>
      <c r="E17" s="219"/>
      <c r="F17" s="215">
        <v>49587.6296158732</v>
      </c>
      <c r="G17" s="215">
        <v>74171.380381872106</v>
      </c>
      <c r="H17" s="215">
        <v>192891.85330485771</v>
      </c>
      <c r="I17" s="215">
        <v>292875.14534921141</v>
      </c>
      <c r="J17" s="215">
        <v>714239.68064034753</v>
      </c>
      <c r="K17" s="215">
        <v>2113728.8716500881</v>
      </c>
      <c r="L17" s="217"/>
    </row>
    <row r="18" spans="1:12" s="212" customFormat="1" ht="15" hidden="1" customHeight="1">
      <c r="A18" s="218">
        <v>1922</v>
      </c>
      <c r="B18" s="214">
        <v>11568.110415495808</v>
      </c>
      <c r="C18" s="249">
        <v>7000.43165601497</v>
      </c>
      <c r="D18" s="215"/>
      <c r="E18" s="219"/>
      <c r="F18" s="215">
        <v>52677.219250823342</v>
      </c>
      <c r="G18" s="215">
        <v>78815.713891644089</v>
      </c>
      <c r="H18" s="215">
        <v>203906.60848627437</v>
      </c>
      <c r="I18" s="215">
        <v>309423.52629607724</v>
      </c>
      <c r="J18" s="215">
        <v>757635.87160454981</v>
      </c>
      <c r="K18" s="215">
        <v>2383827.1620128364</v>
      </c>
      <c r="L18" s="217"/>
    </row>
    <row r="19" spans="1:12" s="212" customFormat="1" ht="15" hidden="1" customHeight="1">
      <c r="A19" s="218">
        <v>1923</v>
      </c>
      <c r="B19" s="214">
        <v>13017.208961135675</v>
      </c>
      <c r="C19" s="249">
        <v>8229.3663053026103</v>
      </c>
      <c r="D19" s="215"/>
      <c r="E19" s="219"/>
      <c r="F19" s="215">
        <v>56107.792863633236</v>
      </c>
      <c r="G19" s="215">
        <v>84353.507697644862</v>
      </c>
      <c r="H19" s="215">
        <v>219798.93095366194</v>
      </c>
      <c r="I19" s="215">
        <v>337367.77117355686</v>
      </c>
      <c r="J19" s="215">
        <v>844811.03902484698</v>
      </c>
      <c r="K19" s="215">
        <v>2767613.963705142</v>
      </c>
      <c r="L19" s="217"/>
    </row>
    <row r="20" spans="1:12" s="212" customFormat="1" ht="15" hidden="1" customHeight="1">
      <c r="A20" s="218">
        <v>1924</v>
      </c>
      <c r="B20" s="214">
        <v>12851.300497927885</v>
      </c>
      <c r="C20" s="249">
        <v>7816.1112712255135</v>
      </c>
      <c r="D20" s="215"/>
      <c r="E20" s="219"/>
      <c r="F20" s="215">
        <v>58168.003538249199</v>
      </c>
      <c r="G20" s="215">
        <v>86932.401581783706</v>
      </c>
      <c r="H20" s="215">
        <v>226251.29173106019</v>
      </c>
      <c r="I20" s="215">
        <v>346787.85686185648</v>
      </c>
      <c r="J20" s="215">
        <v>864742.06585884024</v>
      </c>
      <c r="K20" s="215">
        <v>2821172.5247492804</v>
      </c>
      <c r="L20" s="217"/>
    </row>
    <row r="21" spans="1:12" s="212" customFormat="1" ht="15" hidden="1" customHeight="1">
      <c r="A21" s="218">
        <v>1925</v>
      </c>
      <c r="B21" s="214">
        <v>13082.520991527865</v>
      </c>
      <c r="C21" s="249">
        <v>7692.0770590458942</v>
      </c>
      <c r="D21" s="215"/>
      <c r="E21" s="219"/>
      <c r="F21" s="215">
        <v>61596.516383865615</v>
      </c>
      <c r="G21" s="215">
        <v>95167.354807301424</v>
      </c>
      <c r="H21" s="215">
        <v>260961.31028635014</v>
      </c>
      <c r="I21" s="215">
        <v>401912.88959446666</v>
      </c>
      <c r="J21" s="215">
        <v>1037170.0637359662</v>
      </c>
      <c r="K21" s="215">
        <v>3746038.4002850279</v>
      </c>
      <c r="L21" s="217"/>
    </row>
    <row r="22" spans="1:12" s="212" customFormat="1" ht="15" hidden="1" customHeight="1">
      <c r="A22" s="218">
        <v>1926</v>
      </c>
      <c r="B22" s="214">
        <v>13693.217580416789</v>
      </c>
      <c r="C22" s="249">
        <v>7996.6542039732403</v>
      </c>
      <c r="D22" s="215"/>
      <c r="E22" s="219"/>
      <c r="F22" s="215">
        <v>64962.287968408724</v>
      </c>
      <c r="G22" s="215">
        <v>102222.96850761749</v>
      </c>
      <c r="H22" s="215">
        <v>290495.57233232475</v>
      </c>
      <c r="I22" s="215">
        <v>451235.64203952398</v>
      </c>
      <c r="J22" s="215">
        <v>1212771.4253684019</v>
      </c>
      <c r="K22" s="215">
        <v>4608005.0516146552</v>
      </c>
      <c r="L22" s="217"/>
    </row>
    <row r="23" spans="1:12" s="212" customFormat="1" ht="15" hidden="1" customHeight="1">
      <c r="A23" s="218">
        <v>1927</v>
      </c>
      <c r="B23" s="214">
        <v>13441.802243774542</v>
      </c>
      <c r="C23" s="249">
        <v>7951.7154600635758</v>
      </c>
      <c r="D23" s="215"/>
      <c r="E23" s="219"/>
      <c r="F23" s="215">
        <v>62852.583297173223</v>
      </c>
      <c r="G23" s="215">
        <v>98070.190360822686</v>
      </c>
      <c r="H23" s="215">
        <v>273247.50551485998</v>
      </c>
      <c r="I23" s="215">
        <v>421181.55726360698</v>
      </c>
      <c r="J23" s="215">
        <v>1112405.9237270316</v>
      </c>
      <c r="K23" s="215">
        <v>4185571.1389287743</v>
      </c>
      <c r="L23" s="217"/>
    </row>
    <row r="24" spans="1:12" s="212" customFormat="1" ht="15" hidden="1" customHeight="1">
      <c r="A24" s="218">
        <v>1928</v>
      </c>
      <c r="B24" s="214">
        <v>13587.214455205803</v>
      </c>
      <c r="C24" s="249">
        <v>7856.9322250699606</v>
      </c>
      <c r="D24" s="215"/>
      <c r="E24" s="219"/>
      <c r="F24" s="215">
        <v>65159.754526428376</v>
      </c>
      <c r="G24" s="215">
        <v>101881.17978976062</v>
      </c>
      <c r="H24" s="215">
        <v>290615.67947853741</v>
      </c>
      <c r="I24" s="215">
        <v>453243.41484917514</v>
      </c>
      <c r="J24" s="215">
        <v>1255101.3404478955</v>
      </c>
      <c r="K24" s="215">
        <v>5112308.3947409242</v>
      </c>
      <c r="L24" s="217"/>
    </row>
    <row r="25" spans="1:12" s="212" customFormat="1" ht="15" hidden="1" customHeight="1">
      <c r="A25" s="220">
        <v>1929</v>
      </c>
      <c r="B25" s="221">
        <v>14256.898503886012</v>
      </c>
      <c r="C25" s="269">
        <v>8446.4478687658684</v>
      </c>
      <c r="D25" s="222"/>
      <c r="E25" s="223"/>
      <c r="F25" s="222">
        <v>66550.954219967272</v>
      </c>
      <c r="G25" s="222">
        <v>104998.67420709963</v>
      </c>
      <c r="H25" s="222">
        <v>301719.63211479236</v>
      </c>
      <c r="I25" s="222">
        <v>473037.35705162754</v>
      </c>
      <c r="J25" s="222">
        <v>1342078.5474115619</v>
      </c>
      <c r="K25" s="222">
        <v>5738964.0597913591</v>
      </c>
      <c r="L25" s="224"/>
    </row>
    <row r="26" spans="1:12" s="212" customFormat="1" ht="15" hidden="1" customHeight="1">
      <c r="A26" s="218">
        <v>1930</v>
      </c>
      <c r="B26" s="214">
        <v>12834.65368432554</v>
      </c>
      <c r="C26" s="249">
        <v>7794.5581350937318</v>
      </c>
      <c r="D26" s="215"/>
      <c r="E26" s="219"/>
      <c r="F26" s="215">
        <v>58195.513627411819</v>
      </c>
      <c r="G26" s="215">
        <v>87654.227843811983</v>
      </c>
      <c r="H26" s="215">
        <v>232150.3629126017</v>
      </c>
      <c r="I26" s="215">
        <v>351684.37580968766</v>
      </c>
      <c r="J26" s="215">
        <v>903944.65265772806</v>
      </c>
      <c r="K26" s="215">
        <v>3299960.8651426155</v>
      </c>
      <c r="L26" s="217"/>
    </row>
    <row r="27" spans="1:12" s="212" customFormat="1" ht="15" hidden="1" customHeight="1">
      <c r="A27" s="218">
        <v>1931</v>
      </c>
      <c r="B27" s="214">
        <v>11481.937000104412</v>
      </c>
      <c r="C27" s="249">
        <v>7017.2527964175197</v>
      </c>
      <c r="D27" s="215"/>
      <c r="E27" s="219"/>
      <c r="F27" s="215">
        <v>51664.094833286421</v>
      </c>
      <c r="G27" s="215">
        <v>73469.741051717516</v>
      </c>
      <c r="H27" s="215">
        <v>172603.73104477205</v>
      </c>
      <c r="I27" s="215">
        <v>250565.55006168506</v>
      </c>
      <c r="J27" s="215">
        <v>573267.31003930152</v>
      </c>
      <c r="K27" s="215">
        <v>1772657.9698009419</v>
      </c>
      <c r="L27" s="217"/>
    </row>
    <row r="28" spans="1:12" s="212" customFormat="1" ht="15" hidden="1" customHeight="1">
      <c r="A28" s="218">
        <v>1932</v>
      </c>
      <c r="B28" s="214">
        <v>9702.2979298343089</v>
      </c>
      <c r="C28" s="249">
        <v>5750.9408720790034</v>
      </c>
      <c r="D28" s="215"/>
      <c r="E28" s="219"/>
      <c r="F28" s="215">
        <v>45264.511449632068</v>
      </c>
      <c r="G28" s="215">
        <v>63976.549340582809</v>
      </c>
      <c r="H28" s="215">
        <v>134982.90704038169</v>
      </c>
      <c r="I28" s="215">
        <v>196688.86406560786</v>
      </c>
      <c r="J28" s="215">
        <v>418038.65704478201</v>
      </c>
      <c r="K28" s="215">
        <v>978391.24547761073</v>
      </c>
      <c r="L28" s="217"/>
    </row>
    <row r="29" spans="1:12" s="212" customFormat="1" ht="15" hidden="1" customHeight="1">
      <c r="A29" s="218">
        <v>1933</v>
      </c>
      <c r="B29" s="214">
        <v>9406.5995956274437</v>
      </c>
      <c r="C29" s="249">
        <v>5552.7911848398089</v>
      </c>
      <c r="D29" s="215"/>
      <c r="E29" s="219"/>
      <c r="F29" s="215">
        <v>44090.875292716148</v>
      </c>
      <c r="G29" s="215">
        <v>64559.684180881166</v>
      </c>
      <c r="H29" s="215">
        <v>142572.00914036456</v>
      </c>
      <c r="I29" s="215">
        <v>208933.23185386744</v>
      </c>
      <c r="J29" s="215">
        <v>464242.25238399621</v>
      </c>
      <c r="K29" s="215">
        <v>1221675.9872751932</v>
      </c>
      <c r="L29" s="217"/>
    </row>
    <row r="30" spans="1:12" s="212" customFormat="1" ht="15" hidden="1" customHeight="1">
      <c r="A30" s="218">
        <v>1934</v>
      </c>
      <c r="B30" s="214">
        <v>10546.757124224971</v>
      </c>
      <c r="C30" s="249">
        <v>6090.6690865265828</v>
      </c>
      <c r="D30" s="215"/>
      <c r="E30" s="219"/>
      <c r="F30" s="215">
        <v>50651.549463510455</v>
      </c>
      <c r="G30" s="215">
        <v>77086.579640055264</v>
      </c>
      <c r="H30" s="215">
        <v>180891.71675955545</v>
      </c>
      <c r="I30" s="215">
        <v>273973.6356323731</v>
      </c>
      <c r="J30" s="215">
        <v>633759.20677374187</v>
      </c>
      <c r="K30" s="215">
        <v>1781243.4960645733</v>
      </c>
      <c r="L30" s="217"/>
    </row>
    <row r="31" spans="1:12" s="212" customFormat="1" ht="15" hidden="1" customHeight="1">
      <c r="A31" s="218">
        <v>1935</v>
      </c>
      <c r="B31" s="214">
        <v>11578.516597646401</v>
      </c>
      <c r="C31" s="249">
        <v>6810.5709450757349</v>
      </c>
      <c r="D31" s="215"/>
      <c r="E31" s="219"/>
      <c r="F31" s="215">
        <v>54490.027470782363</v>
      </c>
      <c r="G31" s="215">
        <v>81315.021672234114</v>
      </c>
      <c r="H31" s="215">
        <v>201014.85699168121</v>
      </c>
      <c r="I31" s="215">
        <v>306108.81985741132</v>
      </c>
      <c r="J31" s="215">
        <v>730470.56952096603</v>
      </c>
      <c r="K31" s="215">
        <v>2195298.6127137919</v>
      </c>
      <c r="L31" s="217"/>
    </row>
    <row r="32" spans="1:12" s="212" customFormat="1" ht="15" hidden="1" customHeight="1">
      <c r="A32" s="218">
        <v>1936</v>
      </c>
      <c r="B32" s="214">
        <v>12799.374956596323</v>
      </c>
      <c r="C32" s="249">
        <v>7432.176059149182</v>
      </c>
      <c r="D32" s="215"/>
      <c r="E32" s="219"/>
      <c r="F32" s="215">
        <v>61104.165033620564</v>
      </c>
      <c r="G32" s="215">
        <v>92143.342168946634</v>
      </c>
      <c r="H32" s="215">
        <v>246310.88342740541</v>
      </c>
      <c r="I32" s="215">
        <v>379963.6089267811</v>
      </c>
      <c r="J32" s="215">
        <v>920951.0323618676</v>
      </c>
      <c r="K32" s="215">
        <v>2820339.6460993886</v>
      </c>
      <c r="L32" s="217"/>
    </row>
    <row r="33" spans="1:12" s="212" customFormat="1" ht="15" hidden="1" customHeight="1">
      <c r="A33" s="218">
        <v>1937</v>
      </c>
      <c r="B33" s="214">
        <v>13627.432300639301</v>
      </c>
      <c r="C33" s="249">
        <v>8097.9481764517404</v>
      </c>
      <c r="D33" s="215"/>
      <c r="E33" s="219"/>
      <c r="F33" s="215">
        <v>63392.789418327309</v>
      </c>
      <c r="G33" s="215">
        <v>95370.71439604339</v>
      </c>
      <c r="H33" s="215">
        <v>259492.85587836089</v>
      </c>
      <c r="I33" s="215">
        <v>395008.91479582095</v>
      </c>
      <c r="J33" s="215">
        <v>956963.73797985958</v>
      </c>
      <c r="K33" s="215">
        <v>2972773.7870650557</v>
      </c>
      <c r="L33" s="217"/>
    </row>
    <row r="34" spans="1:12" s="212" customFormat="1" ht="15" hidden="1" customHeight="1">
      <c r="A34" s="218">
        <v>1938</v>
      </c>
      <c r="B34" s="214">
        <v>12662.850063404709</v>
      </c>
      <c r="C34" s="249">
        <v>7532.7774033333608</v>
      </c>
      <c r="D34" s="215"/>
      <c r="E34" s="219"/>
      <c r="F34" s="215">
        <v>58833.504004046852</v>
      </c>
      <c r="G34" s="215">
        <v>85477.951844128154</v>
      </c>
      <c r="H34" s="215">
        <v>217713.85834498427</v>
      </c>
      <c r="I34" s="215">
        <v>323774.42504309345</v>
      </c>
      <c r="J34" s="215">
        <v>760596.60327703459</v>
      </c>
      <c r="K34" s="215">
        <v>2463694.9437337103</v>
      </c>
      <c r="L34" s="217"/>
    </row>
    <row r="35" spans="1:12" s="212" customFormat="1" ht="15" hidden="1" customHeight="1">
      <c r="A35" s="220">
        <v>1939</v>
      </c>
      <c r="B35" s="221">
        <v>13548.77427502749</v>
      </c>
      <c r="C35" s="269">
        <v>7848.0547959260175</v>
      </c>
      <c r="D35" s="222"/>
      <c r="E35" s="223"/>
      <c r="F35" s="222">
        <v>64855.249586940743</v>
      </c>
      <c r="G35" s="222">
        <v>95691.023604869304</v>
      </c>
      <c r="H35" s="222">
        <v>250396.74299115257</v>
      </c>
      <c r="I35" s="222">
        <v>375050.6215849329</v>
      </c>
      <c r="J35" s="222">
        <v>888008.17351249955</v>
      </c>
      <c r="K35" s="222">
        <v>2725632.5203317627</v>
      </c>
      <c r="L35" s="224"/>
    </row>
    <row r="36" spans="1:12" s="212" customFormat="1" ht="15" hidden="1" customHeight="1">
      <c r="A36" s="218">
        <v>1940</v>
      </c>
      <c r="B36" s="214">
        <v>14696.843628560335</v>
      </c>
      <c r="C36" s="249">
        <v>8534.8463254655744</v>
      </c>
      <c r="D36" s="215"/>
      <c r="E36" s="219"/>
      <c r="F36" s="215">
        <v>70154.819356413165</v>
      </c>
      <c r="G36" s="215">
        <v>104869.06157820304</v>
      </c>
      <c r="H36" s="215">
        <v>283729.08015666681</v>
      </c>
      <c r="I36" s="215">
        <v>430835.76605225907</v>
      </c>
      <c r="J36" s="215">
        <v>1060699.4326732256</v>
      </c>
      <c r="K36" s="215">
        <v>3539406.1001383574</v>
      </c>
      <c r="L36" s="217"/>
    </row>
    <row r="37" spans="1:12" s="212" customFormat="1" ht="15" hidden="1" customHeight="1">
      <c r="A37" s="218">
        <v>1941</v>
      </c>
      <c r="B37" s="214">
        <v>17426.444361698028</v>
      </c>
      <c r="C37" s="249">
        <v>10496.890911680135</v>
      </c>
      <c r="D37" s="215"/>
      <c r="E37" s="219"/>
      <c r="F37" s="215">
        <v>79792.425411859018</v>
      </c>
      <c r="G37" s="215">
        <v>121363.89468219032</v>
      </c>
      <c r="H37" s="215">
        <v>339583.02324375795</v>
      </c>
      <c r="I37" s="215">
        <v>516459.02939346002</v>
      </c>
      <c r="J37" s="215">
        <v>1281003.4788963359</v>
      </c>
      <c r="K37" s="215">
        <v>4305574.509151943</v>
      </c>
      <c r="L37" s="217"/>
    </row>
    <row r="38" spans="1:12" s="212" customFormat="1" ht="15" hidden="1" customHeight="1">
      <c r="A38" s="218">
        <v>1942</v>
      </c>
      <c r="B38" s="214">
        <v>20606.443523782717</v>
      </c>
      <c r="C38" s="249">
        <v>13493.28526623638</v>
      </c>
      <c r="D38" s="215"/>
      <c r="E38" s="219"/>
      <c r="F38" s="215">
        <v>84624.867841699714</v>
      </c>
      <c r="G38" s="215">
        <v>131100.5570682878</v>
      </c>
      <c r="H38" s="215">
        <v>381094.48725813912</v>
      </c>
      <c r="I38" s="215">
        <v>587500.22840677854</v>
      </c>
      <c r="J38" s="215">
        <v>1474378.2535691396</v>
      </c>
      <c r="K38" s="215">
        <v>4870009.0981597146</v>
      </c>
      <c r="L38" s="217"/>
    </row>
    <row r="39" spans="1:12" s="212" customFormat="1" ht="15" hidden="1" customHeight="1">
      <c r="A39" s="218">
        <v>1943</v>
      </c>
      <c r="B39" s="214">
        <v>23779.405595326582</v>
      </c>
      <c r="C39" s="249">
        <v>16366.21483838008</v>
      </c>
      <c r="D39" s="215"/>
      <c r="E39" s="219"/>
      <c r="F39" s="215">
        <v>90498.12240784509</v>
      </c>
      <c r="G39" s="215">
        <v>141324.88127579162</v>
      </c>
      <c r="H39" s="215">
        <v>408604.93260876101</v>
      </c>
      <c r="I39" s="215">
        <v>622296.50573815836</v>
      </c>
      <c r="J39" s="215">
        <v>1515877.1725811507</v>
      </c>
      <c r="K39" s="215">
        <v>4519659.0109151667</v>
      </c>
      <c r="L39" s="217"/>
    </row>
    <row r="40" spans="1:12" s="212" customFormat="1" ht="15" hidden="1" customHeight="1">
      <c r="A40" s="218">
        <v>1944</v>
      </c>
      <c r="B40" s="214">
        <v>24547.169687498121</v>
      </c>
      <c r="C40" s="249">
        <v>17402.404236812978</v>
      </c>
      <c r="D40" s="215"/>
      <c r="E40" s="219"/>
      <c r="F40" s="215">
        <v>88850.058743664398</v>
      </c>
      <c r="G40" s="215">
        <v>133243.21007149771</v>
      </c>
      <c r="H40" s="215">
        <v>364191.14006010036</v>
      </c>
      <c r="I40" s="215">
        <v>546892.83035074838</v>
      </c>
      <c r="J40" s="215">
        <v>1319986.253770784</v>
      </c>
      <c r="K40" s="215">
        <v>4377650.4282907592</v>
      </c>
      <c r="L40" s="217"/>
    </row>
    <row r="41" spans="1:12" s="212" customFormat="1" ht="15" hidden="1" customHeight="1">
      <c r="A41" s="218">
        <v>1945</v>
      </c>
      <c r="B41" s="214">
        <v>23577.773682152299</v>
      </c>
      <c r="C41" s="249">
        <v>16813.488300691792</v>
      </c>
      <c r="D41" s="215"/>
      <c r="E41" s="219"/>
      <c r="F41" s="215">
        <v>84456.342115296895</v>
      </c>
      <c r="G41" s="215">
        <v>127019.9444431399</v>
      </c>
      <c r="H41" s="215">
        <v>336687.39700069383</v>
      </c>
      <c r="I41" s="215">
        <v>494261.868834708</v>
      </c>
      <c r="J41" s="215">
        <v>1135546.5717469964</v>
      </c>
      <c r="K41" s="215">
        <v>3407344.9419551436</v>
      </c>
      <c r="L41" s="217"/>
    </row>
    <row r="42" spans="1:12" s="212" customFormat="1" ht="15" hidden="1" customHeight="1">
      <c r="A42" s="218">
        <v>1946</v>
      </c>
      <c r="B42" s="214">
        <v>20611.217472628065</v>
      </c>
      <c r="C42" s="249">
        <v>14380.884073937232</v>
      </c>
      <c r="D42" s="215"/>
      <c r="E42" s="219"/>
      <c r="F42" s="215">
        <v>76684.218060845582</v>
      </c>
      <c r="G42" s="215">
        <v>116087.66086808319</v>
      </c>
      <c r="H42" s="215">
        <v>291783.76692219183</v>
      </c>
      <c r="I42" s="215">
        <v>419657.44457334682</v>
      </c>
      <c r="J42" s="215">
        <v>928194.44072257145</v>
      </c>
      <c r="K42" s="215">
        <v>2897677.1495194794</v>
      </c>
      <c r="L42" s="217"/>
    </row>
    <row r="43" spans="1:12" s="212" customFormat="1" ht="15" hidden="1" customHeight="1">
      <c r="A43" s="218">
        <v>1947</v>
      </c>
      <c r="B43" s="214">
        <v>19961.703784706991</v>
      </c>
      <c r="C43" s="249">
        <v>13955.978184922022</v>
      </c>
      <c r="D43" s="215"/>
      <c r="E43" s="219"/>
      <c r="F43" s="215">
        <v>74013.234182771732</v>
      </c>
      <c r="G43" s="215">
        <v>113089.62773887091</v>
      </c>
      <c r="H43" s="215">
        <v>290936.19704560889</v>
      </c>
      <c r="I43" s="215">
        <v>424275.21018927125</v>
      </c>
      <c r="J43" s="215">
        <v>994762.13636017649</v>
      </c>
      <c r="K43" s="215">
        <v>3405179.1432455238</v>
      </c>
      <c r="L43" s="217"/>
    </row>
    <row r="44" spans="1:12" s="212" customFormat="1" ht="15" hidden="1" customHeight="1">
      <c r="A44" s="218">
        <v>1948</v>
      </c>
      <c r="B44" s="214">
        <v>20894.751905998099</v>
      </c>
      <c r="C44" s="249">
        <v>14183.251654919708</v>
      </c>
      <c r="D44" s="215"/>
      <c r="E44" s="219"/>
      <c r="F44" s="215">
        <v>81298.254165703664</v>
      </c>
      <c r="G44" s="215">
        <v>124261.86527060808</v>
      </c>
      <c r="H44" s="215">
        <v>329425.49736096093</v>
      </c>
      <c r="I44" s="215">
        <v>489830.71598630754</v>
      </c>
      <c r="J44" s="215">
        <v>1181823.3310462912</v>
      </c>
      <c r="K44" s="215">
        <v>4058547.6888003177</v>
      </c>
      <c r="L44" s="217"/>
    </row>
    <row r="45" spans="1:12" s="212" customFormat="1" ht="15" hidden="1" customHeight="1">
      <c r="A45" s="220">
        <v>1949</v>
      </c>
      <c r="B45" s="221">
        <v>20235.926089681383</v>
      </c>
      <c r="C45" s="269">
        <v>13859.833911901695</v>
      </c>
      <c r="D45" s="222"/>
      <c r="E45" s="223"/>
      <c r="F45" s="222">
        <v>77620.755689698577</v>
      </c>
      <c r="G45" s="222">
        <v>116577.2806966605</v>
      </c>
      <c r="H45" s="222">
        <v>307046.29940288456</v>
      </c>
      <c r="I45" s="222">
        <v>457708.1665856149</v>
      </c>
      <c r="J45" s="222">
        <v>1117653.3805519899</v>
      </c>
      <c r="K45" s="222">
        <v>3927970.422622127</v>
      </c>
      <c r="L45" s="224"/>
    </row>
    <row r="46" spans="1:12" s="212" customFormat="1" ht="15" hidden="1" customHeight="1">
      <c r="A46" s="218">
        <v>1950</v>
      </c>
      <c r="B46" s="214">
        <v>22034.235324353453</v>
      </c>
      <c r="C46" s="249">
        <v>14937.302947061362</v>
      </c>
      <c r="D46" s="215"/>
      <c r="E46" s="219"/>
      <c r="F46" s="215">
        <v>85906.626719982189</v>
      </c>
      <c r="G46" s="215">
        <v>130542.30348228074</v>
      </c>
      <c r="H46" s="215">
        <v>349199.17427478801</v>
      </c>
      <c r="I46" s="215">
        <v>518082.74876558094</v>
      </c>
      <c r="J46" s="215">
        <v>1252881.3324206108</v>
      </c>
      <c r="K46" s="215">
        <v>3570845.7247238662</v>
      </c>
      <c r="L46" s="217"/>
    </row>
    <row r="47" spans="1:12" s="212" customFormat="1" ht="15" hidden="1" customHeight="1">
      <c r="A47" s="218">
        <v>1951</v>
      </c>
      <c r="B47" s="214">
        <v>23579.849433824824</v>
      </c>
      <c r="C47" s="249">
        <v>16320.731722595203</v>
      </c>
      <c r="D47" s="215"/>
      <c r="E47" s="219"/>
      <c r="F47" s="215">
        <v>88911.908834891452</v>
      </c>
      <c r="G47" s="215">
        <v>134362.0345988668</v>
      </c>
      <c r="H47" s="215">
        <v>352358.63823176833</v>
      </c>
      <c r="I47" s="215">
        <v>517539.26922772522</v>
      </c>
      <c r="J47" s="215">
        <v>1210130.383853704</v>
      </c>
      <c r="K47" s="215">
        <v>4051103.1128019211</v>
      </c>
      <c r="L47" s="217"/>
    </row>
    <row r="48" spans="1:12" s="212" customFormat="1" ht="15" hidden="1" customHeight="1">
      <c r="A48" s="218">
        <v>1952</v>
      </c>
      <c r="B48" s="214">
        <v>24184.662014688562</v>
      </c>
      <c r="C48" s="249">
        <v>17062.125137754181</v>
      </c>
      <c r="D48" s="215"/>
      <c r="E48" s="219"/>
      <c r="F48" s="215">
        <v>88287.493907097931</v>
      </c>
      <c r="G48" s="215">
        <v>132277.83809771604</v>
      </c>
      <c r="H48" s="215">
        <v>343332.51872840227</v>
      </c>
      <c r="I48" s="215">
        <v>502837.88477330143</v>
      </c>
      <c r="J48" s="215">
        <v>1177866.8598652517</v>
      </c>
      <c r="K48" s="215">
        <v>3964260.9898328152</v>
      </c>
      <c r="L48" s="217"/>
    </row>
    <row r="49" spans="1:12" s="212" customFormat="1" ht="15" hidden="1" customHeight="1">
      <c r="A49" s="218">
        <v>1953</v>
      </c>
      <c r="B49" s="214">
        <v>24941.915475262504</v>
      </c>
      <c r="C49" s="249">
        <v>17877.4066438878</v>
      </c>
      <c r="D49" s="215"/>
      <c r="E49" s="219"/>
      <c r="F49" s="215">
        <v>88522.49495763483</v>
      </c>
      <c r="G49" s="215">
        <v>130485.35035313061</v>
      </c>
      <c r="H49" s="215">
        <v>330721.59842613206</v>
      </c>
      <c r="I49" s="215">
        <v>483099.28175601008</v>
      </c>
      <c r="J49" s="215">
        <v>1129136.3432533469</v>
      </c>
      <c r="K49" s="215">
        <v>3879440.6482397416</v>
      </c>
      <c r="L49" s="217"/>
    </row>
    <row r="50" spans="1:12" s="212" customFormat="1" ht="15" hidden="1" customHeight="1">
      <c r="A50" s="218">
        <v>1954</v>
      </c>
      <c r="B50" s="214">
        <v>24430.821308782961</v>
      </c>
      <c r="C50" s="249">
        <v>17399.883980101473</v>
      </c>
      <c r="D50" s="215"/>
      <c r="E50" s="219"/>
      <c r="F50" s="215">
        <v>87709.257266916364</v>
      </c>
      <c r="G50" s="215">
        <v>128661.83048718126</v>
      </c>
      <c r="H50" s="215">
        <v>329507.0923271724</v>
      </c>
      <c r="I50" s="215">
        <v>479002.11392250232</v>
      </c>
      <c r="J50" s="215">
        <v>1121270.0149072094</v>
      </c>
      <c r="K50" s="215">
        <v>3837944.262625597</v>
      </c>
      <c r="L50" s="217"/>
    </row>
    <row r="51" spans="1:12" s="212" customFormat="1" ht="15" hidden="1" customHeight="1">
      <c r="A51" s="218">
        <v>1955</v>
      </c>
      <c r="B51" s="214">
        <v>26166.20058599368</v>
      </c>
      <c r="C51" s="249">
        <v>18451.496125302234</v>
      </c>
      <c r="D51" s="215"/>
      <c r="E51" s="219"/>
      <c r="F51" s="215">
        <v>95598.540732216672</v>
      </c>
      <c r="G51" s="215">
        <v>141542.46461711806</v>
      </c>
      <c r="H51" s="215">
        <v>369694.4857299095</v>
      </c>
      <c r="I51" s="215">
        <v>539557.15677808342</v>
      </c>
      <c r="J51" s="215">
        <v>1310053.8456489355</v>
      </c>
      <c r="K51" s="215">
        <v>4795330.1004160084</v>
      </c>
      <c r="L51" s="217"/>
    </row>
    <row r="52" spans="1:12" s="212" customFormat="1" ht="15" hidden="1" customHeight="1">
      <c r="A52" s="218">
        <v>1956</v>
      </c>
      <c r="B52" s="214">
        <v>26670.381596066061</v>
      </c>
      <c r="C52" s="249">
        <v>19036.967849354154</v>
      </c>
      <c r="D52" s="215"/>
      <c r="E52" s="219"/>
      <c r="F52" s="215">
        <v>95371.105316473215</v>
      </c>
      <c r="G52" s="215">
        <v>140853.28047868141</v>
      </c>
      <c r="H52" s="215">
        <v>357076.59713379014</v>
      </c>
      <c r="I52" s="215">
        <v>521411.53235064069</v>
      </c>
      <c r="J52" s="215">
        <v>1243135.4165629775</v>
      </c>
      <c r="K52" s="215">
        <v>4436949.7487889705</v>
      </c>
      <c r="L52" s="217"/>
    </row>
    <row r="53" spans="1:12" s="212" customFormat="1" ht="15" hidden="1" customHeight="1">
      <c r="A53" s="218">
        <v>1957</v>
      </c>
      <c r="B53" s="214">
        <v>26721.109741483211</v>
      </c>
      <c r="C53" s="249">
        <v>19072.36971164753</v>
      </c>
      <c r="D53" s="215"/>
      <c r="E53" s="219"/>
      <c r="F53" s="215">
        <v>95559.770010004315</v>
      </c>
      <c r="G53" s="215">
        <v>141302.58719988674</v>
      </c>
      <c r="H53" s="215">
        <v>351816.99004025373</v>
      </c>
      <c r="I53" s="215">
        <v>512388.99900209147</v>
      </c>
      <c r="J53" s="215">
        <v>1208147.1671277131</v>
      </c>
      <c r="K53" s="215">
        <v>4188913.217382757</v>
      </c>
      <c r="L53" s="217"/>
    </row>
    <row r="54" spans="1:12" s="212" customFormat="1" ht="15" hidden="1" customHeight="1">
      <c r="A54" s="218">
        <v>1958</v>
      </c>
      <c r="B54" s="214">
        <v>25977.697158413757</v>
      </c>
      <c r="C54" s="249">
        <v>18558.521922316024</v>
      </c>
      <c r="D54" s="215"/>
      <c r="E54" s="219"/>
      <c r="F54" s="215">
        <v>92750.274283293358</v>
      </c>
      <c r="G54" s="215">
        <v>134920.55516370991</v>
      </c>
      <c r="H54" s="215">
        <v>323992.99877980893</v>
      </c>
      <c r="I54" s="215">
        <v>465285.72533110459</v>
      </c>
      <c r="J54" s="215">
        <v>1071426.3220688072</v>
      </c>
      <c r="K54" s="215">
        <v>3667018.9538228302</v>
      </c>
      <c r="L54" s="217"/>
    </row>
    <row r="55" spans="1:12" s="212" customFormat="1" ht="15" hidden="1" customHeight="1">
      <c r="A55" s="220">
        <v>1959</v>
      </c>
      <c r="B55" s="221">
        <v>27565.685062888871</v>
      </c>
      <c r="C55" s="269">
        <v>19552.193163190965</v>
      </c>
      <c r="D55" s="222"/>
      <c r="E55" s="223"/>
      <c r="F55" s="222">
        <v>99687.112160170043</v>
      </c>
      <c r="G55" s="222">
        <v>146113.31725975106</v>
      </c>
      <c r="H55" s="222">
        <v>360177.48927370767</v>
      </c>
      <c r="I55" s="222">
        <v>525616.88995609805</v>
      </c>
      <c r="J55" s="222">
        <v>1228240.7756580238</v>
      </c>
      <c r="K55" s="222">
        <v>4311835.3449072726</v>
      </c>
      <c r="L55" s="224"/>
    </row>
    <row r="56" spans="1:12" ht="15.6">
      <c r="A56" s="225">
        <v>1960</v>
      </c>
      <c r="B56" s="214">
        <v>28086.668945799272</v>
      </c>
      <c r="C56" s="249">
        <v>20087.711741755149</v>
      </c>
      <c r="D56" s="215"/>
      <c r="E56" s="219"/>
      <c r="F56" s="215">
        <v>100077.28378219635</v>
      </c>
      <c r="G56" s="215">
        <v>145164.90694224124</v>
      </c>
      <c r="H56" s="215">
        <v>353653.83036460064</v>
      </c>
      <c r="I56" s="215">
        <v>511597.02986596333</v>
      </c>
      <c r="J56" s="215">
        <v>1237192.4837477054</v>
      </c>
      <c r="K56" s="215">
        <v>4646574.1759015089</v>
      </c>
      <c r="L56" s="217"/>
    </row>
    <row r="57" spans="1:12" ht="15.6">
      <c r="A57" s="225">
        <v>1961</v>
      </c>
      <c r="B57" s="214">
        <v>28428.737833543892</v>
      </c>
      <c r="C57" s="249">
        <v>20268.883373605531</v>
      </c>
      <c r="D57" s="215"/>
      <c r="E57" s="219"/>
      <c r="F57" s="215">
        <v>101867.42797298913</v>
      </c>
      <c r="G57" s="215">
        <v>147889.46159501924</v>
      </c>
      <c r="H57" s="215">
        <v>354036.43123743054</v>
      </c>
      <c r="I57" s="215">
        <v>508195.53333177831</v>
      </c>
      <c r="J57" s="215">
        <v>1244296.5753728163</v>
      </c>
      <c r="K57" s="215">
        <v>4754909.5982786119</v>
      </c>
      <c r="L57" s="217"/>
    </row>
    <row r="58" spans="1:12" ht="15.6">
      <c r="A58" s="225">
        <v>1962</v>
      </c>
      <c r="B58" s="226">
        <v>29872.66741228976</v>
      </c>
      <c r="C58" s="270">
        <v>21212.200342209682</v>
      </c>
      <c r="D58" s="227">
        <v>11653.042737950609</v>
      </c>
      <c r="E58" s="228">
        <v>33161.14734753353</v>
      </c>
      <c r="F58" s="227">
        <v>107816.87104301045</v>
      </c>
      <c r="G58" s="227">
        <v>156525.08198935498</v>
      </c>
      <c r="H58" s="227">
        <v>375616.13529084309</v>
      </c>
      <c r="I58" s="227">
        <v>543663.03884472616</v>
      </c>
      <c r="J58" s="227">
        <v>1324075.5370738071</v>
      </c>
      <c r="K58" s="227">
        <v>5038214.5809513126</v>
      </c>
      <c r="L58" s="229">
        <v>18391235.587504353</v>
      </c>
    </row>
    <row r="59" spans="1:12" ht="15.6">
      <c r="A59" s="225">
        <v>1963</v>
      </c>
      <c r="B59" s="233">
        <v>30882.590992237852</v>
      </c>
      <c r="C59" s="249">
        <v>21776.721030995897</v>
      </c>
      <c r="D59" s="234">
        <v>11837.594729563254</v>
      </c>
      <c r="E59" s="219">
        <v>34388.492866794695</v>
      </c>
      <c r="F59" s="234">
        <v>112835.42064341546</v>
      </c>
      <c r="G59" s="234">
        <v>164005.0632606021</v>
      </c>
      <c r="H59" s="234">
        <v>393636.41653744841</v>
      </c>
      <c r="I59" s="234">
        <v>571626.76280137885</v>
      </c>
      <c r="J59" s="234">
        <v>1409427.8743142262</v>
      </c>
      <c r="K59" s="234">
        <v>5440328.7207264667</v>
      </c>
      <c r="L59" s="230">
        <v>20318601.178869009</v>
      </c>
    </row>
    <row r="60" spans="1:12" ht="15.6">
      <c r="A60" s="225">
        <v>1964</v>
      </c>
      <c r="B60" s="233">
        <v>32145.437095068148</v>
      </c>
      <c r="C60" s="249">
        <v>22508.23190556699</v>
      </c>
      <c r="D60" s="234">
        <v>12022.146721175901</v>
      </c>
      <c r="E60" s="219">
        <v>35615.838386055861</v>
      </c>
      <c r="F60" s="234">
        <v>118880.28380057853</v>
      </c>
      <c r="G60" s="234">
        <v>172992.41731887849</v>
      </c>
      <c r="H60" s="234">
        <v>415304.18717412732</v>
      </c>
      <c r="I60" s="234">
        <v>605057.49324739212</v>
      </c>
      <c r="J60" s="234">
        <v>1509437.2780678573</v>
      </c>
      <c r="K60" s="234">
        <v>5902529.7796783522</v>
      </c>
      <c r="L60" s="230">
        <v>22245966.770233661</v>
      </c>
    </row>
    <row r="61" spans="1:12" ht="15.6">
      <c r="A61" s="225">
        <v>1965</v>
      </c>
      <c r="B61" s="233">
        <v>33808.519975317751</v>
      </c>
      <c r="C61" s="249">
        <v>23803.359736240094</v>
      </c>
      <c r="D61" s="234">
        <v>12932.302401878685</v>
      </c>
      <c r="E61" s="219">
        <v>37336.785137292994</v>
      </c>
      <c r="F61" s="234">
        <v>123854.96212701668</v>
      </c>
      <c r="G61" s="234">
        <v>180047.78939253732</v>
      </c>
      <c r="H61" s="234">
        <v>432020.02203070867</v>
      </c>
      <c r="I61" s="234">
        <v>630479.74634380033</v>
      </c>
      <c r="J61" s="234">
        <v>1575952.8254849995</v>
      </c>
      <c r="K61" s="234">
        <v>6133104.9204102568</v>
      </c>
      <c r="L61" s="230">
        <v>22798980.550725013</v>
      </c>
    </row>
    <row r="62" spans="1:12" ht="15.6">
      <c r="A62" s="225">
        <v>1966</v>
      </c>
      <c r="B62" s="233">
        <v>35384.503572217727</v>
      </c>
      <c r="C62" s="249">
        <v>25049.24644078088</v>
      </c>
      <c r="D62" s="234">
        <v>13842.45808258147</v>
      </c>
      <c r="E62" s="219">
        <v>39057.731888530128</v>
      </c>
      <c r="F62" s="234">
        <v>128401.81775514937</v>
      </c>
      <c r="G62" s="234">
        <v>186460.0763561374</v>
      </c>
      <c r="H62" s="234">
        <v>447194.93296017637</v>
      </c>
      <c r="I62" s="234">
        <v>653776.33582037361</v>
      </c>
      <c r="J62" s="234">
        <v>1637482.2658330188</v>
      </c>
      <c r="K62" s="234">
        <v>6341044.9133645659</v>
      </c>
      <c r="L62" s="230">
        <v>23351994.331216365</v>
      </c>
    </row>
    <row r="63" spans="1:12" ht="15.6">
      <c r="A63" s="225">
        <v>1967</v>
      </c>
      <c r="B63" s="233">
        <v>35874.113512794342</v>
      </c>
      <c r="C63" s="249">
        <v>25672.768729220537</v>
      </c>
      <c r="D63" s="234">
        <v>14667.884488323036</v>
      </c>
      <c r="E63" s="219">
        <v>39428.874030342406</v>
      </c>
      <c r="F63" s="271">
        <v>127686.21656495859</v>
      </c>
      <c r="G63" s="234">
        <v>184800.26615808424</v>
      </c>
      <c r="H63" s="234">
        <v>442569.17981615331</v>
      </c>
      <c r="I63" s="234">
        <v>642369.44399112347</v>
      </c>
      <c r="J63" s="234">
        <v>1571466.6583236817</v>
      </c>
      <c r="K63" s="234">
        <v>6002844.1667303815</v>
      </c>
      <c r="L63" s="230">
        <v>19784699.389879238</v>
      </c>
    </row>
    <row r="64" spans="1:12" ht="15.6">
      <c r="A64" s="225">
        <v>1968</v>
      </c>
      <c r="B64" s="233">
        <v>36913.92615580959</v>
      </c>
      <c r="C64" s="249">
        <v>26584.476750167338</v>
      </c>
      <c r="D64" s="234">
        <v>15275.386979886143</v>
      </c>
      <c r="E64" s="219">
        <v>40720.838963018825</v>
      </c>
      <c r="F64" s="271">
        <v>129878.97080658986</v>
      </c>
      <c r="G64" s="234">
        <v>187347.64601506197</v>
      </c>
      <c r="H64" s="234">
        <v>449296.12601920369</v>
      </c>
      <c r="I64" s="234">
        <v>652732.84034551622</v>
      </c>
      <c r="J64" s="234">
        <v>1606333.2190078574</v>
      </c>
      <c r="K64" s="234">
        <v>6251755.2431456484</v>
      </c>
      <c r="L64" s="230">
        <v>21985578.867702331</v>
      </c>
    </row>
    <row r="65" spans="1:12" ht="15.6">
      <c r="A65" s="236">
        <v>1969</v>
      </c>
      <c r="B65" s="237">
        <v>37407.878696520565</v>
      </c>
      <c r="C65" s="269">
        <v>27299.601728770918</v>
      </c>
      <c r="D65" s="238">
        <v>15725.893896100737</v>
      </c>
      <c r="E65" s="223">
        <v>41766.736519608639</v>
      </c>
      <c r="F65" s="272">
        <v>128382.3714062674</v>
      </c>
      <c r="G65" s="238">
        <v>183085.16194446426</v>
      </c>
      <c r="H65" s="238">
        <v>430109.208469362</v>
      </c>
      <c r="I65" s="238">
        <v>621849.5566989982</v>
      </c>
      <c r="J65" s="238">
        <v>1527795.6082308586</v>
      </c>
      <c r="K65" s="238">
        <v>6011445.5885893553</v>
      </c>
      <c r="L65" s="231">
        <v>23667643.682757962</v>
      </c>
    </row>
    <row r="66" spans="1:12" ht="15.6">
      <c r="A66" s="225">
        <v>1970</v>
      </c>
      <c r="B66" s="233">
        <v>36500.707948759904</v>
      </c>
      <c r="C66" s="249">
        <v>26731.04080822489</v>
      </c>
      <c r="D66" s="234">
        <v>15212.899729021883</v>
      </c>
      <c r="E66" s="219">
        <v>41128.717157228653</v>
      </c>
      <c r="F66" s="271">
        <v>124427.71221357498</v>
      </c>
      <c r="G66" s="234">
        <v>175999.00737453686</v>
      </c>
      <c r="H66" s="234">
        <v>403070.65804400918</v>
      </c>
      <c r="I66" s="234">
        <v>575313.1417257943</v>
      </c>
      <c r="J66" s="234">
        <v>1367332.2374236465</v>
      </c>
      <c r="K66" s="234">
        <v>5129922.6309243925</v>
      </c>
      <c r="L66" s="230">
        <v>17149852.913678199</v>
      </c>
    </row>
    <row r="67" spans="1:12" ht="15.6">
      <c r="A67" s="225">
        <v>1971</v>
      </c>
      <c r="B67" s="233">
        <v>36685.329142788054</v>
      </c>
      <c r="C67" s="249">
        <v>26753.001644770757</v>
      </c>
      <c r="D67" s="234">
        <v>14979.181200532814</v>
      </c>
      <c r="E67" s="219">
        <v>41470.277200068187</v>
      </c>
      <c r="F67" s="271">
        <v>126076.27662494371</v>
      </c>
      <c r="G67" s="234">
        <v>178344.57908194524</v>
      </c>
      <c r="H67" s="234">
        <v>406551.66463660094</v>
      </c>
      <c r="I67" s="234">
        <v>578968.08215339761</v>
      </c>
      <c r="J67" s="234">
        <v>1372267.2101332447</v>
      </c>
      <c r="K67" s="234">
        <v>5109120.6800718782</v>
      </c>
      <c r="L67" s="230">
        <v>17450586.073998965</v>
      </c>
    </row>
    <row r="68" spans="1:12" ht="15.6">
      <c r="A68" s="225">
        <v>1972</v>
      </c>
      <c r="B68" s="233">
        <v>38025.56421976538</v>
      </c>
      <c r="C68" s="249">
        <v>27606.864224605728</v>
      </c>
      <c r="D68" s="234">
        <v>15391.975433955969</v>
      </c>
      <c r="E68" s="219">
        <v>42875.475212917925</v>
      </c>
      <c r="F68" s="271">
        <v>131793.86417620219</v>
      </c>
      <c r="G68" s="234">
        <v>186497.86531284239</v>
      </c>
      <c r="H68" s="234">
        <v>421502.55228971905</v>
      </c>
      <c r="I68" s="234">
        <v>598456.86653955712</v>
      </c>
      <c r="J68" s="234">
        <v>1406320.7011832604</v>
      </c>
      <c r="K68" s="234">
        <v>5171857.8889295124</v>
      </c>
      <c r="L68" s="230">
        <v>19344140.35772761</v>
      </c>
    </row>
    <row r="69" spans="1:12" ht="15.6">
      <c r="A69" s="225">
        <v>1973</v>
      </c>
      <c r="B69" s="233">
        <v>39612.437339532633</v>
      </c>
      <c r="C69" s="249">
        <v>28757.007016765121</v>
      </c>
      <c r="D69" s="234">
        <v>16145.664100906768</v>
      </c>
      <c r="E69" s="219">
        <v>44521.185661588053</v>
      </c>
      <c r="F69" s="271">
        <v>137311.31024444025</v>
      </c>
      <c r="G69" s="234">
        <v>194130.41387084025</v>
      </c>
      <c r="H69" s="234">
        <v>432580.28078653844</v>
      </c>
      <c r="I69" s="234">
        <v>609416.6309603391</v>
      </c>
      <c r="J69" s="234">
        <v>1397957.1339308224</v>
      </c>
      <c r="K69" s="234">
        <v>4893042.4451856259</v>
      </c>
      <c r="L69" s="230">
        <v>16206496.365674859</v>
      </c>
    </row>
    <row r="70" spans="1:12" ht="15.6">
      <c r="A70" s="225">
        <v>1974</v>
      </c>
      <c r="B70" s="233">
        <v>38495.716056531506</v>
      </c>
      <c r="C70" s="249">
        <v>28103.008398185255</v>
      </c>
      <c r="D70" s="234">
        <v>15782.362635165222</v>
      </c>
      <c r="E70" s="219">
        <v>43503.81560196029</v>
      </c>
      <c r="F70" s="271">
        <v>132030.08498164776</v>
      </c>
      <c r="G70" s="234">
        <v>185554.34533830878</v>
      </c>
      <c r="H70" s="234">
        <v>410094.9204538769</v>
      </c>
      <c r="I70" s="234">
        <v>575367.27587959962</v>
      </c>
      <c r="J70" s="234">
        <v>1301863.0447726138</v>
      </c>
      <c r="K70" s="234">
        <v>4412341.0049854498</v>
      </c>
      <c r="L70" s="230">
        <v>14084277.009021036</v>
      </c>
    </row>
    <row r="71" spans="1:12" ht="15.6">
      <c r="A71" s="225">
        <v>1975</v>
      </c>
      <c r="B71" s="233">
        <v>37258.607806613552</v>
      </c>
      <c r="C71" s="249">
        <v>27177.508703859086</v>
      </c>
      <c r="D71" s="234">
        <v>15104.581397630891</v>
      </c>
      <c r="E71" s="219">
        <v>42268.66783664433</v>
      </c>
      <c r="F71" s="271">
        <v>127988.49973140373</v>
      </c>
      <c r="G71" s="234">
        <v>179118.56339507599</v>
      </c>
      <c r="H71" s="234">
        <v>393286.5065147226</v>
      </c>
      <c r="I71" s="234">
        <v>550139.22784718219</v>
      </c>
      <c r="J71" s="234">
        <v>1241031.4520700567</v>
      </c>
      <c r="K71" s="234">
        <v>4248213.0828716457</v>
      </c>
      <c r="L71" s="230">
        <v>14560062.106392846</v>
      </c>
    </row>
    <row r="72" spans="1:12" ht="15.6">
      <c r="A72" s="225">
        <v>1976</v>
      </c>
      <c r="B72" s="233">
        <v>38619.525961336556</v>
      </c>
      <c r="C72" s="249">
        <v>28140.923634283736</v>
      </c>
      <c r="D72" s="234">
        <v>15611.338478203759</v>
      </c>
      <c r="E72" s="219">
        <v>43802.905079383709</v>
      </c>
      <c r="F72" s="271">
        <v>132926.94690481192</v>
      </c>
      <c r="G72" s="234">
        <v>185817.31915540996</v>
      </c>
      <c r="H72" s="234">
        <v>406636.91425861744</v>
      </c>
      <c r="I72" s="234">
        <v>568818.47429310146</v>
      </c>
      <c r="J72" s="234">
        <v>1284131.2912467979</v>
      </c>
      <c r="K72" s="234">
        <v>4465818.015139048</v>
      </c>
      <c r="L72" s="230">
        <v>15058435.761433598</v>
      </c>
    </row>
    <row r="73" spans="1:12" ht="15.6">
      <c r="A73" s="225">
        <v>1977</v>
      </c>
      <c r="B73" s="233">
        <v>39814.06470348857</v>
      </c>
      <c r="C73" s="249">
        <v>28910.475706743728</v>
      </c>
      <c r="D73" s="234">
        <v>15948.093941226996</v>
      </c>
      <c r="E73" s="219">
        <v>45113.452913639645</v>
      </c>
      <c r="F73" s="271">
        <v>137946.36567419214</v>
      </c>
      <c r="G73" s="234">
        <v>193296.99332139976</v>
      </c>
      <c r="H73" s="234">
        <v>424630.58066709328</v>
      </c>
      <c r="I73" s="234">
        <v>596379.89594576682</v>
      </c>
      <c r="J73" s="234">
        <v>1355714.014290442</v>
      </c>
      <c r="K73" s="234">
        <v>4741088.4533871291</v>
      </c>
      <c r="L73" s="230">
        <v>16596142.813445875</v>
      </c>
    </row>
    <row r="74" spans="1:12" ht="15.6">
      <c r="A74" s="225">
        <v>1978</v>
      </c>
      <c r="B74" s="233">
        <v>41230.512488196844</v>
      </c>
      <c r="C74" s="249">
        <v>29911.203711901479</v>
      </c>
      <c r="D74" s="234">
        <v>16472.049929516346</v>
      </c>
      <c r="E74" s="219">
        <v>46710.145939882896</v>
      </c>
      <c r="F74" s="271">
        <v>143104.29147485513</v>
      </c>
      <c r="G74" s="234">
        <v>200711.12160274395</v>
      </c>
      <c r="H74" s="234">
        <v>444028.28446991357</v>
      </c>
      <c r="I74" s="234">
        <v>628059.07239717303</v>
      </c>
      <c r="J74" s="234">
        <v>1450929.9822222833</v>
      </c>
      <c r="K74" s="234">
        <v>5152967.7822331702</v>
      </c>
      <c r="L74" s="230">
        <v>15760307.169220114</v>
      </c>
    </row>
    <row r="75" spans="1:12" ht="15.6">
      <c r="A75" s="236">
        <v>1979</v>
      </c>
      <c r="B75" s="237">
        <v>41386.464686162697</v>
      </c>
      <c r="C75" s="269">
        <v>29941.762236728988</v>
      </c>
      <c r="D75" s="238">
        <v>16619.314389540468</v>
      </c>
      <c r="E75" s="223">
        <v>46594.822045714638</v>
      </c>
      <c r="F75" s="238">
        <v>144388.78673106607</v>
      </c>
      <c r="G75" s="238">
        <v>204006.01464806127</v>
      </c>
      <c r="H75" s="238">
        <v>461602.13640989515</v>
      </c>
      <c r="I75" s="238">
        <v>662726.43014658894</v>
      </c>
      <c r="J75" s="238">
        <v>1596733.4561457178</v>
      </c>
      <c r="K75" s="238">
        <v>6084607.8594601825</v>
      </c>
      <c r="L75" s="231">
        <v>23160320.012010552</v>
      </c>
    </row>
    <row r="76" spans="1:12" ht="15.6">
      <c r="A76" s="225">
        <v>1980</v>
      </c>
      <c r="B76" s="233">
        <v>40185.404687494105</v>
      </c>
      <c r="C76" s="249">
        <v>29360.980012275628</v>
      </c>
      <c r="D76" s="234">
        <v>15987.941974074098</v>
      </c>
      <c r="E76" s="219">
        <v>46077.277560027534</v>
      </c>
      <c r="F76" s="234">
        <v>137605.22676446039</v>
      </c>
      <c r="G76" s="234">
        <v>192115.88149726644</v>
      </c>
      <c r="H76" s="234">
        <v>428781.36452975561</v>
      </c>
      <c r="I76" s="234">
        <v>610628.90790401609</v>
      </c>
      <c r="J76" s="234">
        <v>1433228.6951542185</v>
      </c>
      <c r="K76" s="234">
        <v>5087148.3181429021</v>
      </c>
      <c r="L76" s="230">
        <v>16573222.13128748</v>
      </c>
    </row>
    <row r="77" spans="1:12" ht="15.6">
      <c r="A77" s="225">
        <v>1981</v>
      </c>
      <c r="B77" s="233">
        <v>40495.798390338736</v>
      </c>
      <c r="C77" s="249">
        <v>29373.22436736415</v>
      </c>
      <c r="D77" s="234">
        <v>15801.007513898818</v>
      </c>
      <c r="E77" s="219">
        <v>46338.495434195807</v>
      </c>
      <c r="F77" s="234">
        <v>140598.96459711008</v>
      </c>
      <c r="G77" s="234">
        <v>197193.32884107248</v>
      </c>
      <c r="H77" s="234">
        <v>447424.26480510546</v>
      </c>
      <c r="I77" s="234">
        <v>645180.25400194118</v>
      </c>
      <c r="J77" s="234">
        <v>1556771.1922677306</v>
      </c>
      <c r="K77" s="234">
        <v>5661974.6204232154</v>
      </c>
      <c r="L77" s="230">
        <v>19298976.134963125</v>
      </c>
    </row>
    <row r="78" spans="1:12" ht="15.6">
      <c r="A78" s="225">
        <v>1982</v>
      </c>
      <c r="B78" s="233">
        <v>39167.169290832113</v>
      </c>
      <c r="C78" s="249">
        <v>28332.044589051839</v>
      </c>
      <c r="D78" s="234">
        <v>14849.967390869007</v>
      </c>
      <c r="E78" s="219">
        <v>45184.641086780379</v>
      </c>
      <c r="F78" s="234">
        <v>136683.29160685453</v>
      </c>
      <c r="G78" s="234">
        <v>191927.3041685932</v>
      </c>
      <c r="H78" s="234">
        <v>441176.69297432434</v>
      </c>
      <c r="I78" s="234">
        <v>644065.30556979356</v>
      </c>
      <c r="J78" s="234">
        <v>1598697.5828408238</v>
      </c>
      <c r="K78" s="234">
        <v>5862396.1283942852</v>
      </c>
      <c r="L78" s="230">
        <v>19458925.478248533</v>
      </c>
    </row>
    <row r="79" spans="1:12" ht="15.6">
      <c r="A79" s="225">
        <v>1983</v>
      </c>
      <c r="B79" s="233">
        <v>39804.221825790613</v>
      </c>
      <c r="C79" s="249">
        <v>28561.608454556586</v>
      </c>
      <c r="D79" s="234">
        <v>14574.572911197469</v>
      </c>
      <c r="E79" s="219">
        <v>46045.402883755472</v>
      </c>
      <c r="F79" s="234">
        <v>140987.7421668969</v>
      </c>
      <c r="G79" s="234">
        <v>197835.17116743739</v>
      </c>
      <c r="H79" s="234">
        <v>458298.18240465724</v>
      </c>
      <c r="I79" s="234">
        <v>668228.70367858908</v>
      </c>
      <c r="J79" s="234">
        <v>1646142.5498994889</v>
      </c>
      <c r="K79" s="234">
        <v>5966791.1465033256</v>
      </c>
      <c r="L79" s="230">
        <v>19219248.854711637</v>
      </c>
    </row>
    <row r="80" spans="1:12" ht="15.6">
      <c r="A80" s="225">
        <v>1984</v>
      </c>
      <c r="B80" s="233">
        <v>42457.744443263931</v>
      </c>
      <c r="C80" s="249">
        <v>29879.015712331118</v>
      </c>
      <c r="D80" s="234">
        <v>15185.677103374041</v>
      </c>
      <c r="E80" s="219">
        <v>48245.688973527474</v>
      </c>
      <c r="F80" s="234">
        <v>155666.3030216592</v>
      </c>
      <c r="G80" s="234">
        <v>221738.40329799431</v>
      </c>
      <c r="H80" s="234">
        <v>530655.02725461044</v>
      </c>
      <c r="I80" s="234">
        <v>784111.20582973305</v>
      </c>
      <c r="J80" s="234">
        <v>2008236.7498815062</v>
      </c>
      <c r="K80" s="234">
        <v>7435158.758384509</v>
      </c>
      <c r="L80" s="230">
        <v>25076691.66463073</v>
      </c>
    </row>
    <row r="81" spans="1:12" ht="15.6">
      <c r="A81" s="225">
        <v>1985</v>
      </c>
      <c r="B81" s="233">
        <v>43218.026099459028</v>
      </c>
      <c r="C81" s="249">
        <v>30417.151140594284</v>
      </c>
      <c r="D81" s="234">
        <v>15455.800545634722</v>
      </c>
      <c r="E81" s="219">
        <v>49118.839384293737</v>
      </c>
      <c r="F81" s="234">
        <v>158425.90072924169</v>
      </c>
      <c r="G81" s="234">
        <v>225545.19168842238</v>
      </c>
      <c r="H81" s="234">
        <v>542557.31020155293</v>
      </c>
      <c r="I81" s="234">
        <v>805384.93039885268</v>
      </c>
      <c r="J81" s="234">
        <v>2039946.7755527112</v>
      </c>
      <c r="K81" s="234">
        <v>7107093.9882551199</v>
      </c>
      <c r="L81" s="230">
        <v>7193498.3790763561</v>
      </c>
    </row>
    <row r="82" spans="1:12" ht="15.6">
      <c r="A82" s="225">
        <v>1986</v>
      </c>
      <c r="B82" s="233">
        <v>43624.000938439814</v>
      </c>
      <c r="C82" s="249">
        <v>30792.194279162999</v>
      </c>
      <c r="D82" s="234">
        <v>15414.147391029859</v>
      </c>
      <c r="E82" s="219">
        <v>50014.752889329429</v>
      </c>
      <c r="F82" s="234">
        <v>159110.26087193112</v>
      </c>
      <c r="G82" s="234">
        <v>225544.70001946067</v>
      </c>
      <c r="H82" s="234">
        <v>532610.15943438874</v>
      </c>
      <c r="I82" s="234">
        <v>778482.8569271256</v>
      </c>
      <c r="J82" s="234">
        <v>1897265.1705887904</v>
      </c>
      <c r="K82" s="234">
        <v>6761490.8929348225</v>
      </c>
      <c r="L82" s="230">
        <v>22280894.253912676</v>
      </c>
    </row>
    <row r="83" spans="1:12" ht="15.6">
      <c r="A83" s="225">
        <v>1987</v>
      </c>
      <c r="B83" s="233">
        <v>44985.44397896521</v>
      </c>
      <c r="C83" s="249">
        <v>31184.142095275573</v>
      </c>
      <c r="D83" s="234">
        <v>15531.514590525938</v>
      </c>
      <c r="E83" s="219">
        <v>50749.926476212633</v>
      </c>
      <c r="F83" s="234">
        <v>169197.16093217189</v>
      </c>
      <c r="G83" s="234">
        <v>244342.46445888063</v>
      </c>
      <c r="H83" s="234">
        <v>598599.88363634096</v>
      </c>
      <c r="I83" s="234">
        <v>882914.17700724292</v>
      </c>
      <c r="J83" s="234">
        <v>2178774.0689869248</v>
      </c>
      <c r="K83" s="234">
        <v>7709658.4378996454</v>
      </c>
      <c r="L83" s="230">
        <v>26261532.234143399</v>
      </c>
    </row>
    <row r="84" spans="1:12" ht="15.6">
      <c r="A84" s="225">
        <v>1988</v>
      </c>
      <c r="B84" s="233">
        <v>46879.553444467238</v>
      </c>
      <c r="C84" s="249">
        <v>31800.921966065009</v>
      </c>
      <c r="D84" s="234">
        <v>15886.993060895536</v>
      </c>
      <c r="E84" s="219">
        <v>51693.333097526847</v>
      </c>
      <c r="F84" s="234">
        <v>182587.23675008729</v>
      </c>
      <c r="G84" s="234">
        <v>268778.02959659754</v>
      </c>
      <c r="H84" s="234">
        <v>697396.12168579467</v>
      </c>
      <c r="I84" s="234">
        <v>1062898.9462261691</v>
      </c>
      <c r="J84" s="234">
        <v>2799003.8319233847</v>
      </c>
      <c r="K84" s="234">
        <v>10789499.464542571</v>
      </c>
      <c r="L84" s="230">
        <v>39393612.245624542</v>
      </c>
    </row>
    <row r="85" spans="1:12" ht="15.6">
      <c r="A85" s="236">
        <v>1989</v>
      </c>
      <c r="B85" s="237">
        <v>47450.177631249004</v>
      </c>
      <c r="C85" s="269">
        <v>32334.579572164774</v>
      </c>
      <c r="D85" s="238">
        <v>16067.763319767259</v>
      </c>
      <c r="E85" s="223">
        <v>52668.099887661665</v>
      </c>
      <c r="F85" s="238">
        <v>183490.56016300709</v>
      </c>
      <c r="G85" s="238">
        <v>268691.87554556894</v>
      </c>
      <c r="H85" s="238">
        <v>686330.88809110806</v>
      </c>
      <c r="I85" s="238">
        <v>1031734.150373222</v>
      </c>
      <c r="J85" s="238">
        <v>2624498.6552743237</v>
      </c>
      <c r="K85" s="238">
        <v>9719391.4437072799</v>
      </c>
      <c r="L85" s="231">
        <v>33776521.516496509</v>
      </c>
    </row>
    <row r="86" spans="1:12" ht="15.6">
      <c r="A86" s="225">
        <v>1990</v>
      </c>
      <c r="B86" s="233">
        <v>47422.465524659863</v>
      </c>
      <c r="C86" s="249">
        <v>32292.551791805065</v>
      </c>
      <c r="D86" s="234">
        <v>15937.570488354315</v>
      </c>
      <c r="E86" s="219">
        <v>52736.278421118492</v>
      </c>
      <c r="F86" s="234">
        <v>183591.68912035308</v>
      </c>
      <c r="G86" s="234">
        <v>268693.41183078825</v>
      </c>
      <c r="H86" s="234">
        <v>689619.82540043851</v>
      </c>
      <c r="I86" s="234">
        <v>1038711.1879270296</v>
      </c>
      <c r="J86" s="234">
        <v>2629827.6277786382</v>
      </c>
      <c r="K86" s="234">
        <v>9744683.1170234289</v>
      </c>
      <c r="L86" s="230">
        <v>35059556.065136574</v>
      </c>
    </row>
    <row r="87" spans="1:12" ht="15.6">
      <c r="A87" s="225">
        <v>1991</v>
      </c>
      <c r="B87" s="233">
        <v>46469.61548425677</v>
      </c>
      <c r="C87" s="249">
        <v>31725.19787413982</v>
      </c>
      <c r="D87" s="234">
        <v>15445.689746477938</v>
      </c>
      <c r="E87" s="219">
        <v>52074.583033717172</v>
      </c>
      <c r="F87" s="234">
        <v>179169.37397530934</v>
      </c>
      <c r="G87" s="234">
        <v>260346.59509729757</v>
      </c>
      <c r="H87" s="234">
        <v>645531.4279892894</v>
      </c>
      <c r="I87" s="234">
        <v>955381.54162431031</v>
      </c>
      <c r="J87" s="234">
        <v>2383900.2947660675</v>
      </c>
      <c r="K87" s="234">
        <v>8910815.5899541527</v>
      </c>
      <c r="L87" s="230">
        <v>32018818.764753867</v>
      </c>
    </row>
    <row r="88" spans="1:12" ht="15.6">
      <c r="A88" s="225">
        <v>1992</v>
      </c>
      <c r="B88" s="233">
        <v>47382.206080165291</v>
      </c>
      <c r="C88" s="249">
        <v>31705.667706752734</v>
      </c>
      <c r="D88" s="234">
        <v>15001.933434616087</v>
      </c>
      <c r="E88" s="219">
        <v>52585.335546923547</v>
      </c>
      <c r="F88" s="234">
        <v>188471.05144087831</v>
      </c>
      <c r="G88" s="234">
        <v>277607.35070249811</v>
      </c>
      <c r="H88" s="234">
        <v>711407.11466996616</v>
      </c>
      <c r="I88" s="234">
        <v>1068526.0196154867</v>
      </c>
      <c r="J88" s="234">
        <v>2737655.1437270916</v>
      </c>
      <c r="K88" s="234">
        <v>10816995.867290575</v>
      </c>
      <c r="L88" s="230">
        <v>39445436.796056725</v>
      </c>
    </row>
    <row r="89" spans="1:12" ht="15.6">
      <c r="A89" s="225">
        <v>1993</v>
      </c>
      <c r="B89" s="233">
        <v>47770.791058400966</v>
      </c>
      <c r="C89" s="249">
        <v>32082.558167306059</v>
      </c>
      <c r="D89" s="234">
        <v>15185.961568841851</v>
      </c>
      <c r="E89" s="219">
        <v>53203.303915386328</v>
      </c>
      <c r="F89" s="234">
        <v>188964.88707825518</v>
      </c>
      <c r="G89" s="234">
        <v>276912.77941773931</v>
      </c>
      <c r="H89" s="234">
        <v>699456.80005598965</v>
      </c>
      <c r="I89" s="234">
        <v>1047136.3102696167</v>
      </c>
      <c r="J89" s="234">
        <v>2680140.6791269705</v>
      </c>
      <c r="K89" s="234">
        <v>10775457.879637871</v>
      </c>
      <c r="L89" s="230">
        <v>39046645.801920183</v>
      </c>
    </row>
    <row r="90" spans="1:12" ht="15.6">
      <c r="A90" s="225">
        <v>1994</v>
      </c>
      <c r="B90" s="233">
        <v>49325.883520559575</v>
      </c>
      <c r="C90" s="249">
        <v>32961.668422581111</v>
      </c>
      <c r="D90" s="234">
        <v>15563.563867583329</v>
      </c>
      <c r="E90" s="219">
        <v>54709.299116328337</v>
      </c>
      <c r="F90" s="234">
        <v>196603.8194023658</v>
      </c>
      <c r="G90" s="234">
        <v>287907.09757868195</v>
      </c>
      <c r="H90" s="234">
        <v>724370.10098037985</v>
      </c>
      <c r="I90" s="234">
        <v>1082226.7337601432</v>
      </c>
      <c r="J90" s="234">
        <v>2765990.0432714634</v>
      </c>
      <c r="K90" s="234">
        <v>10962260.47495983</v>
      </c>
      <c r="L90" s="230">
        <v>40578907.464759201</v>
      </c>
    </row>
    <row r="91" spans="1:12" ht="15.6">
      <c r="A91" s="225">
        <v>1995</v>
      </c>
      <c r="B91" s="233">
        <v>50421.116069560565</v>
      </c>
      <c r="C91" s="249">
        <v>33245.514729324568</v>
      </c>
      <c r="D91" s="234">
        <v>15509.295953491073</v>
      </c>
      <c r="E91" s="219">
        <v>55415.788199116461</v>
      </c>
      <c r="F91" s="234">
        <v>205001.52813168446</v>
      </c>
      <c r="G91" s="234">
        <v>302297.37149940297</v>
      </c>
      <c r="H91" s="234">
        <v>770668.43693203141</v>
      </c>
      <c r="I91" s="234">
        <v>1155210.1491617595</v>
      </c>
      <c r="J91" s="234">
        <v>2980716.407923359</v>
      </c>
      <c r="K91" s="234">
        <v>11740568.911351491</v>
      </c>
      <c r="L91" s="230">
        <v>42389661.519058183</v>
      </c>
    </row>
    <row r="92" spans="1:12" ht="15.6">
      <c r="A92" s="225">
        <v>1996</v>
      </c>
      <c r="B92" s="233">
        <v>52012.261866507419</v>
      </c>
      <c r="C92" s="249">
        <v>33781.371216351057</v>
      </c>
      <c r="D92" s="234">
        <v>15686.680095451582</v>
      </c>
      <c r="E92" s="219">
        <v>56399.735117475408</v>
      </c>
      <c r="F92" s="234">
        <v>216090.27771791467</v>
      </c>
      <c r="G92" s="234">
        <v>321221.35528350802</v>
      </c>
      <c r="H92" s="234">
        <v>830325.37223281944</v>
      </c>
      <c r="I92" s="234">
        <v>1253393.4204458399</v>
      </c>
      <c r="J92" s="234">
        <v>3318765.9354357477</v>
      </c>
      <c r="K92" s="234">
        <v>13468087.644049803</v>
      </c>
      <c r="L92" s="230">
        <v>49764322.698323578</v>
      </c>
    </row>
    <row r="93" spans="1:12" ht="15.6">
      <c r="A93" s="225">
        <v>1997</v>
      </c>
      <c r="B93" s="233">
        <v>53910.480489388676</v>
      </c>
      <c r="C93" s="249">
        <v>34582.344470840675</v>
      </c>
      <c r="D93" s="234">
        <v>16025.419057180603</v>
      </c>
      <c r="E93" s="219">
        <v>57778.501237915749</v>
      </c>
      <c r="F93" s="234">
        <v>227863.70465632071</v>
      </c>
      <c r="G93" s="234">
        <v>340959.3640451071</v>
      </c>
      <c r="H93" s="234">
        <v>896398.25261221395</v>
      </c>
      <c r="I93" s="234">
        <v>1369468.9193192993</v>
      </c>
      <c r="J93" s="234">
        <v>3686868.9081967506</v>
      </c>
      <c r="K93" s="234">
        <v>14780613.546625743</v>
      </c>
      <c r="L93" s="230">
        <v>53114823.301700287</v>
      </c>
    </row>
    <row r="94" spans="1:12" ht="15.6">
      <c r="A94" s="225">
        <v>1998</v>
      </c>
      <c r="B94" s="233">
        <v>55974.971159793575</v>
      </c>
      <c r="C94" s="249">
        <v>35679.758067402778</v>
      </c>
      <c r="D94" s="234">
        <v>16687.319678164258</v>
      </c>
      <c r="E94" s="219">
        <v>59420.306053950932</v>
      </c>
      <c r="F94" s="234">
        <v>238631.88899131064</v>
      </c>
      <c r="G94" s="234">
        <v>358761.11495794065</v>
      </c>
      <c r="H94" s="234">
        <v>947308.72266184958</v>
      </c>
      <c r="I94" s="234">
        <v>1442389.9083110895</v>
      </c>
      <c r="J94" s="234">
        <v>3866359.5473586009</v>
      </c>
      <c r="K94" s="234">
        <v>15596390.435598856</v>
      </c>
      <c r="L94" s="230">
        <v>54620899.516073197</v>
      </c>
    </row>
    <row r="95" spans="1:12" ht="15.6">
      <c r="A95" s="236">
        <v>1999</v>
      </c>
      <c r="B95" s="237">
        <v>57661.09584343696</v>
      </c>
      <c r="C95" s="269">
        <v>36295.675137750375</v>
      </c>
      <c r="D95" s="238">
        <v>17031.824297061248</v>
      </c>
      <c r="E95" s="223">
        <v>60375.488688611775</v>
      </c>
      <c r="F95" s="238">
        <v>249949.88219461619</v>
      </c>
      <c r="G95" s="238">
        <v>378239.82104750117</v>
      </c>
      <c r="H95" s="238">
        <v>1021035.2214217776</v>
      </c>
      <c r="I95" s="238">
        <v>1570062.1774959939</v>
      </c>
      <c r="J95" s="238">
        <v>4285847.9857312795</v>
      </c>
      <c r="K95" s="238">
        <v>17840630.873190369</v>
      </c>
      <c r="L95" s="231">
        <v>65656565.51754608</v>
      </c>
    </row>
    <row r="96" spans="1:12" ht="15.6">
      <c r="A96" s="239">
        <v>2000</v>
      </c>
      <c r="B96" s="240">
        <v>59560.759194019694</v>
      </c>
      <c r="C96" s="273">
        <v>37137.294009120807</v>
      </c>
      <c r="D96" s="241">
        <v>17409.637472531929</v>
      </c>
      <c r="E96" s="242">
        <v>61796.864679856903</v>
      </c>
      <c r="F96" s="241">
        <v>261371.9458581096</v>
      </c>
      <c r="G96" s="241">
        <v>397341.22772494808</v>
      </c>
      <c r="H96" s="241">
        <v>1087997.4366404687</v>
      </c>
      <c r="I96" s="241">
        <v>1686198.6946012711</v>
      </c>
      <c r="J96" s="241">
        <v>4692952.5086448723</v>
      </c>
      <c r="K96" s="241">
        <v>19737612.391678158</v>
      </c>
      <c r="L96" s="232">
        <v>71594587.935230047</v>
      </c>
    </row>
    <row r="97" spans="1:12" ht="15.6">
      <c r="A97" s="225">
        <v>2001</v>
      </c>
      <c r="B97" s="233">
        <v>59285.352476370434</v>
      </c>
      <c r="C97" s="249">
        <v>37678.840451727003</v>
      </c>
      <c r="D97" s="234">
        <v>17724.300594128279</v>
      </c>
      <c r="E97" s="219">
        <v>62622.015273725403</v>
      </c>
      <c r="F97" s="234">
        <v>253743.96069816133</v>
      </c>
      <c r="G97" s="234">
        <v>381628.47356069344</v>
      </c>
      <c r="H97" s="234">
        <v>1023822.5402966847</v>
      </c>
      <c r="I97" s="234">
        <v>1573029.8402140497</v>
      </c>
      <c r="J97" s="234">
        <v>4309893.2537242929</v>
      </c>
      <c r="K97" s="234">
        <v>17889320.027346164</v>
      </c>
      <c r="L97" s="230">
        <v>68540960.535296664</v>
      </c>
    </row>
    <row r="98" spans="1:12" ht="15.6">
      <c r="A98" s="225">
        <v>2002</v>
      </c>
      <c r="B98" s="233">
        <v>59145.452616209135</v>
      </c>
      <c r="C98" s="249">
        <v>37640.887815362425</v>
      </c>
      <c r="D98" s="234">
        <v>17532.612941796098</v>
      </c>
      <c r="E98" s="219">
        <v>62776.231407320323</v>
      </c>
      <c r="F98" s="234">
        <v>252686.53582382944</v>
      </c>
      <c r="G98" s="234">
        <v>379315.5592821613</v>
      </c>
      <c r="H98" s="234">
        <v>1008836.6761372957</v>
      </c>
      <c r="I98" s="234">
        <v>1539215.9976975447</v>
      </c>
      <c r="J98" s="234">
        <v>4181485.9494755804</v>
      </c>
      <c r="K98" s="234">
        <v>17367206.900383651</v>
      </c>
      <c r="L98" s="230">
        <v>68200574.964503974</v>
      </c>
    </row>
    <row r="99" spans="1:12" ht="15.6">
      <c r="A99" s="225">
        <v>2003</v>
      </c>
      <c r="B99" s="233">
        <v>59794.186061249129</v>
      </c>
      <c r="C99" s="249">
        <v>37958.131235467306</v>
      </c>
      <c r="D99" s="234">
        <v>17356.841560832567</v>
      </c>
      <c r="E99" s="219">
        <v>63709.743328760742</v>
      </c>
      <c r="F99" s="234">
        <v>256318.67949328548</v>
      </c>
      <c r="G99" s="234">
        <v>384433.92351111106</v>
      </c>
      <c r="H99" s="234">
        <v>1028654.8083939579</v>
      </c>
      <c r="I99" s="234">
        <v>1578309.3600538406</v>
      </c>
      <c r="J99" s="234">
        <v>4325840.8931198129</v>
      </c>
      <c r="K99" s="234">
        <v>18434606.349978976</v>
      </c>
      <c r="L99" s="230">
        <v>73949796.519412041</v>
      </c>
    </row>
    <row r="100" spans="1:12" ht="15.6">
      <c r="A100" s="225">
        <v>2004</v>
      </c>
      <c r="B100" s="233">
        <v>61466.108644590742</v>
      </c>
      <c r="C100" s="249">
        <v>38312.202633436857</v>
      </c>
      <c r="D100" s="234">
        <v>17442.044998712732</v>
      </c>
      <c r="E100" s="219">
        <v>64399.899676842011</v>
      </c>
      <c r="F100" s="234">
        <v>269851.26274497568</v>
      </c>
      <c r="G100" s="234">
        <v>409482.47869998886</v>
      </c>
      <c r="H100" s="234">
        <v>1126101.9858074456</v>
      </c>
      <c r="I100" s="234">
        <v>1749276.1121218817</v>
      </c>
      <c r="J100" s="234">
        <v>4904332.9442801233</v>
      </c>
      <c r="K100" s="234">
        <v>21417662.992405463</v>
      </c>
      <c r="L100" s="230">
        <v>84858452.642980903</v>
      </c>
    </row>
    <row r="101" spans="1:12" ht="15.6">
      <c r="A101" s="225">
        <v>2005</v>
      </c>
      <c r="B101" s="233">
        <v>62886.38545662324</v>
      </c>
      <c r="C101" s="249">
        <v>38385.933471183671</v>
      </c>
      <c r="D101" s="234">
        <v>17396.833319567759</v>
      </c>
      <c r="E101" s="219">
        <v>64622.308660703558</v>
      </c>
      <c r="F101" s="234">
        <v>283390.45332557929</v>
      </c>
      <c r="G101" s="234">
        <v>434099.68838081654</v>
      </c>
      <c r="H101" s="234">
        <v>1218356.023550841</v>
      </c>
      <c r="I101" s="234">
        <v>1914804.4986565963</v>
      </c>
      <c r="J101" s="234">
        <v>5520934.3072732156</v>
      </c>
      <c r="K101" s="234">
        <v>24337417.372436408</v>
      </c>
      <c r="L101" s="230">
        <v>95354339.414397687</v>
      </c>
    </row>
    <row r="102" spans="1:12" ht="15.6">
      <c r="A102" s="225">
        <v>2006</v>
      </c>
      <c r="B102" s="233">
        <v>64461.81251593768</v>
      </c>
      <c r="C102" s="249">
        <v>38656.554496751982</v>
      </c>
      <c r="D102" s="234">
        <v>17450.579666518308</v>
      </c>
      <c r="E102" s="219">
        <v>65164.023034544087</v>
      </c>
      <c r="F102" s="234">
        <v>296709.13468860899</v>
      </c>
      <c r="G102" s="234">
        <v>457346.65639282559</v>
      </c>
      <c r="H102" s="234">
        <v>1295602.0653196136</v>
      </c>
      <c r="I102" s="234">
        <v>2039444.515695255</v>
      </c>
      <c r="J102" s="234">
        <v>5872165.1731710033</v>
      </c>
      <c r="K102" s="234">
        <v>25732919.251168076</v>
      </c>
      <c r="L102" s="230">
        <v>102740979.87671101</v>
      </c>
    </row>
    <row r="103" spans="1:12" ht="15.6">
      <c r="A103" s="225">
        <v>2007</v>
      </c>
      <c r="B103" s="233">
        <v>63640.031092451667</v>
      </c>
      <c r="C103" s="249">
        <v>38330.913447793369</v>
      </c>
      <c r="D103" s="234">
        <v>17486.266496865519</v>
      </c>
      <c r="E103" s="219">
        <v>64386.722136453194</v>
      </c>
      <c r="F103" s="234">
        <v>291422.08989437629</v>
      </c>
      <c r="G103" s="234">
        <v>448097.01560514094</v>
      </c>
      <c r="H103" s="234">
        <v>1264137.7308301653</v>
      </c>
      <c r="I103" s="234">
        <v>1987892.3714376402</v>
      </c>
      <c r="J103" s="234">
        <v>5764043.2740286216</v>
      </c>
      <c r="K103" s="234">
        <v>26188327.949378304</v>
      </c>
      <c r="L103" s="230">
        <v>111029784.92595688</v>
      </c>
    </row>
    <row r="104" spans="1:12" ht="15.6">
      <c r="A104" s="225">
        <v>2008</v>
      </c>
      <c r="B104" s="233">
        <v>62227.730628194578</v>
      </c>
      <c r="C104" s="249">
        <v>37814.538046671543</v>
      </c>
      <c r="D104" s="234">
        <v>17063.931876090512</v>
      </c>
      <c r="E104" s="219">
        <v>63752.795759897839</v>
      </c>
      <c r="F104" s="234">
        <v>281946.4638619019</v>
      </c>
      <c r="G104" s="234">
        <v>431623.70470699877</v>
      </c>
      <c r="H104" s="234">
        <v>1214790.8939552526</v>
      </c>
      <c r="I104" s="234">
        <v>1912081.4340156605</v>
      </c>
      <c r="J104" s="234">
        <v>5562198.5253120661</v>
      </c>
      <c r="K104" s="234">
        <v>25626631.100038812</v>
      </c>
      <c r="L104" s="230">
        <v>112739028.26813404</v>
      </c>
    </row>
    <row r="105" spans="1:12" ht="15.6">
      <c r="A105" s="236">
        <v>2009</v>
      </c>
      <c r="B105" s="243">
        <v>59385.702700318412</v>
      </c>
      <c r="C105" s="269">
        <v>36727.572329707822</v>
      </c>
      <c r="D105" s="238">
        <v>16140.689553518112</v>
      </c>
      <c r="E105" s="223">
        <v>62461.175799944962</v>
      </c>
      <c r="F105" s="238">
        <v>263308.87603581365</v>
      </c>
      <c r="G105" s="244">
        <v>398281.50985847233</v>
      </c>
      <c r="H105" s="245">
        <v>1101002.7527150025</v>
      </c>
      <c r="I105" s="238">
        <v>1729838.0817040191</v>
      </c>
      <c r="J105" s="238">
        <v>5079409.0231605172</v>
      </c>
      <c r="K105" s="238">
        <v>24731681.253707472</v>
      </c>
      <c r="L105" s="231">
        <v>117104685.7464</v>
      </c>
    </row>
    <row r="106" spans="1:12" ht="15.6">
      <c r="A106" s="225">
        <v>2010</v>
      </c>
      <c r="B106" s="246">
        <v>60743.183369071186</v>
      </c>
      <c r="C106" s="249">
        <v>36614.354739034323</v>
      </c>
      <c r="D106" s="234">
        <v>15831.829676562882</v>
      </c>
      <c r="E106" s="219">
        <v>62592.511067123611</v>
      </c>
      <c r="F106" s="234">
        <v>277902.64103940292</v>
      </c>
      <c r="G106" s="247">
        <v>424732.65144660685</v>
      </c>
      <c r="H106" s="248">
        <v>1202595.0021005739</v>
      </c>
      <c r="I106" s="234">
        <v>1909346.7083188421</v>
      </c>
      <c r="J106" s="234">
        <v>5757910.8715196196</v>
      </c>
      <c r="K106" s="234">
        <v>28503451.926848963</v>
      </c>
      <c r="L106" s="230">
        <v>131468459.98106317</v>
      </c>
    </row>
    <row r="107" spans="1:12" ht="15.6">
      <c r="A107" s="225">
        <v>2011</v>
      </c>
      <c r="B107" s="246">
        <v>61722.225529225616</v>
      </c>
      <c r="C107" s="249">
        <v>37085.667543389653</v>
      </c>
      <c r="D107" s="234">
        <v>15715.217372696547</v>
      </c>
      <c r="E107" s="219">
        <v>63798.73025675604</v>
      </c>
      <c r="F107" s="234">
        <v>283451.24740174925</v>
      </c>
      <c r="G107" s="247">
        <v>432337.85574746924</v>
      </c>
      <c r="H107" s="248">
        <v>1209787.2275434283</v>
      </c>
      <c r="I107" s="234">
        <v>1906780.9096714146</v>
      </c>
      <c r="J107" s="234">
        <v>5602432.9799705595</v>
      </c>
      <c r="K107" s="234">
        <v>26051331.29165332</v>
      </c>
      <c r="L107" s="230">
        <v>110965068.71523537</v>
      </c>
    </row>
    <row r="108" spans="1:12" ht="15.6">
      <c r="A108" s="225">
        <v>2012</v>
      </c>
      <c r="B108" s="246">
        <v>63190.967546099775</v>
      </c>
      <c r="C108" s="249">
        <v>37110.912486569556</v>
      </c>
      <c r="D108" s="234">
        <v>15646.291919794547</v>
      </c>
      <c r="E108" s="219">
        <v>63941.688195038318</v>
      </c>
      <c r="F108" s="234">
        <v>297911.46308187168</v>
      </c>
      <c r="G108" s="247">
        <v>459156.14850121085</v>
      </c>
      <c r="H108" s="248">
        <v>1313097.4827168712</v>
      </c>
      <c r="I108" s="234">
        <v>2086262.0864054961</v>
      </c>
      <c r="J108" s="234">
        <v>6236242.3987124329</v>
      </c>
      <c r="K108" s="234">
        <v>29665356.395195704</v>
      </c>
      <c r="L108" s="230">
        <v>128496355.114565</v>
      </c>
    </row>
    <row r="109" spans="1:12" ht="15.6">
      <c r="A109" s="225">
        <v>2013</v>
      </c>
      <c r="B109" s="246">
        <v>63279.150216037917</v>
      </c>
      <c r="C109" s="249">
        <v>37742.199843320537</v>
      </c>
      <c r="D109" s="234">
        <v>16156.324048334653</v>
      </c>
      <c r="E109" s="219">
        <v>64724.544587052871</v>
      </c>
      <c r="F109" s="234">
        <v>293111.70357049437</v>
      </c>
      <c r="G109" s="247">
        <v>447774.61827076774</v>
      </c>
      <c r="H109" s="248">
        <v>1239999.1813863011</v>
      </c>
      <c r="I109" s="234">
        <v>1942753.1492154226</v>
      </c>
      <c r="J109" s="234">
        <v>5651681.4164422033</v>
      </c>
      <c r="K109" s="234">
        <v>26507069.672137238</v>
      </c>
      <c r="L109" s="230">
        <v>116296118.57518953</v>
      </c>
    </row>
    <row r="110" spans="1:12" ht="15.6">
      <c r="A110" s="225">
        <v>2014</v>
      </c>
      <c r="B110" s="246">
        <v>64632.031462612373</v>
      </c>
      <c r="C110" s="249">
        <v>38051.450076656307</v>
      </c>
      <c r="D110" s="234">
        <v>16216.255689112879</v>
      </c>
      <c r="E110" s="219">
        <v>65345.443061085578</v>
      </c>
      <c r="F110" s="234">
        <v>303857.26393621694</v>
      </c>
      <c r="G110" s="247">
        <v>466452.9234432496</v>
      </c>
      <c r="H110" s="248">
        <v>1305301.0749041892</v>
      </c>
      <c r="I110" s="234">
        <v>2053168.3604951231</v>
      </c>
      <c r="J110" s="234">
        <v>6021707.7586517166</v>
      </c>
      <c r="K110" s="234">
        <v>28121142.414966296</v>
      </c>
      <c r="L110" s="230">
        <v>121940496</v>
      </c>
    </row>
    <row r="111" spans="1:12" ht="15.6">
      <c r="A111" s="225">
        <v>2015</v>
      </c>
      <c r="B111" s="246"/>
      <c r="C111" s="249"/>
      <c r="D111" s="234"/>
      <c r="E111" s="219"/>
      <c r="F111" s="235"/>
      <c r="G111" s="247"/>
      <c r="H111" s="250"/>
      <c r="I111" s="234"/>
      <c r="J111" s="235"/>
      <c r="K111" s="235"/>
      <c r="L111" s="230"/>
    </row>
    <row r="112" spans="1:12" ht="15.6">
      <c r="A112" s="225">
        <v>2016</v>
      </c>
      <c r="B112" s="246"/>
      <c r="C112" s="249"/>
      <c r="D112" s="234"/>
      <c r="E112" s="219"/>
      <c r="F112" s="235"/>
      <c r="G112" s="247"/>
      <c r="H112" s="250"/>
      <c r="I112" s="234"/>
      <c r="J112" s="235"/>
      <c r="K112" s="235"/>
      <c r="L112" s="230"/>
    </row>
    <row r="113" spans="1:12" ht="15.6">
      <c r="A113" s="225">
        <v>2017</v>
      </c>
      <c r="B113" s="246"/>
      <c r="C113" s="249"/>
      <c r="D113" s="234"/>
      <c r="E113" s="219"/>
      <c r="F113" s="235"/>
      <c r="G113" s="247"/>
      <c r="H113" s="250"/>
      <c r="I113" s="234"/>
      <c r="J113" s="235"/>
      <c r="K113" s="235"/>
      <c r="L113" s="230"/>
    </row>
    <row r="114" spans="1:12" ht="15.6">
      <c r="A114" s="225">
        <v>2018</v>
      </c>
      <c r="B114" s="246"/>
      <c r="C114" s="249"/>
      <c r="D114" s="234"/>
      <c r="E114" s="219"/>
      <c r="F114" s="235"/>
      <c r="G114" s="247"/>
      <c r="H114" s="250"/>
      <c r="I114" s="234"/>
      <c r="J114" s="235"/>
      <c r="K114" s="235"/>
      <c r="L114" s="230"/>
    </row>
    <row r="115" spans="1:12" ht="15.6">
      <c r="A115" s="225">
        <v>2019</v>
      </c>
      <c r="B115" s="246"/>
      <c r="C115" s="249"/>
      <c r="D115" s="234"/>
      <c r="E115" s="219"/>
      <c r="F115" s="235"/>
      <c r="G115" s="247"/>
      <c r="H115" s="250"/>
      <c r="I115" s="234"/>
      <c r="J115" s="235"/>
      <c r="K115" s="235"/>
      <c r="L115" s="230"/>
    </row>
    <row r="116" spans="1:12" ht="16.2" thickBot="1">
      <c r="A116" s="251">
        <v>2020</v>
      </c>
      <c r="B116" s="252"/>
      <c r="C116" s="253"/>
      <c r="D116" s="254"/>
      <c r="E116" s="255"/>
      <c r="F116" s="256"/>
      <c r="G116" s="257"/>
      <c r="H116" s="258"/>
      <c r="I116" s="254"/>
      <c r="J116" s="256"/>
      <c r="K116" s="256"/>
      <c r="L116" s="259"/>
    </row>
    <row r="117" spans="1:12" ht="16.2" thickTop="1">
      <c r="A117" s="260"/>
      <c r="B117" s="261"/>
      <c r="C117" s="261"/>
      <c r="D117" s="203"/>
      <c r="E117" s="262"/>
      <c r="F117" s="261"/>
      <c r="G117" s="261"/>
      <c r="H117" s="261"/>
      <c r="I117" s="261"/>
      <c r="J117" s="203"/>
      <c r="K117" s="203"/>
      <c r="L117" s="203"/>
    </row>
    <row r="118" spans="1:12" ht="15.6">
      <c r="C118" s="263"/>
      <c r="F118" s="263"/>
      <c r="G118" s="263"/>
      <c r="H118" s="263"/>
      <c r="I118" s="263"/>
    </row>
    <row r="120" spans="1:12">
      <c r="A120" s="264"/>
      <c r="B120" s="265"/>
      <c r="C120" s="265"/>
      <c r="D120" s="265"/>
      <c r="E120" s="265"/>
      <c r="F120" s="265"/>
      <c r="G120" s="265"/>
      <c r="H120" s="265"/>
      <c r="I120" s="265"/>
      <c r="J120" s="265"/>
      <c r="K120" s="265"/>
      <c r="L120" s="265"/>
    </row>
    <row r="121" spans="1:12">
      <c r="A121" s="264"/>
      <c r="B121" s="265"/>
      <c r="C121" s="265"/>
      <c r="D121" s="265"/>
      <c r="E121" s="265"/>
      <c r="F121" s="265"/>
      <c r="G121" s="265"/>
      <c r="H121" s="265"/>
      <c r="I121" s="265"/>
      <c r="J121" s="265"/>
      <c r="K121" s="265"/>
      <c r="L121" s="265"/>
    </row>
    <row r="123" spans="1:12">
      <c r="B123" s="265"/>
      <c r="C123" s="265"/>
      <c r="D123" s="265"/>
      <c r="E123" s="265"/>
      <c r="H123" s="265"/>
      <c r="I123" s="265"/>
      <c r="J123" s="265"/>
      <c r="K123" s="265"/>
      <c r="L123" s="265"/>
    </row>
  </sheetData>
  <mergeCells count="3">
    <mergeCell ref="A3:L3"/>
    <mergeCell ref="B6:L6"/>
    <mergeCell ref="B7:L7"/>
  </mergeCells>
  <hyperlinks>
    <hyperlink ref="A1" location="Index!A1"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47"/>
  <sheetViews>
    <sheetView zoomScaleNormal="100" workbookViewId="0">
      <selection activeCell="J23" sqref="J23"/>
    </sheetView>
  </sheetViews>
  <sheetFormatPr defaultColWidth="9.109375" defaultRowHeight="14.4"/>
  <cols>
    <col min="1" max="1" width="19" style="301" customWidth="1"/>
    <col min="2" max="2" width="8.5546875" style="301" customWidth="1"/>
    <col min="3" max="3" width="11.109375" style="301" customWidth="1"/>
    <col min="4" max="4" width="9.109375" style="301" customWidth="1"/>
    <col min="5" max="5" width="12.6640625" style="301" customWidth="1"/>
    <col min="6" max="12" width="7.33203125" style="301" customWidth="1"/>
    <col min="13" max="13" width="7.88671875" style="301" customWidth="1"/>
    <col min="14" max="14" width="8.33203125" style="301" customWidth="1"/>
    <col min="15" max="15" width="8.6640625" style="301" customWidth="1"/>
    <col min="16" max="16" width="9.109375" style="301"/>
    <col min="17" max="17" width="8.6640625" style="346" customWidth="1"/>
    <col min="18" max="18" width="12.5546875" style="301" customWidth="1"/>
    <col min="19" max="16384" width="9.109375" style="301"/>
  </cols>
  <sheetData>
    <row r="1" spans="1:1">
      <c r="A1" s="20" t="s">
        <v>292</v>
      </c>
    </row>
    <row r="2" spans="1:1">
      <c r="A2" s="20"/>
    </row>
    <row r="3" spans="1:1">
      <c r="A3" s="20"/>
    </row>
    <row r="4" spans="1:1">
      <c r="A4" s="20"/>
    </row>
    <row r="5" spans="1:1">
      <c r="A5" s="20"/>
    </row>
    <row r="6" spans="1:1">
      <c r="A6" s="20"/>
    </row>
    <row r="7" spans="1:1">
      <c r="A7" s="20"/>
    </row>
    <row r="8" spans="1:1">
      <c r="A8" s="20"/>
    </row>
    <row r="9" spans="1:1">
      <c r="A9" s="20"/>
    </row>
    <row r="10" spans="1:1">
      <c r="A10" s="20"/>
    </row>
    <row r="11" spans="1:1">
      <c r="A11" s="20"/>
    </row>
    <row r="12" spans="1:1">
      <c r="A12" s="20"/>
    </row>
    <row r="13" spans="1:1">
      <c r="A13" s="20"/>
    </row>
    <row r="14" spans="1:1">
      <c r="A14" s="20"/>
    </row>
    <row r="15" spans="1:1">
      <c r="A15" s="20"/>
    </row>
    <row r="16" spans="1:1">
      <c r="A16" s="20"/>
    </row>
    <row r="17" spans="1:13">
      <c r="A17" s="20"/>
    </row>
    <row r="18" spans="1:13">
      <c r="A18" s="20"/>
    </row>
    <row r="19" spans="1:13">
      <c r="A19" s="20"/>
    </row>
    <row r="20" spans="1:13">
      <c r="A20" s="20"/>
    </row>
    <row r="21" spans="1:13">
      <c r="A21" s="20"/>
    </row>
    <row r="22" spans="1:13">
      <c r="A22" s="20"/>
    </row>
    <row r="23" spans="1:13">
      <c r="A23" s="20"/>
    </row>
    <row r="24" spans="1:13">
      <c r="A24" s="20"/>
    </row>
    <row r="25" spans="1:13">
      <c r="A25" s="20"/>
    </row>
    <row r="26" spans="1:13">
      <c r="A26" s="20"/>
    </row>
    <row r="27" spans="1:13" ht="18" customHeight="1">
      <c r="A27" s="559" t="s">
        <v>341</v>
      </c>
      <c r="B27" s="559"/>
      <c r="C27" s="559"/>
      <c r="D27" s="559"/>
      <c r="E27" s="559"/>
      <c r="F27" s="559"/>
      <c r="G27" s="559"/>
      <c r="H27" s="559"/>
      <c r="I27" s="559"/>
      <c r="J27" s="559"/>
      <c r="K27" s="559"/>
      <c r="L27" s="559"/>
      <c r="M27" s="559"/>
    </row>
    <row r="28" spans="1:13">
      <c r="A28" s="20"/>
    </row>
    <row r="29" spans="1:13">
      <c r="A29" s="20"/>
    </row>
    <row r="30" spans="1:13">
      <c r="A30" s="20"/>
    </row>
    <row r="31" spans="1:13">
      <c r="A31" s="20"/>
    </row>
    <row r="32" spans="1:13">
      <c r="A32" s="20"/>
    </row>
    <row r="33" spans="1:19">
      <c r="A33" s="11"/>
      <c r="B33" s="11"/>
      <c r="C33" s="11"/>
      <c r="D33" s="11"/>
      <c r="E33" s="11"/>
      <c r="F33" s="11"/>
      <c r="G33" s="11"/>
      <c r="H33" s="11"/>
      <c r="I33" s="11"/>
      <c r="J33" s="11"/>
      <c r="K33" s="11"/>
      <c r="L33" s="11"/>
      <c r="M33" s="11"/>
      <c r="N33" s="11"/>
      <c r="O33" s="11"/>
      <c r="P33" s="320"/>
      <c r="Q33" s="345"/>
      <c r="R33" s="321"/>
    </row>
    <row r="34" spans="1:19">
      <c r="A34" s="20"/>
      <c r="B34" s="20"/>
      <c r="C34" s="560" t="s">
        <v>133</v>
      </c>
      <c r="D34" s="560" t="s">
        <v>134</v>
      </c>
      <c r="E34" s="560" t="s">
        <v>135</v>
      </c>
      <c r="F34" s="323"/>
      <c r="G34" s="323"/>
      <c r="H34" s="323"/>
      <c r="I34" s="323"/>
      <c r="J34" s="323"/>
      <c r="K34" s="323"/>
      <c r="L34" s="323"/>
      <c r="M34" s="562" t="s">
        <v>28</v>
      </c>
      <c r="N34" s="562"/>
      <c r="O34" s="562"/>
      <c r="P34" s="562"/>
      <c r="Q34" s="322"/>
      <c r="R34" s="322"/>
    </row>
    <row r="35" spans="1:19">
      <c r="A35" s="12" t="s">
        <v>120</v>
      </c>
      <c r="B35" s="12" t="s">
        <v>3</v>
      </c>
      <c r="C35" s="561"/>
      <c r="D35" s="561"/>
      <c r="E35" s="561"/>
      <c r="F35" s="12" t="s">
        <v>24</v>
      </c>
      <c r="G35" s="12" t="s">
        <v>25</v>
      </c>
      <c r="H35" s="12" t="s">
        <v>26</v>
      </c>
      <c r="I35" s="12" t="s">
        <v>27</v>
      </c>
      <c r="J35" s="12" t="s">
        <v>43</v>
      </c>
      <c r="K35" s="12" t="s">
        <v>99</v>
      </c>
      <c r="L35" s="12" t="s">
        <v>100</v>
      </c>
      <c r="M35" s="324" t="s">
        <v>111</v>
      </c>
      <c r="N35" s="328" t="s">
        <v>112</v>
      </c>
      <c r="O35" s="329" t="s">
        <v>113</v>
      </c>
      <c r="P35" s="324" t="s">
        <v>115</v>
      </c>
      <c r="Q35" s="330"/>
      <c r="R35" s="24" t="s">
        <v>128</v>
      </c>
      <c r="S35" s="20"/>
    </row>
    <row r="36" spans="1:19">
      <c r="A36" s="301" t="s">
        <v>122</v>
      </c>
      <c r="B36" s="310">
        <v>2004</v>
      </c>
      <c r="C36" s="310" t="s">
        <v>125</v>
      </c>
      <c r="D36" s="310" t="s">
        <v>125</v>
      </c>
      <c r="E36" s="344" t="s">
        <v>141</v>
      </c>
      <c r="F36" s="300"/>
      <c r="G36" s="300">
        <f>'B3-Summary'!G26</f>
        <v>9.4</v>
      </c>
      <c r="H36" s="300">
        <f>'B3-Summary'!H26</f>
        <v>16.100000000000001</v>
      </c>
      <c r="I36" s="300">
        <f>'B3-Summary'!I26</f>
        <v>20.5</v>
      </c>
      <c r="J36" s="300">
        <f>'B3-Summary'!J26</f>
        <v>22.7</v>
      </c>
      <c r="K36" s="300">
        <f>'B3-Summary'!K26</f>
        <v>24.9</v>
      </c>
      <c r="L36" s="300">
        <f>'B3-Summary'!L26</f>
        <v>27.2</v>
      </c>
      <c r="M36" s="300">
        <f>'B3-Summary'!M26</f>
        <v>31.3</v>
      </c>
      <c r="N36" s="300">
        <f>'B3-Summary'!N26</f>
        <v>33</v>
      </c>
      <c r="O36" s="300">
        <f>'B3-Summary'!O26</f>
        <v>34.1</v>
      </c>
      <c r="P36" s="300">
        <f>'B3-Summary'!P26</f>
        <v>34.700000000000003</v>
      </c>
      <c r="Q36" s="341"/>
      <c r="R36" s="308"/>
    </row>
    <row r="37" spans="1:19">
      <c r="A37" s="301" t="s">
        <v>23</v>
      </c>
      <c r="B37" s="310">
        <v>2014</v>
      </c>
      <c r="C37" s="310" t="s">
        <v>124</v>
      </c>
      <c r="D37" s="310" t="s">
        <v>136</v>
      </c>
      <c r="E37" s="310"/>
      <c r="F37" s="300">
        <v>-11.5</v>
      </c>
      <c r="G37" s="300">
        <v>-1.6</v>
      </c>
      <c r="H37" s="300">
        <v>2.8</v>
      </c>
      <c r="I37" s="300">
        <v>6.4</v>
      </c>
      <c r="J37" s="300">
        <v>9.4</v>
      </c>
      <c r="K37" s="300">
        <v>11.9</v>
      </c>
      <c r="L37" s="300">
        <v>16.600000000000001</v>
      </c>
      <c r="M37" s="302">
        <f>AVERAGE(L37,N37)</f>
        <v>20.3</v>
      </c>
      <c r="N37" s="408">
        <v>24</v>
      </c>
      <c r="O37" s="300"/>
      <c r="P37" s="300"/>
      <c r="Q37" s="341"/>
      <c r="R37" s="308" t="s">
        <v>163</v>
      </c>
    </row>
    <row r="38" spans="1:19">
      <c r="A38" s="301" t="s">
        <v>123</v>
      </c>
      <c r="B38" s="310">
        <v>2014</v>
      </c>
      <c r="C38" s="310" t="s">
        <v>125</v>
      </c>
      <c r="D38" s="310" t="s">
        <v>136</v>
      </c>
      <c r="E38" s="310" t="s">
        <v>126</v>
      </c>
      <c r="F38" s="300">
        <v>-4.5</v>
      </c>
      <c r="G38" s="300">
        <v>-1</v>
      </c>
      <c r="H38" s="300">
        <v>3.7</v>
      </c>
      <c r="I38" s="300">
        <v>6.2</v>
      </c>
      <c r="J38" s="337">
        <v>7.6</v>
      </c>
      <c r="K38" s="337">
        <v>9.3000000000000007</v>
      </c>
      <c r="L38" s="337">
        <v>14</v>
      </c>
      <c r="M38" s="302">
        <f>AVERAGE(L38,N38)</f>
        <v>19.3</v>
      </c>
      <c r="N38" s="408">
        <v>24.6</v>
      </c>
      <c r="O38" s="409">
        <v>26.4</v>
      </c>
      <c r="P38" s="317"/>
      <c r="Q38" s="341"/>
      <c r="R38" s="308" t="s">
        <v>160</v>
      </c>
      <c r="S38" s="18"/>
    </row>
    <row r="39" spans="1:19" ht="10.5" customHeight="1">
      <c r="A39" s="315"/>
      <c r="B39" s="336"/>
      <c r="C39" s="336"/>
      <c r="D39" s="336"/>
      <c r="E39" s="336"/>
      <c r="F39" s="342"/>
      <c r="G39" s="342"/>
      <c r="H39" s="342"/>
      <c r="I39" s="342"/>
      <c r="J39" s="402"/>
      <c r="K39" s="402"/>
      <c r="L39" s="402"/>
      <c r="M39" s="326"/>
      <c r="N39" s="326"/>
      <c r="O39" s="326"/>
      <c r="P39" s="326"/>
      <c r="Q39" s="341"/>
      <c r="R39" s="326"/>
      <c r="S39" s="315"/>
    </row>
    <row r="40" spans="1:19">
      <c r="A40" s="315"/>
      <c r="B40" s="336"/>
      <c r="C40" s="336"/>
      <c r="D40" s="336"/>
      <c r="E40" s="336"/>
      <c r="F40" s="563" t="s">
        <v>118</v>
      </c>
      <c r="G40" s="563"/>
      <c r="H40" s="563"/>
      <c r="I40" s="563" t="s">
        <v>119</v>
      </c>
      <c r="J40" s="563"/>
      <c r="K40" s="330" t="s">
        <v>99</v>
      </c>
      <c r="L40" s="330" t="s">
        <v>100</v>
      </c>
      <c r="M40" s="331" t="s">
        <v>111</v>
      </c>
      <c r="N40" s="332" t="s">
        <v>112</v>
      </c>
      <c r="O40" s="333" t="s">
        <v>113</v>
      </c>
      <c r="P40" s="331" t="s">
        <v>115</v>
      </c>
      <c r="Q40" s="341"/>
      <c r="R40" s="326"/>
      <c r="S40" s="315"/>
    </row>
    <row r="41" spans="1:19">
      <c r="A41" s="11" t="s">
        <v>114</v>
      </c>
      <c r="B41" s="334">
        <v>2014</v>
      </c>
      <c r="C41" s="334" t="s">
        <v>125</v>
      </c>
      <c r="D41" s="334" t="s">
        <v>136</v>
      </c>
      <c r="E41" s="348"/>
      <c r="F41" s="350"/>
      <c r="G41" s="410">
        <v>0.7</v>
      </c>
      <c r="H41" s="411">
        <f>AVERAGE(G41,I41)</f>
        <v>3.15</v>
      </c>
      <c r="I41" s="410">
        <v>5.6</v>
      </c>
      <c r="J41" s="411">
        <f>AVERAGE(I41,K41)</f>
        <v>7.3684678387773088</v>
      </c>
      <c r="K41" s="349">
        <v>9.136935677554618</v>
      </c>
      <c r="L41" s="349">
        <v>13.30540810637979</v>
      </c>
      <c r="M41" s="350">
        <v>19.086983422732061</v>
      </c>
      <c r="N41" s="350">
        <v>22.487423136534257</v>
      </c>
      <c r="O41" s="350">
        <v>28.261572264224366</v>
      </c>
      <c r="P41" s="350">
        <v>30.126789516545326</v>
      </c>
      <c r="Q41" s="341"/>
      <c r="R41" s="326"/>
      <c r="S41" s="315"/>
    </row>
    <row r="42" spans="1:19">
      <c r="F42" s="300"/>
      <c r="G42" s="300"/>
      <c r="H42" s="300"/>
      <c r="I42" s="300"/>
      <c r="J42" s="300"/>
      <c r="K42" s="300"/>
      <c r="L42" s="300"/>
      <c r="M42" s="300"/>
      <c r="N42" s="308"/>
      <c r="O42" s="308"/>
      <c r="P42" s="308"/>
      <c r="Q42" s="341"/>
      <c r="R42" s="308"/>
    </row>
    <row r="43" spans="1:19">
      <c r="A43" s="20" t="s">
        <v>149</v>
      </c>
      <c r="F43" s="12" t="s">
        <v>150</v>
      </c>
      <c r="G43" s="12" t="s">
        <v>151</v>
      </c>
      <c r="H43" s="12" t="s">
        <v>152</v>
      </c>
      <c r="I43" s="12" t="s">
        <v>153</v>
      </c>
      <c r="J43" s="12" t="s">
        <v>154</v>
      </c>
      <c r="K43" s="12" t="s">
        <v>155</v>
      </c>
      <c r="L43" s="12" t="s">
        <v>156</v>
      </c>
      <c r="M43" s="324" t="s">
        <v>157</v>
      </c>
      <c r="N43" s="328" t="s">
        <v>158</v>
      </c>
      <c r="O43" s="329" t="s">
        <v>159</v>
      </c>
      <c r="P43" s="324" t="s">
        <v>115</v>
      </c>
    </row>
    <row r="44" spans="1:19">
      <c r="A44" s="351" t="s">
        <v>122</v>
      </c>
      <c r="B44" s="351"/>
      <c r="C44" s="351"/>
      <c r="D44" s="351"/>
      <c r="E44" s="351"/>
      <c r="F44" s="353">
        <v>10</v>
      </c>
      <c r="G44" s="353">
        <v>30</v>
      </c>
      <c r="H44" s="353">
        <v>50</v>
      </c>
      <c r="I44" s="353">
        <v>70</v>
      </c>
      <c r="J44" s="353">
        <v>85</v>
      </c>
      <c r="K44" s="353">
        <v>92.5</v>
      </c>
      <c r="L44" s="353">
        <v>97</v>
      </c>
      <c r="M44" s="353">
        <v>99.25</v>
      </c>
      <c r="N44" s="353">
        <v>99.7</v>
      </c>
      <c r="O44" s="353">
        <v>99.944999999999993</v>
      </c>
      <c r="P44" s="353">
        <v>99.995000000000005</v>
      </c>
    </row>
    <row r="45" spans="1:19">
      <c r="A45" s="351" t="s">
        <v>23</v>
      </c>
      <c r="B45" s="351"/>
      <c r="C45" s="351"/>
      <c r="D45" s="351"/>
      <c r="E45" s="351"/>
      <c r="F45" s="353">
        <v>10</v>
      </c>
      <c r="G45" s="353">
        <v>30</v>
      </c>
      <c r="H45" s="353">
        <v>50</v>
      </c>
      <c r="I45" s="353">
        <v>70</v>
      </c>
      <c r="J45" s="353">
        <v>85</v>
      </c>
      <c r="K45" s="353">
        <v>92.5</v>
      </c>
      <c r="L45" s="353">
        <v>97</v>
      </c>
      <c r="M45" s="565">
        <v>99.5</v>
      </c>
      <c r="N45" s="565"/>
      <c r="O45" s="565"/>
      <c r="P45" s="565"/>
    </row>
    <row r="46" spans="1:19">
      <c r="A46" s="351" t="s">
        <v>123</v>
      </c>
      <c r="B46" s="351"/>
      <c r="C46" s="351"/>
      <c r="D46" s="351"/>
      <c r="E46" s="351"/>
      <c r="F46" s="353">
        <v>10</v>
      </c>
      <c r="G46" s="353">
        <v>30</v>
      </c>
      <c r="H46" s="353">
        <v>50</v>
      </c>
      <c r="I46" s="353">
        <v>70</v>
      </c>
      <c r="J46" s="353">
        <v>85</v>
      </c>
      <c r="K46" s="353">
        <v>92.5</v>
      </c>
      <c r="L46" s="353">
        <v>97</v>
      </c>
      <c r="M46" s="353">
        <v>99.25</v>
      </c>
      <c r="N46" s="353">
        <v>99.7</v>
      </c>
      <c r="O46" s="566">
        <v>99.95</v>
      </c>
      <c r="P46" s="566"/>
    </row>
    <row r="47" spans="1:19" s="346" customFormat="1">
      <c r="A47" s="351" t="s">
        <v>114</v>
      </c>
      <c r="B47" s="351"/>
      <c r="C47" s="351"/>
      <c r="D47" s="351"/>
      <c r="E47" s="351"/>
      <c r="F47" s="564">
        <v>25</v>
      </c>
      <c r="G47" s="564"/>
      <c r="H47" s="564"/>
      <c r="I47" s="564">
        <v>70</v>
      </c>
      <c r="J47" s="564"/>
      <c r="K47" s="353">
        <v>92.5</v>
      </c>
      <c r="L47" s="353">
        <v>97</v>
      </c>
      <c r="M47" s="353">
        <v>99.25</v>
      </c>
      <c r="N47" s="353">
        <v>99.7</v>
      </c>
      <c r="O47" s="353">
        <v>99.944999999999993</v>
      </c>
      <c r="P47" s="353">
        <v>99.995000000000005</v>
      </c>
      <c r="R47" s="301"/>
      <c r="S47" s="301"/>
    </row>
  </sheetData>
  <mergeCells count="11">
    <mergeCell ref="F47:H47"/>
    <mergeCell ref="I47:J47"/>
    <mergeCell ref="A27:M27"/>
    <mergeCell ref="M45:P45"/>
    <mergeCell ref="O46:P46"/>
    <mergeCell ref="C34:C35"/>
    <mergeCell ref="D34:D35"/>
    <mergeCell ref="E34:E35"/>
    <mergeCell ref="M34:P34"/>
    <mergeCell ref="F40:H40"/>
    <mergeCell ref="I40:J4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50"/>
  <sheetViews>
    <sheetView zoomScaleNormal="100" workbookViewId="0">
      <selection activeCell="O30" sqref="O30"/>
    </sheetView>
  </sheetViews>
  <sheetFormatPr defaultColWidth="9.109375" defaultRowHeight="14.4"/>
  <cols>
    <col min="1" max="1" width="25.88671875" style="299" customWidth="1"/>
    <col min="2" max="2" width="8.5546875" style="299" customWidth="1"/>
    <col min="3" max="3" width="11.109375" style="299" customWidth="1"/>
    <col min="4" max="4" width="9.109375" style="299" customWidth="1"/>
    <col min="5" max="5" width="17.44140625" style="299" customWidth="1"/>
    <col min="6" max="9" width="7.33203125" style="299" customWidth="1"/>
    <col min="10" max="10" width="7.88671875" style="299" customWidth="1"/>
    <col min="11" max="11" width="8.33203125" style="299" customWidth="1"/>
    <col min="12" max="12" width="8.6640625" style="299" customWidth="1"/>
    <col min="13" max="13" width="9.109375" style="299"/>
    <col min="14" max="14" width="8.6640625" style="346" customWidth="1"/>
    <col min="15" max="15" width="12.5546875" style="299" customWidth="1"/>
    <col min="16" max="16384" width="9.109375" style="299"/>
  </cols>
  <sheetData>
    <row r="1" spans="1:1">
      <c r="A1" s="20" t="s">
        <v>293</v>
      </c>
    </row>
    <row r="2" spans="1:1">
      <c r="A2" s="20"/>
    </row>
    <row r="3" spans="1:1">
      <c r="A3" s="20"/>
    </row>
    <row r="4" spans="1:1">
      <c r="A4" s="20"/>
    </row>
    <row r="5" spans="1:1">
      <c r="A5" s="20"/>
    </row>
    <row r="6" spans="1:1">
      <c r="A6" s="20"/>
    </row>
    <row r="7" spans="1:1">
      <c r="A7" s="20"/>
    </row>
    <row r="8" spans="1:1">
      <c r="A8" s="20"/>
    </row>
    <row r="9" spans="1:1">
      <c r="A9" s="20"/>
    </row>
    <row r="10" spans="1:1">
      <c r="A10" s="20"/>
    </row>
    <row r="11" spans="1:1">
      <c r="A11" s="20"/>
    </row>
    <row r="12" spans="1:1">
      <c r="A12" s="20"/>
    </row>
    <row r="13" spans="1:1">
      <c r="A13" s="20"/>
    </row>
    <row r="14" spans="1:1">
      <c r="A14" s="20"/>
    </row>
    <row r="15" spans="1:1">
      <c r="A15" s="20"/>
    </row>
    <row r="16" spans="1:1">
      <c r="A16" s="20"/>
    </row>
    <row r="17" spans="1:12">
      <c r="A17" s="20"/>
    </row>
    <row r="18" spans="1:12">
      <c r="A18" s="20"/>
    </row>
    <row r="19" spans="1:12">
      <c r="A19" s="20"/>
    </row>
    <row r="20" spans="1:12">
      <c r="A20" s="20"/>
    </row>
    <row r="21" spans="1:12">
      <c r="A21" s="20"/>
    </row>
    <row r="22" spans="1:12">
      <c r="A22" s="20"/>
    </row>
    <row r="23" spans="1:12">
      <c r="A23" s="20"/>
    </row>
    <row r="24" spans="1:12">
      <c r="A24" s="20"/>
    </row>
    <row r="25" spans="1:12">
      <c r="A25" s="20"/>
    </row>
    <row r="26" spans="1:12">
      <c r="A26" s="20"/>
    </row>
    <row r="27" spans="1:12" ht="54" customHeight="1">
      <c r="A27" s="559" t="s">
        <v>353</v>
      </c>
      <c r="B27" s="559"/>
      <c r="C27" s="559"/>
      <c r="D27" s="559"/>
      <c r="E27" s="559"/>
      <c r="F27" s="559"/>
      <c r="G27" s="559"/>
      <c r="H27" s="559"/>
      <c r="I27" s="559"/>
      <c r="J27" s="559"/>
      <c r="K27" s="559"/>
      <c r="L27" s="559"/>
    </row>
    <row r="28" spans="1:12">
      <c r="A28" s="552" t="s">
        <v>342</v>
      </c>
    </row>
    <row r="29" spans="1:12">
      <c r="A29" s="20"/>
    </row>
    <row r="30" spans="1:12">
      <c r="A30" s="20"/>
    </row>
    <row r="31" spans="1:12">
      <c r="A31" s="20"/>
    </row>
    <row r="32" spans="1:12">
      <c r="A32" s="20"/>
    </row>
    <row r="33" spans="1:16">
      <c r="A33" s="11"/>
      <c r="B33" s="11"/>
      <c r="C33" s="11"/>
      <c r="D33" s="11"/>
      <c r="E33" s="11"/>
      <c r="F33" s="11"/>
      <c r="G33" s="11"/>
      <c r="H33" s="11"/>
      <c r="I33" s="11"/>
      <c r="J33" s="11"/>
      <c r="K33" s="11"/>
      <c r="L33" s="11"/>
      <c r="M33" s="320"/>
      <c r="N33" s="345"/>
      <c r="O33" s="321"/>
    </row>
    <row r="34" spans="1:16">
      <c r="A34" s="20"/>
      <c r="B34" s="20"/>
      <c r="C34" s="560" t="s">
        <v>133</v>
      </c>
      <c r="D34" s="560" t="s">
        <v>134</v>
      </c>
      <c r="E34" s="560" t="s">
        <v>135</v>
      </c>
      <c r="F34" s="323"/>
      <c r="G34" s="323"/>
      <c r="H34" s="323"/>
      <c r="I34" s="323"/>
      <c r="J34" s="407"/>
      <c r="K34" s="407"/>
      <c r="L34" s="407"/>
      <c r="M34" s="407"/>
      <c r="N34" s="322"/>
      <c r="O34" s="322"/>
    </row>
    <row r="35" spans="1:16">
      <c r="A35" s="12" t="s">
        <v>120</v>
      </c>
      <c r="B35" s="12" t="s">
        <v>3</v>
      </c>
      <c r="C35" s="561"/>
      <c r="D35" s="561"/>
      <c r="E35" s="561"/>
      <c r="F35" s="12" t="s">
        <v>118</v>
      </c>
      <c r="G35" s="12" t="s">
        <v>119</v>
      </c>
      <c r="H35" s="12" t="s">
        <v>99</v>
      </c>
      <c r="I35" s="12" t="s">
        <v>100</v>
      </c>
      <c r="J35" s="324" t="s">
        <v>111</v>
      </c>
      <c r="K35" s="328" t="s">
        <v>112</v>
      </c>
      <c r="L35" s="329" t="s">
        <v>113</v>
      </c>
      <c r="M35" s="324" t="s">
        <v>115</v>
      </c>
      <c r="N35" s="327"/>
      <c r="O35" s="24" t="s">
        <v>128</v>
      </c>
      <c r="P35" s="20"/>
    </row>
    <row r="36" spans="1:16">
      <c r="A36" s="355" t="s">
        <v>168</v>
      </c>
      <c r="B36" s="355">
        <f>'B3-Summary'!B42</f>
        <v>2014</v>
      </c>
      <c r="C36" s="355" t="s">
        <v>125</v>
      </c>
      <c r="D36" s="355" t="s">
        <v>136</v>
      </c>
      <c r="E36" s="404" t="s">
        <v>170</v>
      </c>
      <c r="F36" s="347">
        <f>'B3-Summary'!F42</f>
        <v>12.9</v>
      </c>
      <c r="G36" s="347">
        <f>'B3-Summary'!I42</f>
        <v>25.5</v>
      </c>
      <c r="H36" s="341">
        <f>'B3-Summary'!K42</f>
        <v>30</v>
      </c>
      <c r="I36" s="341">
        <f>'B3-Summary'!L42</f>
        <v>33</v>
      </c>
      <c r="J36" s="341">
        <f>'B3-Summary'!M42</f>
        <v>37</v>
      </c>
      <c r="K36" s="341">
        <f>'B3-Summary'!N42</f>
        <v>39.9</v>
      </c>
      <c r="L36" s="341">
        <f>'B3-Summary'!O42</f>
        <v>47.6</v>
      </c>
      <c r="M36" s="341">
        <f>'B3-Summary'!P42</f>
        <v>51.748679219998927</v>
      </c>
      <c r="N36" s="327"/>
      <c r="O36" s="24"/>
      <c r="P36" s="20"/>
    </row>
    <row r="37" spans="1:16">
      <c r="A37" s="355" t="s">
        <v>181</v>
      </c>
      <c r="B37" s="355">
        <v>2018</v>
      </c>
      <c r="C37" s="355" t="s">
        <v>125</v>
      </c>
      <c r="D37" s="355" t="s">
        <v>136</v>
      </c>
      <c r="E37" s="404" t="s">
        <v>170</v>
      </c>
      <c r="F37" s="347">
        <f>F36+F47</f>
        <v>12.02</v>
      </c>
      <c r="G37" s="347">
        <f t="shared" ref="G37:M37" si="0">G36+G47</f>
        <v>23.94</v>
      </c>
      <c r="H37" s="347">
        <f t="shared" si="0"/>
        <v>28.2</v>
      </c>
      <c r="I37" s="347">
        <f t="shared" si="0"/>
        <v>29.9</v>
      </c>
      <c r="J37" s="347">
        <f t="shared" si="0"/>
        <v>34.700000000000003</v>
      </c>
      <c r="K37" s="347">
        <f t="shared" si="0"/>
        <v>37.6</v>
      </c>
      <c r="L37" s="347">
        <f t="shared" si="0"/>
        <v>45.800000000000004</v>
      </c>
      <c r="M37" s="347">
        <f t="shared" si="0"/>
        <v>49.94867921999893</v>
      </c>
      <c r="N37" s="327"/>
      <c r="O37" s="24"/>
      <c r="P37" s="20"/>
    </row>
    <row r="38" spans="1:16">
      <c r="A38" s="355" t="s">
        <v>169</v>
      </c>
      <c r="B38" s="355">
        <v>2014</v>
      </c>
      <c r="C38" s="355" t="s">
        <v>125</v>
      </c>
      <c r="D38" s="355" t="s">
        <v>137</v>
      </c>
      <c r="E38" s="404" t="s">
        <v>171</v>
      </c>
      <c r="F38" s="347">
        <f>'B3-Summary'!F43</f>
        <v>24.411490559577942</v>
      </c>
      <c r="G38" s="347">
        <f>'B3-Summary'!I43</f>
        <v>28.579744696617126</v>
      </c>
      <c r="H38" s="347">
        <f>'B3-Summary'!K43</f>
        <v>32.007589936256409</v>
      </c>
      <c r="I38" s="347">
        <f>'B3-Summary'!L43</f>
        <v>32.119268178939819</v>
      </c>
      <c r="J38" s="347">
        <f>'B3-Summary'!M43</f>
        <v>32.254001498222351</v>
      </c>
      <c r="K38" s="347">
        <f>'B3-Summary'!N43</f>
        <v>34.231743216514587</v>
      </c>
      <c r="L38" s="347">
        <f>'B3-Summary'!O43</f>
        <v>38.918039202690125</v>
      </c>
      <c r="M38" s="347">
        <f>'B3-Summary'!P43</f>
        <v>40.791565179824829</v>
      </c>
      <c r="N38" s="341"/>
      <c r="O38" s="308"/>
    </row>
    <row r="39" spans="1:16">
      <c r="A39" s="355" t="s">
        <v>182</v>
      </c>
      <c r="B39" s="355">
        <v>2018</v>
      </c>
      <c r="C39" s="355" t="s">
        <v>125</v>
      </c>
      <c r="D39" s="355" t="s">
        <v>137</v>
      </c>
      <c r="E39" s="404" t="s">
        <v>171</v>
      </c>
      <c r="F39" s="341">
        <f>F38+F47</f>
        <v>23.531490559577943</v>
      </c>
      <c r="G39" s="341">
        <f t="shared" ref="G39:M39" si="1">G38+G47</f>
        <v>27.019744696617128</v>
      </c>
      <c r="H39" s="341">
        <f t="shared" si="1"/>
        <v>30.207589936256408</v>
      </c>
      <c r="I39" s="341">
        <f t="shared" si="1"/>
        <v>29.019268178939818</v>
      </c>
      <c r="J39" s="341">
        <f t="shared" si="1"/>
        <v>29.95400149822235</v>
      </c>
      <c r="K39" s="341">
        <f t="shared" si="1"/>
        <v>31.931743216514587</v>
      </c>
      <c r="L39" s="341">
        <f t="shared" si="1"/>
        <v>37.118039202690127</v>
      </c>
      <c r="M39" s="341">
        <f t="shared" si="1"/>
        <v>38.991565179824832</v>
      </c>
      <c r="N39" s="341"/>
      <c r="O39" s="308"/>
    </row>
    <row r="40" spans="1:16">
      <c r="A40" s="334" t="s">
        <v>169</v>
      </c>
      <c r="B40" s="334">
        <v>2018</v>
      </c>
      <c r="C40" s="334" t="s">
        <v>125</v>
      </c>
      <c r="D40" s="334" t="s">
        <v>137</v>
      </c>
      <c r="E40" s="357" t="s">
        <v>171</v>
      </c>
      <c r="F40" s="405">
        <f>AVERAGE('B3-Summary'!F46:H46)</f>
        <v>25.333333333333332</v>
      </c>
      <c r="G40" s="405">
        <f>('B3-Summary'!H46*0.1+'B3-Summary'!I46*0.2+'B3-Summary'!J46*0.1)/0.4</f>
        <v>27.5</v>
      </c>
      <c r="H40" s="350">
        <f>'B3-Summary'!K46</f>
        <v>29</v>
      </c>
      <c r="I40" s="350">
        <f>'B3-Summary'!L46</f>
        <v>28</v>
      </c>
      <c r="J40" s="405">
        <f>'B3-Summary'!M46</f>
        <v>29</v>
      </c>
      <c r="K40" s="405">
        <f>'B3-Summary'!M46</f>
        <v>29</v>
      </c>
      <c r="L40" s="350">
        <f>'B3-Summary'!O46</f>
        <v>33</v>
      </c>
      <c r="M40" s="350">
        <f>'B3-Summary'!P46</f>
        <v>31</v>
      </c>
      <c r="N40" s="341"/>
      <c r="O40" s="8" t="s">
        <v>234</v>
      </c>
      <c r="P40" s="315"/>
    </row>
    <row r="41" spans="1:16">
      <c r="A41" s="8"/>
      <c r="B41" s="8"/>
      <c r="C41" s="8"/>
      <c r="D41" s="8"/>
      <c r="E41" s="8"/>
      <c r="N41" s="341"/>
      <c r="O41" s="354"/>
    </row>
    <row r="42" spans="1:16">
      <c r="A42" s="11"/>
      <c r="B42" s="11"/>
      <c r="C42" s="11"/>
      <c r="D42" s="11"/>
      <c r="E42" s="11"/>
      <c r="F42" s="11"/>
      <c r="G42" s="11"/>
      <c r="H42" s="11"/>
      <c r="I42" s="11"/>
      <c r="J42" s="11"/>
      <c r="K42" s="11"/>
      <c r="L42" s="11"/>
      <c r="M42" s="11"/>
      <c r="N42" s="412"/>
    </row>
    <row r="43" spans="1:16">
      <c r="A43" s="413" t="s">
        <v>187</v>
      </c>
      <c r="B43" s="11"/>
      <c r="C43" s="11"/>
      <c r="D43" s="11"/>
      <c r="E43" s="11"/>
      <c r="F43" s="12" t="s">
        <v>24</v>
      </c>
      <c r="G43" s="12" t="s">
        <v>25</v>
      </c>
      <c r="H43" s="12" t="s">
        <v>26</v>
      </c>
      <c r="I43" s="12" t="s">
        <v>27</v>
      </c>
      <c r="J43" s="12" t="s">
        <v>43</v>
      </c>
      <c r="K43" s="12" t="s">
        <v>99</v>
      </c>
      <c r="L43" s="12" t="s">
        <v>100</v>
      </c>
      <c r="M43" s="324" t="s">
        <v>28</v>
      </c>
      <c r="N43" s="324" t="s">
        <v>180</v>
      </c>
      <c r="O43" s="331"/>
      <c r="P43" s="331"/>
    </row>
    <row r="44" spans="1:16">
      <c r="A44" s="406" t="s">
        <v>183</v>
      </c>
      <c r="B44" s="299">
        <v>2018</v>
      </c>
      <c r="C44" s="310" t="s">
        <v>125</v>
      </c>
      <c r="D44" s="310" t="s">
        <v>136</v>
      </c>
      <c r="E44" s="310" t="s">
        <v>126</v>
      </c>
      <c r="F44" s="310">
        <v>-0.4</v>
      </c>
      <c r="G44" s="310">
        <v>-1.1000000000000001</v>
      </c>
      <c r="H44" s="310">
        <v>-1.4</v>
      </c>
      <c r="I44" s="310">
        <v>-1.6</v>
      </c>
      <c r="J44" s="310">
        <v>-1.6</v>
      </c>
      <c r="K44" s="310">
        <v>-1.8</v>
      </c>
      <c r="L44" s="310">
        <v>-3.1</v>
      </c>
      <c r="M44" s="310">
        <v>-2.2999999999999998</v>
      </c>
      <c r="N44" s="346">
        <v>-1.8</v>
      </c>
    </row>
    <row r="45" spans="1:16" ht="7.5" customHeight="1">
      <c r="F45" s="310"/>
      <c r="G45" s="310"/>
      <c r="H45" s="310"/>
      <c r="I45" s="310"/>
      <c r="J45" s="310"/>
      <c r="K45" s="310"/>
      <c r="L45" s="310"/>
      <c r="M45" s="310"/>
    </row>
    <row r="46" spans="1:16">
      <c r="F46" s="12" t="s">
        <v>118</v>
      </c>
      <c r="G46" s="12" t="s">
        <v>119</v>
      </c>
      <c r="H46" s="12" t="s">
        <v>99</v>
      </c>
      <c r="I46" s="12" t="s">
        <v>100</v>
      </c>
      <c r="J46" s="324" t="s">
        <v>111</v>
      </c>
      <c r="K46" s="328" t="s">
        <v>112</v>
      </c>
      <c r="L46" s="329" t="s">
        <v>113</v>
      </c>
      <c r="M46" s="324" t="s">
        <v>115</v>
      </c>
    </row>
    <row r="47" spans="1:16">
      <c r="A47" s="334" t="s">
        <v>184</v>
      </c>
      <c r="B47" s="11"/>
      <c r="C47" s="11"/>
      <c r="D47" s="11"/>
      <c r="E47" s="11"/>
      <c r="F47" s="318">
        <f>(F44+G44+0.5*H44)/2.5</f>
        <v>-0.88000000000000012</v>
      </c>
      <c r="G47" s="318">
        <f>(0.5*H44+I44+J44)/2.5</f>
        <v>-1.56</v>
      </c>
      <c r="H47" s="334">
        <f>K44</f>
        <v>-1.8</v>
      </c>
      <c r="I47" s="334">
        <f>L44</f>
        <v>-3.1</v>
      </c>
      <c r="J47" s="334">
        <f>M44</f>
        <v>-2.2999999999999998</v>
      </c>
      <c r="K47" s="334">
        <f>M44</f>
        <v>-2.2999999999999998</v>
      </c>
      <c r="L47" s="334">
        <f>N44</f>
        <v>-1.8</v>
      </c>
      <c r="M47" s="334">
        <f>N44</f>
        <v>-1.8</v>
      </c>
      <c r="N47" s="412"/>
    </row>
    <row r="48" spans="1:16" ht="9.75" customHeight="1"/>
    <row r="49" spans="1:1">
      <c r="A49" s="22" t="s">
        <v>185</v>
      </c>
    </row>
    <row r="50" spans="1:1">
      <c r="A50" s="22" t="s">
        <v>188</v>
      </c>
    </row>
  </sheetData>
  <mergeCells count="4">
    <mergeCell ref="C34:C35"/>
    <mergeCell ref="D34:D35"/>
    <mergeCell ref="E34:E35"/>
    <mergeCell ref="A27:L2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23"/>
  <sheetViews>
    <sheetView workbookViewId="0">
      <selection activeCell="C46" sqref="C46"/>
    </sheetView>
  </sheetViews>
  <sheetFormatPr defaultRowHeight="14.4"/>
  <cols>
    <col min="1" max="1" width="22.109375" customWidth="1"/>
    <col min="2" max="2" width="10.88671875" customWidth="1"/>
    <col min="4" max="4" width="1.88671875" style="301" customWidth="1"/>
    <col min="5" max="5" width="10.6640625" customWidth="1"/>
    <col min="7" max="7" width="5.6640625" customWidth="1"/>
  </cols>
  <sheetData>
    <row r="1" spans="1:13">
      <c r="A1" s="20" t="s">
        <v>248</v>
      </c>
    </row>
    <row r="4" spans="1:13">
      <c r="A4" s="25" t="s">
        <v>238</v>
      </c>
      <c r="B4" s="11"/>
      <c r="C4" s="11"/>
      <c r="D4" s="11"/>
      <c r="E4" s="11"/>
      <c r="F4" s="11"/>
      <c r="G4" s="8"/>
      <c r="H4" s="8"/>
      <c r="I4" s="299"/>
      <c r="J4" s="299"/>
      <c r="K4" s="299"/>
      <c r="L4" s="299"/>
      <c r="M4" s="299"/>
    </row>
    <row r="5" spans="1:13">
      <c r="A5" s="299"/>
      <c r="B5" s="567" t="s">
        <v>98</v>
      </c>
      <c r="C5" s="567"/>
      <c r="D5" s="462"/>
      <c r="E5" s="568" t="s">
        <v>168</v>
      </c>
      <c r="F5" s="568"/>
      <c r="G5" s="24"/>
      <c r="H5" s="8"/>
      <c r="I5" s="299"/>
      <c r="J5" s="299"/>
      <c r="K5" s="299"/>
      <c r="L5" s="299"/>
      <c r="M5" s="299"/>
    </row>
    <row r="6" spans="1:13" ht="30.75" customHeight="1">
      <c r="A6" s="11"/>
      <c r="B6" s="335" t="s">
        <v>239</v>
      </c>
      <c r="C6" s="335" t="s">
        <v>251</v>
      </c>
      <c r="D6" s="12"/>
      <c r="E6" s="335" t="s">
        <v>239</v>
      </c>
      <c r="F6" s="335" t="s">
        <v>251</v>
      </c>
      <c r="G6" s="330"/>
      <c r="H6" s="330" t="s">
        <v>128</v>
      </c>
      <c r="I6" s="299"/>
      <c r="J6" s="299"/>
      <c r="K6" s="299"/>
      <c r="L6" s="299"/>
      <c r="M6" s="299"/>
    </row>
    <row r="7" spans="1:13">
      <c r="A7" s="299" t="s">
        <v>230</v>
      </c>
      <c r="B7" s="298">
        <v>10</v>
      </c>
      <c r="C7" s="28">
        <f>6/B7</f>
        <v>0.6</v>
      </c>
      <c r="D7" s="28"/>
      <c r="E7" s="298">
        <v>10</v>
      </c>
      <c r="F7" s="28">
        <f>6/E7</f>
        <v>0.6</v>
      </c>
      <c r="G7" s="317"/>
      <c r="H7" s="451"/>
      <c r="I7" s="299"/>
      <c r="J7" s="299"/>
      <c r="K7" s="299"/>
      <c r="L7" s="299"/>
      <c r="M7" s="299"/>
    </row>
    <row r="8" spans="1:13">
      <c r="A8" s="458" t="s">
        <v>231</v>
      </c>
      <c r="B8" s="298">
        <f>B7+3</f>
        <v>13</v>
      </c>
      <c r="C8" s="28">
        <f t="shared" ref="C8:C11" si="0">6/B8</f>
        <v>0.46153846153846156</v>
      </c>
      <c r="D8" s="28"/>
      <c r="E8" s="300">
        <f>E7+0.1</f>
        <v>10.1</v>
      </c>
      <c r="F8" s="28">
        <f t="shared" ref="F8:F11" si="1">6/E8</f>
        <v>0.59405940594059403</v>
      </c>
      <c r="G8" s="317"/>
      <c r="H8" s="451"/>
      <c r="I8" s="299"/>
      <c r="J8" s="299"/>
      <c r="K8" s="299"/>
      <c r="L8" s="299"/>
      <c r="M8" s="299"/>
    </row>
    <row r="9" spans="1:13">
      <c r="A9" s="458" t="s">
        <v>232</v>
      </c>
      <c r="B9" s="298">
        <f>B8+1</f>
        <v>14</v>
      </c>
      <c r="C9" s="28">
        <f t="shared" si="0"/>
        <v>0.42857142857142855</v>
      </c>
      <c r="D9" s="28"/>
      <c r="E9" s="298">
        <f>E8+0.33</f>
        <v>10.43</v>
      </c>
      <c r="F9" s="28">
        <f t="shared" si="1"/>
        <v>0.57526366251198469</v>
      </c>
      <c r="G9" s="317"/>
      <c r="H9" s="451"/>
      <c r="I9" s="299"/>
      <c r="J9" s="299"/>
      <c r="K9" s="299"/>
      <c r="L9" s="299"/>
      <c r="M9" s="299"/>
    </row>
    <row r="10" spans="1:13">
      <c r="A10" s="458" t="s">
        <v>235</v>
      </c>
      <c r="B10" s="300">
        <f>B9+1</f>
        <v>15</v>
      </c>
      <c r="C10" s="28">
        <f t="shared" si="0"/>
        <v>0.4</v>
      </c>
      <c r="D10" s="28"/>
      <c r="E10" s="300">
        <f>E9+1</f>
        <v>11.43</v>
      </c>
      <c r="F10" s="28">
        <f t="shared" si="1"/>
        <v>0.52493438320209973</v>
      </c>
      <c r="G10" s="317"/>
      <c r="H10" s="466" t="s">
        <v>242</v>
      </c>
      <c r="I10" s="301"/>
      <c r="J10" s="301"/>
      <c r="K10" s="301"/>
      <c r="L10" s="301"/>
      <c r="M10" s="301"/>
    </row>
    <row r="11" spans="1:13">
      <c r="A11" s="464" t="s">
        <v>233</v>
      </c>
      <c r="B11" s="319">
        <f>B10*1.01</f>
        <v>15.15</v>
      </c>
      <c r="C11" s="455">
        <f t="shared" si="0"/>
        <v>0.396039603960396</v>
      </c>
      <c r="D11" s="455"/>
      <c r="E11" s="319">
        <f>E10*1.01</f>
        <v>11.5443</v>
      </c>
      <c r="F11" s="455">
        <f t="shared" si="1"/>
        <v>0.51973701307138587</v>
      </c>
      <c r="G11" s="317"/>
      <c r="H11" s="466" t="s">
        <v>243</v>
      </c>
      <c r="I11" s="299"/>
      <c r="J11" s="299"/>
      <c r="K11" s="299"/>
      <c r="L11" s="299"/>
      <c r="M11" s="299"/>
    </row>
    <row r="12" spans="1:13" s="301" customFormat="1">
      <c r="A12" s="8"/>
      <c r="B12" s="317"/>
      <c r="C12" s="461"/>
      <c r="D12" s="461"/>
      <c r="F12" s="461"/>
      <c r="G12" s="317"/>
      <c r="H12" s="451"/>
    </row>
    <row r="13" spans="1:13" s="301" customFormat="1">
      <c r="A13" s="8"/>
      <c r="B13" s="317"/>
      <c r="C13" s="461"/>
      <c r="D13" s="461"/>
      <c r="F13" s="461"/>
      <c r="G13" s="317"/>
      <c r="H13" s="451"/>
    </row>
    <row r="14" spans="1:13" s="301" customFormat="1">
      <c r="A14" s="25" t="s">
        <v>254</v>
      </c>
      <c r="B14" s="319"/>
      <c r="C14" s="463"/>
      <c r="D14" s="463"/>
      <c r="E14" s="11"/>
      <c r="F14" s="463"/>
      <c r="G14" s="317"/>
      <c r="H14" s="451"/>
    </row>
    <row r="15" spans="1:13">
      <c r="A15" s="299"/>
      <c r="B15" s="567" t="s">
        <v>98</v>
      </c>
      <c r="C15" s="567"/>
      <c r="D15" s="462"/>
      <c r="E15" s="568" t="s">
        <v>168</v>
      </c>
      <c r="F15" s="568"/>
      <c r="G15" s="24"/>
      <c r="H15" s="8"/>
      <c r="I15" s="299"/>
      <c r="J15" s="299"/>
      <c r="K15" s="299"/>
      <c r="L15" s="299"/>
      <c r="M15" s="299"/>
    </row>
    <row r="16" spans="1:13" ht="28.5" customHeight="1">
      <c r="A16" s="11"/>
      <c r="B16" s="335" t="s">
        <v>240</v>
      </c>
      <c r="C16" s="335" t="s">
        <v>251</v>
      </c>
      <c r="D16" s="12"/>
      <c r="E16" s="335" t="s">
        <v>240</v>
      </c>
      <c r="F16" s="335" t="s">
        <v>251</v>
      </c>
      <c r="G16" s="330"/>
      <c r="H16" s="330"/>
      <c r="I16" s="299"/>
      <c r="J16" s="299"/>
      <c r="K16" s="299"/>
      <c r="L16" s="299"/>
      <c r="M16" s="299"/>
    </row>
    <row r="17" spans="1:13">
      <c r="A17" s="299" t="s">
        <v>230</v>
      </c>
      <c r="B17" s="298">
        <v>20</v>
      </c>
      <c r="C17" s="28">
        <f>5/B17</f>
        <v>0.25</v>
      </c>
      <c r="D17" s="28"/>
      <c r="E17" s="298">
        <f>B17</f>
        <v>20</v>
      </c>
      <c r="F17" s="28">
        <f>5/E17</f>
        <v>0.25</v>
      </c>
      <c r="G17" s="317"/>
      <c r="H17" s="451"/>
      <c r="I17" s="299"/>
      <c r="J17" s="299"/>
      <c r="K17" s="299"/>
      <c r="L17" s="299"/>
      <c r="M17" s="299"/>
    </row>
    <row r="18" spans="1:13">
      <c r="A18" s="458" t="s">
        <v>231</v>
      </c>
      <c r="B18" s="298">
        <f>B17</f>
        <v>20</v>
      </c>
      <c r="C18" s="28">
        <f>5/B18</f>
        <v>0.25</v>
      </c>
      <c r="D18" s="28"/>
      <c r="E18" s="298">
        <f>E17*1.2</f>
        <v>24</v>
      </c>
      <c r="F18" s="28">
        <f>5/E18</f>
        <v>0.20833333333333334</v>
      </c>
      <c r="G18" s="317"/>
      <c r="H18" s="299" t="s">
        <v>250</v>
      </c>
      <c r="I18" s="299"/>
      <c r="K18" s="299"/>
      <c r="L18" s="299"/>
      <c r="M18" s="299"/>
    </row>
    <row r="19" spans="1:13">
      <c r="A19" s="458" t="s">
        <v>232</v>
      </c>
      <c r="B19" s="298">
        <f>B18+2</f>
        <v>22</v>
      </c>
      <c r="C19" s="28">
        <f>5/B19</f>
        <v>0.22727272727272727</v>
      </c>
      <c r="D19" s="28"/>
      <c r="E19" s="298">
        <f>E18+3</f>
        <v>27</v>
      </c>
      <c r="F19" s="28">
        <f>5/E19</f>
        <v>0.18518518518518517</v>
      </c>
      <c r="G19" s="317"/>
      <c r="H19" s="466" t="s">
        <v>252</v>
      </c>
      <c r="I19" s="299"/>
      <c r="J19" s="299"/>
      <c r="K19" s="299"/>
      <c r="L19" s="299"/>
      <c r="M19" s="299"/>
    </row>
    <row r="20" spans="1:13" s="301" customFormat="1">
      <c r="A20" s="458" t="s">
        <v>235</v>
      </c>
      <c r="B20" s="300">
        <f>B19+0</f>
        <v>22</v>
      </c>
      <c r="C20" s="28">
        <f>5/B20</f>
        <v>0.22727272727272727</v>
      </c>
      <c r="D20" s="28"/>
      <c r="E20" s="300">
        <f>E19+0</f>
        <v>27</v>
      </c>
      <c r="F20" s="28">
        <f>5/E20</f>
        <v>0.18518518518518517</v>
      </c>
      <c r="G20" s="317"/>
      <c r="H20" s="466" t="s">
        <v>253</v>
      </c>
    </row>
    <row r="21" spans="1:13">
      <c r="A21" s="464" t="s">
        <v>233</v>
      </c>
      <c r="B21" s="319">
        <f>B19-0.0765*20</f>
        <v>20.47</v>
      </c>
      <c r="C21" s="455">
        <f>5/B21</f>
        <v>0.24425989252564731</v>
      </c>
      <c r="D21" s="455"/>
      <c r="E21" s="319">
        <f>(E19+0.0765*20)*1.3</f>
        <v>37.089000000000006</v>
      </c>
      <c r="F21" s="465">
        <f>5/E21</f>
        <v>0.13481086036291082</v>
      </c>
      <c r="G21" s="317"/>
      <c r="H21" s="466" t="s">
        <v>241</v>
      </c>
      <c r="I21" s="299"/>
      <c r="J21" s="299"/>
      <c r="K21" s="299"/>
      <c r="L21" s="299"/>
      <c r="M21" s="299"/>
    </row>
    <row r="23" spans="1:13">
      <c r="A23" s="26" t="s">
        <v>249</v>
      </c>
    </row>
  </sheetData>
  <mergeCells count="4">
    <mergeCell ref="B5:C5"/>
    <mergeCell ref="B15:C15"/>
    <mergeCell ref="E5:F5"/>
    <mergeCell ref="E15:F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47"/>
  <sheetViews>
    <sheetView zoomScaleNormal="100" workbookViewId="0">
      <selection activeCell="U25" sqref="U25"/>
    </sheetView>
  </sheetViews>
  <sheetFormatPr defaultColWidth="9.109375" defaultRowHeight="14.4"/>
  <cols>
    <col min="1" max="1" width="19" style="299" customWidth="1"/>
    <col min="2" max="2" width="8.5546875" style="299" customWidth="1"/>
    <col min="3" max="3" width="11.109375" style="299" customWidth="1"/>
    <col min="4" max="4" width="9.109375" style="299" customWidth="1"/>
    <col min="5" max="11" width="7.33203125" style="299" customWidth="1"/>
    <col min="12" max="12" width="7.88671875" style="299" customWidth="1"/>
    <col min="13" max="13" width="8.33203125" style="299" customWidth="1"/>
    <col min="14" max="14" width="8.6640625" style="299" customWidth="1"/>
    <col min="15" max="15" width="9.109375" style="299"/>
    <col min="16" max="16" width="8.6640625" style="346" customWidth="1"/>
    <col min="17" max="17" width="8.6640625" style="310" customWidth="1"/>
    <col min="18" max="18" width="12.5546875" style="299" customWidth="1"/>
    <col min="19" max="16384" width="9.109375" style="299"/>
  </cols>
  <sheetData>
    <row r="1" spans="1:1">
      <c r="A1" s="20" t="s">
        <v>255</v>
      </c>
    </row>
    <row r="2" spans="1:1">
      <c r="A2" s="20"/>
    </row>
    <row r="3" spans="1:1">
      <c r="A3" s="20"/>
    </row>
    <row r="4" spans="1:1">
      <c r="A4" s="20"/>
    </row>
    <row r="5" spans="1:1">
      <c r="A5" s="20"/>
    </row>
    <row r="6" spans="1:1">
      <c r="A6" s="20"/>
    </row>
    <row r="7" spans="1:1">
      <c r="A7" s="20"/>
    </row>
    <row r="8" spans="1:1">
      <c r="A8" s="20"/>
    </row>
    <row r="9" spans="1:1">
      <c r="A9" s="20"/>
    </row>
    <row r="10" spans="1:1">
      <c r="A10" s="20"/>
    </row>
    <row r="11" spans="1:1">
      <c r="A11" s="20"/>
    </row>
    <row r="12" spans="1:1">
      <c r="A12" s="20"/>
    </row>
    <row r="13" spans="1:1">
      <c r="A13" s="20"/>
    </row>
    <row r="14" spans="1:1">
      <c r="A14" s="20"/>
    </row>
    <row r="15" spans="1:1">
      <c r="A15" s="20"/>
    </row>
    <row r="16" spans="1:1">
      <c r="A16" s="20"/>
    </row>
    <row r="17" spans="1:1">
      <c r="A17" s="20"/>
    </row>
    <row r="18" spans="1:1">
      <c r="A18" s="20"/>
    </row>
    <row r="19" spans="1:1">
      <c r="A19" s="20"/>
    </row>
    <row r="20" spans="1:1">
      <c r="A20" s="20"/>
    </row>
    <row r="21" spans="1:1">
      <c r="A21" s="20"/>
    </row>
    <row r="22" spans="1:1">
      <c r="A22" s="20"/>
    </row>
    <row r="23" spans="1:1">
      <c r="A23" s="20"/>
    </row>
    <row r="24" spans="1:1">
      <c r="A24" s="20"/>
    </row>
    <row r="25" spans="1:1">
      <c r="A25" s="20"/>
    </row>
    <row r="26" spans="1:1">
      <c r="A26" s="20"/>
    </row>
    <row r="27" spans="1:1">
      <c r="A27" s="20"/>
    </row>
    <row r="28" spans="1:1">
      <c r="A28" s="20"/>
    </row>
    <row r="29" spans="1:1">
      <c r="A29" s="20"/>
    </row>
    <row r="30" spans="1:1">
      <c r="A30" s="20"/>
    </row>
    <row r="31" spans="1:1">
      <c r="A31" s="20"/>
    </row>
    <row r="32" spans="1:1">
      <c r="A32" s="20"/>
    </row>
    <row r="33" spans="1:19">
      <c r="A33" s="11"/>
      <c r="B33" s="11"/>
      <c r="C33" s="11"/>
      <c r="D33" s="11"/>
      <c r="E33" s="11"/>
      <c r="F33" s="11"/>
      <c r="G33" s="11"/>
      <c r="H33" s="11"/>
      <c r="I33" s="11"/>
      <c r="J33" s="11"/>
      <c r="K33" s="11"/>
      <c r="L33" s="11"/>
      <c r="M33" s="11"/>
      <c r="N33" s="11"/>
      <c r="O33" s="320"/>
      <c r="P33" s="345"/>
      <c r="Q33" s="345"/>
      <c r="R33" s="321"/>
    </row>
    <row r="34" spans="1:19" ht="15" customHeight="1">
      <c r="A34" s="20"/>
      <c r="B34" s="20"/>
      <c r="C34" s="560" t="s">
        <v>133</v>
      </c>
      <c r="D34" s="560" t="s">
        <v>134</v>
      </c>
      <c r="E34" s="323"/>
      <c r="F34" s="323"/>
      <c r="G34" s="323"/>
      <c r="H34" s="323"/>
      <c r="I34" s="323"/>
      <c r="J34" s="323"/>
      <c r="K34" s="323"/>
      <c r="L34" s="562" t="s">
        <v>28</v>
      </c>
      <c r="M34" s="562"/>
      <c r="N34" s="562"/>
      <c r="O34" s="562"/>
      <c r="P34" s="322"/>
      <c r="Q34" s="322"/>
      <c r="R34" s="322"/>
    </row>
    <row r="35" spans="1:19">
      <c r="A35" s="12" t="s">
        <v>120</v>
      </c>
      <c r="B35" s="12" t="s">
        <v>3</v>
      </c>
      <c r="C35" s="561"/>
      <c r="D35" s="561"/>
      <c r="E35" s="12" t="s">
        <v>24</v>
      </c>
      <c r="F35" s="12" t="s">
        <v>25</v>
      </c>
      <c r="G35" s="12" t="s">
        <v>26</v>
      </c>
      <c r="H35" s="12" t="s">
        <v>27</v>
      </c>
      <c r="I35" s="12" t="s">
        <v>43</v>
      </c>
      <c r="J35" s="12" t="s">
        <v>99</v>
      </c>
      <c r="K35" s="12" t="s">
        <v>100</v>
      </c>
      <c r="L35" s="324" t="s">
        <v>111</v>
      </c>
      <c r="M35" s="328" t="s">
        <v>112</v>
      </c>
      <c r="N35" s="329" t="s">
        <v>113</v>
      </c>
      <c r="O35" s="324" t="s">
        <v>115</v>
      </c>
      <c r="P35" s="327"/>
      <c r="Q35" s="24" t="s">
        <v>128</v>
      </c>
      <c r="S35" s="20"/>
    </row>
    <row r="36" spans="1:19">
      <c r="A36" s="299" t="s">
        <v>122</v>
      </c>
      <c r="B36" s="310">
        <v>2004</v>
      </c>
      <c r="C36" s="310" t="s">
        <v>125</v>
      </c>
      <c r="D36" s="310" t="s">
        <v>125</v>
      </c>
      <c r="E36" s="298"/>
      <c r="F36" s="298">
        <v>-3.2</v>
      </c>
      <c r="G36" s="298">
        <v>3.2</v>
      </c>
      <c r="H36" s="298">
        <v>7.3</v>
      </c>
      <c r="I36" s="306">
        <v>9.1999999999999993</v>
      </c>
      <c r="J36" s="306">
        <v>11.6</v>
      </c>
      <c r="K36" s="306">
        <v>16.399999999999999</v>
      </c>
      <c r="L36" s="19">
        <v>21.4</v>
      </c>
      <c r="M36" s="298">
        <v>23.8</v>
      </c>
      <c r="N36" s="298">
        <v>25.1</v>
      </c>
      <c r="O36" s="298">
        <v>26.2</v>
      </c>
      <c r="P36" s="341"/>
      <c r="Q36" s="308"/>
    </row>
    <row r="37" spans="1:19">
      <c r="A37" s="299" t="s">
        <v>23</v>
      </c>
      <c r="B37" s="310">
        <v>2014</v>
      </c>
      <c r="C37" s="310" t="s">
        <v>124</v>
      </c>
      <c r="D37" s="310" t="s">
        <v>136</v>
      </c>
      <c r="E37" s="298">
        <v>-11.5</v>
      </c>
      <c r="F37" s="298">
        <v>-1.6</v>
      </c>
      <c r="G37" s="298">
        <v>2.8</v>
      </c>
      <c r="H37" s="298">
        <v>6.4</v>
      </c>
      <c r="I37" s="298">
        <v>9.4</v>
      </c>
      <c r="J37" s="298">
        <v>11.9</v>
      </c>
      <c r="K37" s="298">
        <v>16.600000000000001</v>
      </c>
      <c r="L37" s="302">
        <f>AVERAGE(K37,M37)</f>
        <v>20.3</v>
      </c>
      <c r="M37" s="408">
        <v>24</v>
      </c>
      <c r="N37" s="298"/>
      <c r="O37" s="298"/>
      <c r="P37" s="341"/>
      <c r="Q37" s="308" t="s">
        <v>163</v>
      </c>
    </row>
    <row r="38" spans="1:19">
      <c r="A38" s="299" t="s">
        <v>123</v>
      </c>
      <c r="B38" s="310">
        <v>2014</v>
      </c>
      <c r="C38" s="310" t="s">
        <v>125</v>
      </c>
      <c r="D38" s="310" t="s">
        <v>136</v>
      </c>
      <c r="E38" s="298">
        <v>-4.5</v>
      </c>
      <c r="F38" s="298">
        <v>-1</v>
      </c>
      <c r="G38" s="298">
        <v>3.7</v>
      </c>
      <c r="H38" s="298">
        <v>6.2</v>
      </c>
      <c r="I38" s="306">
        <v>7.6</v>
      </c>
      <c r="J38" s="306">
        <v>9.3000000000000007</v>
      </c>
      <c r="K38" s="306">
        <v>14</v>
      </c>
      <c r="L38" s="302">
        <f>AVERAGE(K38,M38)</f>
        <v>19.3</v>
      </c>
      <c r="M38" s="408">
        <v>24.6</v>
      </c>
      <c r="N38" s="409">
        <v>26.4</v>
      </c>
      <c r="O38" s="19"/>
      <c r="P38" s="341"/>
      <c r="Q38" s="308" t="s">
        <v>160</v>
      </c>
      <c r="S38" s="18"/>
    </row>
    <row r="39" spans="1:19" ht="10.5" customHeight="1">
      <c r="A39" s="315"/>
      <c r="B39" s="336"/>
      <c r="C39" s="336"/>
      <c r="D39" s="336"/>
      <c r="E39" s="316"/>
      <c r="F39" s="316"/>
      <c r="G39" s="316"/>
      <c r="H39" s="316"/>
      <c r="I39" s="325"/>
      <c r="J39" s="325"/>
      <c r="K39" s="325"/>
      <c r="L39" s="326"/>
      <c r="M39" s="326"/>
      <c r="N39" s="326"/>
      <c r="O39" s="326"/>
      <c r="P39" s="341"/>
      <c r="Q39" s="326"/>
      <c r="R39" s="326"/>
      <c r="S39" s="315"/>
    </row>
    <row r="40" spans="1:19">
      <c r="A40" s="315"/>
      <c r="B40" s="336"/>
      <c r="C40" s="336"/>
      <c r="D40" s="336"/>
      <c r="E40" s="563" t="s">
        <v>118</v>
      </c>
      <c r="F40" s="563"/>
      <c r="G40" s="563"/>
      <c r="H40" s="563" t="s">
        <v>119</v>
      </c>
      <c r="I40" s="563"/>
      <c r="J40" s="327" t="s">
        <v>99</v>
      </c>
      <c r="K40" s="327" t="s">
        <v>100</v>
      </c>
      <c r="L40" s="331" t="s">
        <v>111</v>
      </c>
      <c r="M40" s="332" t="s">
        <v>112</v>
      </c>
      <c r="N40" s="333" t="s">
        <v>113</v>
      </c>
      <c r="O40" s="331" t="s">
        <v>115</v>
      </c>
      <c r="P40" s="341"/>
      <c r="Q40" s="326"/>
      <c r="R40" s="326"/>
      <c r="S40" s="315"/>
    </row>
    <row r="41" spans="1:19">
      <c r="A41" s="11" t="s">
        <v>114</v>
      </c>
      <c r="B41" s="334">
        <v>2014</v>
      </c>
      <c r="C41" s="334" t="s">
        <v>125</v>
      </c>
      <c r="D41" s="334" t="s">
        <v>136</v>
      </c>
      <c r="E41" s="350"/>
      <c r="F41" s="410">
        <v>0.7</v>
      </c>
      <c r="G41" s="411">
        <f>AVERAGE(F41,H41)</f>
        <v>3.15</v>
      </c>
      <c r="H41" s="410">
        <v>5.6</v>
      </c>
      <c r="I41" s="411">
        <f>AVERAGE(H41,J41)</f>
        <v>7.3684678387773088</v>
      </c>
      <c r="J41" s="349">
        <v>9.136935677554618</v>
      </c>
      <c r="K41" s="349">
        <v>13.30540810637979</v>
      </c>
      <c r="L41" s="350">
        <v>19.086983422732061</v>
      </c>
      <c r="M41" s="350">
        <v>22.487423136534257</v>
      </c>
      <c r="N41" s="350">
        <v>28.261572264224366</v>
      </c>
      <c r="O41" s="350">
        <v>30.126789516545326</v>
      </c>
      <c r="P41" s="341"/>
      <c r="Q41" s="326"/>
      <c r="R41" s="326"/>
      <c r="S41" s="315"/>
    </row>
    <row r="42" spans="1:19">
      <c r="E42" s="298"/>
      <c r="F42" s="298"/>
      <c r="G42" s="298"/>
      <c r="H42" s="298"/>
      <c r="I42" s="298"/>
      <c r="J42" s="298"/>
      <c r="K42" s="298"/>
      <c r="L42" s="298"/>
      <c r="M42" s="308"/>
      <c r="N42" s="308"/>
      <c r="O42" s="308"/>
      <c r="P42" s="341"/>
      <c r="Q42" s="298"/>
      <c r="R42" s="308"/>
    </row>
    <row r="43" spans="1:19">
      <c r="A43" s="20" t="s">
        <v>149</v>
      </c>
      <c r="E43" s="12" t="s">
        <v>150</v>
      </c>
      <c r="F43" s="12" t="s">
        <v>151</v>
      </c>
      <c r="G43" s="12" t="s">
        <v>152</v>
      </c>
      <c r="H43" s="12" t="s">
        <v>153</v>
      </c>
      <c r="I43" s="12" t="s">
        <v>154</v>
      </c>
      <c r="J43" s="12" t="s">
        <v>155</v>
      </c>
      <c r="K43" s="12" t="s">
        <v>156</v>
      </c>
      <c r="L43" s="324" t="s">
        <v>157</v>
      </c>
      <c r="M43" s="328" t="s">
        <v>158</v>
      </c>
      <c r="N43" s="329" t="s">
        <v>159</v>
      </c>
      <c r="O43" s="324" t="s">
        <v>115</v>
      </c>
    </row>
    <row r="44" spans="1:19">
      <c r="A44" s="351" t="s">
        <v>122</v>
      </c>
      <c r="B44" s="351"/>
      <c r="C44" s="351"/>
      <c r="D44" s="351"/>
      <c r="E44" s="352">
        <v>10</v>
      </c>
      <c r="F44" s="352">
        <v>30</v>
      </c>
      <c r="G44" s="352">
        <v>50</v>
      </c>
      <c r="H44" s="352">
        <v>70</v>
      </c>
      <c r="I44" s="352">
        <v>85</v>
      </c>
      <c r="J44" s="352">
        <v>92.5</v>
      </c>
      <c r="K44" s="352">
        <v>97</v>
      </c>
      <c r="L44" s="352">
        <v>99.25</v>
      </c>
      <c r="M44" s="352">
        <v>99.7</v>
      </c>
      <c r="N44" s="352">
        <v>99.944999999999993</v>
      </c>
      <c r="O44" s="352">
        <v>99.995000000000005</v>
      </c>
    </row>
    <row r="45" spans="1:19">
      <c r="A45" s="351" t="s">
        <v>23</v>
      </c>
      <c r="B45" s="351"/>
      <c r="C45" s="351"/>
      <c r="D45" s="351"/>
      <c r="E45" s="352">
        <v>10</v>
      </c>
      <c r="F45" s="352">
        <v>30</v>
      </c>
      <c r="G45" s="352">
        <v>50</v>
      </c>
      <c r="H45" s="352">
        <v>70</v>
      </c>
      <c r="I45" s="352">
        <v>85</v>
      </c>
      <c r="J45" s="352">
        <v>92.5</v>
      </c>
      <c r="K45" s="352">
        <v>97</v>
      </c>
      <c r="L45" s="565">
        <v>99.5</v>
      </c>
      <c r="M45" s="565"/>
      <c r="N45" s="565"/>
      <c r="O45" s="565"/>
    </row>
    <row r="46" spans="1:19">
      <c r="A46" s="351" t="s">
        <v>123</v>
      </c>
      <c r="B46" s="351"/>
      <c r="C46" s="351"/>
      <c r="D46" s="351"/>
      <c r="E46" s="352">
        <v>10</v>
      </c>
      <c r="F46" s="352">
        <v>30</v>
      </c>
      <c r="G46" s="352">
        <v>50</v>
      </c>
      <c r="H46" s="352">
        <v>70</v>
      </c>
      <c r="I46" s="352">
        <v>85</v>
      </c>
      <c r="J46" s="352">
        <v>92.5</v>
      </c>
      <c r="K46" s="352">
        <v>97</v>
      </c>
      <c r="L46" s="352">
        <v>99.25</v>
      </c>
      <c r="M46" s="352">
        <v>99.7</v>
      </c>
      <c r="N46" s="566">
        <v>99.95</v>
      </c>
      <c r="O46" s="566"/>
    </row>
    <row r="47" spans="1:19">
      <c r="A47" s="351" t="s">
        <v>114</v>
      </c>
      <c r="B47" s="351"/>
      <c r="C47" s="351"/>
      <c r="D47" s="351"/>
      <c r="E47" s="564">
        <v>25</v>
      </c>
      <c r="F47" s="564"/>
      <c r="G47" s="564"/>
      <c r="H47" s="564">
        <v>70</v>
      </c>
      <c r="I47" s="564"/>
      <c r="J47" s="352">
        <v>92.5</v>
      </c>
      <c r="K47" s="352">
        <v>97</v>
      </c>
      <c r="L47" s="352">
        <v>99.25</v>
      </c>
      <c r="M47" s="352">
        <v>99.7</v>
      </c>
      <c r="N47" s="352">
        <v>99.944999999999993</v>
      </c>
      <c r="O47" s="352">
        <v>99.995000000000005</v>
      </c>
    </row>
  </sheetData>
  <mergeCells count="9">
    <mergeCell ref="L45:O45"/>
    <mergeCell ref="N46:O46"/>
    <mergeCell ref="L34:O34"/>
    <mergeCell ref="E47:G47"/>
    <mergeCell ref="H47:I47"/>
    <mergeCell ref="E40:G40"/>
    <mergeCell ref="H40:I40"/>
    <mergeCell ref="C34:C35"/>
    <mergeCell ref="D34:D3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72"/>
  <sheetViews>
    <sheetView topLeftCell="F7" workbookViewId="0">
      <selection activeCell="S7" sqref="S7"/>
    </sheetView>
  </sheetViews>
  <sheetFormatPr defaultRowHeight="14.4"/>
  <cols>
    <col min="1" max="1" width="20.44140625" customWidth="1"/>
    <col min="2" max="2" width="8.5546875" style="299" customWidth="1"/>
    <col min="3" max="3" width="11.109375" style="299" customWidth="1"/>
    <col min="4" max="4" width="9.109375" style="299" customWidth="1"/>
    <col min="5" max="5" width="12.6640625" style="299" customWidth="1"/>
    <col min="6" max="12" width="7.33203125" customWidth="1"/>
    <col min="13" max="13" width="7.88671875" customWidth="1"/>
    <col min="14" max="14" width="8.33203125" customWidth="1"/>
    <col min="15" max="15" width="8.6640625" customWidth="1"/>
    <col min="17" max="17" width="3.6640625" style="310" customWidth="1"/>
    <col min="18" max="18" width="20" style="299" customWidth="1"/>
  </cols>
  <sheetData>
    <row r="1" spans="1:19">
      <c r="A1" s="20" t="s">
        <v>343</v>
      </c>
      <c r="F1" s="308"/>
      <c r="R1" s="468"/>
    </row>
    <row r="2" spans="1:19">
      <c r="A2" s="11"/>
      <c r="B2" s="11"/>
      <c r="C2" s="11"/>
      <c r="D2" s="11"/>
      <c r="E2" s="11"/>
      <c r="F2" s="11"/>
      <c r="G2" s="11"/>
      <c r="H2" s="11"/>
      <c r="I2" s="11"/>
      <c r="J2" s="11"/>
      <c r="K2" s="11"/>
      <c r="L2" s="11"/>
      <c r="M2" s="11"/>
      <c r="N2" s="11"/>
      <c r="O2" s="11"/>
      <c r="P2" s="320"/>
      <c r="Q2" s="345"/>
      <c r="R2" s="469"/>
    </row>
    <row r="3" spans="1:19">
      <c r="A3" s="20"/>
      <c r="B3" s="20"/>
      <c r="C3" s="560" t="s">
        <v>133</v>
      </c>
      <c r="D3" s="560" t="s">
        <v>134</v>
      </c>
      <c r="E3" s="560" t="s">
        <v>135</v>
      </c>
      <c r="F3" s="323"/>
      <c r="G3" s="323"/>
      <c r="H3" s="323"/>
      <c r="I3" s="323"/>
      <c r="J3" s="323"/>
      <c r="K3" s="323"/>
      <c r="L3" s="323"/>
      <c r="M3" s="562" t="s">
        <v>28</v>
      </c>
      <c r="N3" s="562"/>
      <c r="O3" s="562"/>
      <c r="P3" s="562"/>
      <c r="Q3" s="322"/>
      <c r="R3" s="470"/>
    </row>
    <row r="4" spans="1:19">
      <c r="A4" s="12" t="s">
        <v>120</v>
      </c>
      <c r="B4" s="12" t="s">
        <v>3</v>
      </c>
      <c r="C4" s="561"/>
      <c r="D4" s="561"/>
      <c r="E4" s="561"/>
      <c r="F4" s="12" t="s">
        <v>24</v>
      </c>
      <c r="G4" s="12" t="s">
        <v>25</v>
      </c>
      <c r="H4" s="12" t="s">
        <v>26</v>
      </c>
      <c r="I4" s="12" t="s">
        <v>27</v>
      </c>
      <c r="J4" s="12" t="s">
        <v>43</v>
      </c>
      <c r="K4" s="12" t="s">
        <v>99</v>
      </c>
      <c r="L4" s="12" t="s">
        <v>100</v>
      </c>
      <c r="M4" s="324" t="s">
        <v>111</v>
      </c>
      <c r="N4" s="328" t="s">
        <v>112</v>
      </c>
      <c r="O4" s="329" t="s">
        <v>113</v>
      </c>
      <c r="P4" s="324" t="s">
        <v>115</v>
      </c>
      <c r="Q4" s="327"/>
      <c r="R4" s="471" t="s">
        <v>128</v>
      </c>
      <c r="S4" s="20" t="s">
        <v>120</v>
      </c>
    </row>
    <row r="5" spans="1:19" s="299" customFormat="1" ht="17.399999999999999">
      <c r="A5" s="513" t="s">
        <v>143</v>
      </c>
      <c r="B5" s="480"/>
      <c r="C5" s="480"/>
      <c r="D5" s="480"/>
      <c r="E5" s="480"/>
      <c r="F5" s="475"/>
      <c r="G5" s="475"/>
      <c r="H5" s="475"/>
      <c r="I5" s="475"/>
      <c r="J5" s="475"/>
      <c r="K5" s="475"/>
      <c r="L5" s="475"/>
      <c r="M5" s="475"/>
      <c r="N5" s="481"/>
      <c r="O5" s="481"/>
      <c r="P5" s="475"/>
      <c r="Q5" s="310"/>
      <c r="R5" s="468"/>
    </row>
    <row r="6" spans="1:19" s="299" customFormat="1">
      <c r="A6" s="475" t="s">
        <v>122</v>
      </c>
      <c r="B6" s="476">
        <v>2004</v>
      </c>
      <c r="C6" s="476" t="s">
        <v>125</v>
      </c>
      <c r="D6" s="476" t="s">
        <v>125</v>
      </c>
      <c r="E6" s="482" t="s">
        <v>141</v>
      </c>
      <c r="F6" s="477"/>
      <c r="G6" s="477">
        <v>-3.2</v>
      </c>
      <c r="H6" s="477">
        <v>3.2</v>
      </c>
      <c r="I6" s="477">
        <v>7.3</v>
      </c>
      <c r="J6" s="477">
        <v>9.1999999999999993</v>
      </c>
      <c r="K6" s="477">
        <v>11.6</v>
      </c>
      <c r="L6" s="477">
        <v>16.399999999999999</v>
      </c>
      <c r="M6" s="483">
        <v>21.4</v>
      </c>
      <c r="N6" s="477">
        <v>23.8</v>
      </c>
      <c r="O6" s="477">
        <v>25.1</v>
      </c>
      <c r="P6" s="477">
        <v>26.2</v>
      </c>
      <c r="Q6" s="298"/>
      <c r="R6" s="472"/>
    </row>
    <row r="7" spans="1:19" s="299" customFormat="1">
      <c r="A7" s="475" t="s">
        <v>23</v>
      </c>
      <c r="B7" s="476">
        <v>2014</v>
      </c>
      <c r="C7" s="476" t="s">
        <v>124</v>
      </c>
      <c r="D7" s="476" t="s">
        <v>136</v>
      </c>
      <c r="E7" s="476" t="s">
        <v>161</v>
      </c>
      <c r="F7" s="477">
        <f>CBO!C$88</f>
        <v>-11.5</v>
      </c>
      <c r="G7" s="477">
        <f>CBO!C$128</f>
        <v>-1.6</v>
      </c>
      <c r="H7" s="477">
        <f>CBO!C$168</f>
        <v>2.8</v>
      </c>
      <c r="I7" s="477">
        <f>CBO!C$208</f>
        <v>6.4</v>
      </c>
      <c r="J7" s="477">
        <f>CBO!C$288</f>
        <v>9.4</v>
      </c>
      <c r="K7" s="477">
        <f>CBO!C$328</f>
        <v>11.9</v>
      </c>
      <c r="L7" s="477">
        <f>CBO!C$368</f>
        <v>16.600000000000001</v>
      </c>
      <c r="M7" s="570">
        <f>CBO!C$408</f>
        <v>24</v>
      </c>
      <c r="N7" s="570"/>
      <c r="O7" s="570"/>
      <c r="P7" s="570"/>
      <c r="Q7" s="298"/>
      <c r="R7" s="472" t="s">
        <v>163</v>
      </c>
      <c r="S7" s="18" t="s">
        <v>162</v>
      </c>
    </row>
    <row r="8" spans="1:19" s="299" customFormat="1">
      <c r="A8" s="475" t="s">
        <v>123</v>
      </c>
      <c r="B8" s="476">
        <v>2014</v>
      </c>
      <c r="C8" s="476" t="s">
        <v>125</v>
      </c>
      <c r="D8" s="476" t="s">
        <v>136</v>
      </c>
      <c r="E8" s="476" t="s">
        <v>126</v>
      </c>
      <c r="F8" s="477">
        <v>-4.5</v>
      </c>
      <c r="G8" s="477">
        <v>-1</v>
      </c>
      <c r="H8" s="477">
        <v>3.7</v>
      </c>
      <c r="I8" s="477">
        <v>6.2</v>
      </c>
      <c r="J8" s="477">
        <v>7.6</v>
      </c>
      <c r="K8" s="477">
        <v>9.3000000000000007</v>
      </c>
      <c r="L8" s="477">
        <v>14</v>
      </c>
      <c r="M8" s="483"/>
      <c r="N8" s="483"/>
      <c r="O8" s="572">
        <v>26.4</v>
      </c>
      <c r="P8" s="572"/>
      <c r="Q8" s="19"/>
      <c r="R8" s="472" t="s">
        <v>127</v>
      </c>
      <c r="S8" s="18" t="s">
        <v>117</v>
      </c>
    </row>
    <row r="9" spans="1:19" s="299" customFormat="1">
      <c r="A9" s="475" t="s">
        <v>123</v>
      </c>
      <c r="B9" s="476">
        <v>2018</v>
      </c>
      <c r="C9" s="476" t="s">
        <v>125</v>
      </c>
      <c r="D9" s="476" t="s">
        <v>136</v>
      </c>
      <c r="E9" s="476" t="s">
        <v>126</v>
      </c>
      <c r="F9" s="477">
        <v>-5.7</v>
      </c>
      <c r="G9" s="477">
        <v>-1.8</v>
      </c>
      <c r="H9" s="477">
        <v>2.5</v>
      </c>
      <c r="I9" s="477">
        <v>5.4</v>
      </c>
      <c r="J9" s="477">
        <v>7.9</v>
      </c>
      <c r="K9" s="477">
        <v>10</v>
      </c>
      <c r="L9" s="477">
        <v>13.7</v>
      </c>
      <c r="M9" s="483"/>
      <c r="N9" s="484"/>
      <c r="O9" s="570">
        <v>24.6</v>
      </c>
      <c r="P9" s="570"/>
      <c r="Q9" s="298"/>
      <c r="R9" s="472" t="s">
        <v>142</v>
      </c>
      <c r="S9" s="18" t="s">
        <v>116</v>
      </c>
    </row>
    <row r="10" spans="1:19">
      <c r="A10" s="475" t="s">
        <v>121</v>
      </c>
      <c r="B10" s="476">
        <v>2015</v>
      </c>
      <c r="C10" s="476" t="s">
        <v>125</v>
      </c>
      <c r="D10" s="476" t="s">
        <v>137</v>
      </c>
      <c r="E10" s="476" t="s">
        <v>138</v>
      </c>
      <c r="F10" s="477">
        <v>-12.535803863176692</v>
      </c>
      <c r="G10" s="477">
        <v>-2.7753766663244877</v>
      </c>
      <c r="H10" s="477">
        <v>5.9434578806588902</v>
      </c>
      <c r="I10" s="477">
        <v>9.3179188187647934</v>
      </c>
      <c r="J10" s="570">
        <v>19.791971773119585</v>
      </c>
      <c r="K10" s="570"/>
      <c r="L10" s="570"/>
      <c r="M10" s="572">
        <v>27.808938847594256</v>
      </c>
      <c r="N10" s="572"/>
      <c r="O10" s="572"/>
      <c r="P10" s="572"/>
      <c r="Q10" s="19"/>
      <c r="R10" s="468" t="s">
        <v>139</v>
      </c>
      <c r="S10" s="18" t="s">
        <v>42</v>
      </c>
    </row>
    <row r="11" spans="1:19" s="299" customFormat="1" ht="6.75" customHeight="1">
      <c r="A11" s="485"/>
      <c r="B11" s="486"/>
      <c r="C11" s="486"/>
      <c r="D11" s="486"/>
      <c r="E11" s="486"/>
      <c r="F11" s="487"/>
      <c r="G11" s="487"/>
      <c r="H11" s="487"/>
      <c r="I11" s="487"/>
      <c r="J11" s="487"/>
      <c r="K11" s="487"/>
      <c r="L11" s="487"/>
      <c r="M11" s="488"/>
      <c r="N11" s="488"/>
      <c r="O11" s="488"/>
      <c r="P11" s="488"/>
      <c r="Q11" s="326"/>
      <c r="R11" s="358"/>
      <c r="S11" s="315"/>
    </row>
    <row r="12" spans="1:19" s="299" customFormat="1">
      <c r="A12" s="485"/>
      <c r="B12" s="486"/>
      <c r="C12" s="486"/>
      <c r="D12" s="486"/>
      <c r="E12" s="486"/>
      <c r="F12" s="575" t="s">
        <v>118</v>
      </c>
      <c r="G12" s="575"/>
      <c r="H12" s="575"/>
      <c r="I12" s="575" t="s">
        <v>119</v>
      </c>
      <c r="J12" s="575"/>
      <c r="K12" s="489" t="s">
        <v>99</v>
      </c>
      <c r="L12" s="489" t="s">
        <v>100</v>
      </c>
      <c r="M12" s="490" t="s">
        <v>111</v>
      </c>
      <c r="N12" s="491" t="s">
        <v>112</v>
      </c>
      <c r="O12" s="492" t="s">
        <v>113</v>
      </c>
      <c r="P12" s="490" t="s">
        <v>115</v>
      </c>
      <c r="Q12" s="326"/>
      <c r="R12" s="358"/>
      <c r="S12" s="315"/>
    </row>
    <row r="13" spans="1:19" s="299" customFormat="1">
      <c r="A13" s="475" t="s">
        <v>114</v>
      </c>
      <c r="B13" s="476">
        <v>2014</v>
      </c>
      <c r="C13" s="476" t="s">
        <v>125</v>
      </c>
      <c r="D13" s="476" t="s">
        <v>136</v>
      </c>
      <c r="E13" s="486"/>
      <c r="F13" s="574">
        <v>0.7</v>
      </c>
      <c r="G13" s="574"/>
      <c r="H13" s="574"/>
      <c r="I13" s="574">
        <v>5.6</v>
      </c>
      <c r="J13" s="574"/>
      <c r="K13" s="493">
        <v>9.136935677554618</v>
      </c>
      <c r="L13" s="493">
        <v>13.30540810637979</v>
      </c>
      <c r="M13" s="494">
        <v>19.086983422732061</v>
      </c>
      <c r="N13" s="494">
        <v>22.487423136534257</v>
      </c>
      <c r="O13" s="494">
        <v>28.261572264224366</v>
      </c>
      <c r="P13" s="494">
        <v>30.126789516545326</v>
      </c>
      <c r="Q13" s="326"/>
      <c r="R13" s="358"/>
      <c r="S13" s="18" t="s">
        <v>256</v>
      </c>
    </row>
    <row r="14" spans="1:19" s="299" customFormat="1" ht="17.25" customHeight="1">
      <c r="F14" s="298"/>
      <c r="G14" s="298"/>
      <c r="H14" s="298"/>
      <c r="I14" s="298"/>
      <c r="J14" s="306"/>
      <c r="K14" s="306"/>
      <c r="L14" s="306"/>
      <c r="M14" s="19"/>
      <c r="N14" s="19"/>
      <c r="O14" s="19"/>
      <c r="P14" s="19"/>
      <c r="Q14" s="19"/>
      <c r="R14" s="467"/>
    </row>
    <row r="15" spans="1:19" s="299" customFormat="1" ht="17.399999999999999">
      <c r="A15" s="514" t="s">
        <v>144</v>
      </c>
      <c r="B15" s="495"/>
      <c r="C15" s="495"/>
      <c r="D15" s="495"/>
      <c r="E15" s="495"/>
      <c r="F15" s="496" t="s">
        <v>24</v>
      </c>
      <c r="G15" s="496" t="s">
        <v>25</v>
      </c>
      <c r="H15" s="496" t="s">
        <v>26</v>
      </c>
      <c r="I15" s="496" t="s">
        <v>27</v>
      </c>
      <c r="J15" s="496" t="s">
        <v>43</v>
      </c>
      <c r="K15" s="496" t="s">
        <v>99</v>
      </c>
      <c r="L15" s="496" t="s">
        <v>100</v>
      </c>
      <c r="M15" s="497" t="s">
        <v>111</v>
      </c>
      <c r="N15" s="498" t="s">
        <v>112</v>
      </c>
      <c r="O15" s="499" t="s">
        <v>113</v>
      </c>
      <c r="P15" s="497" t="s">
        <v>115</v>
      </c>
      <c r="Q15" s="19"/>
      <c r="R15" s="467"/>
    </row>
    <row r="16" spans="1:19" s="299" customFormat="1">
      <c r="A16" s="500" t="s">
        <v>122</v>
      </c>
      <c r="B16" s="501">
        <v>2004</v>
      </c>
      <c r="C16" s="501" t="s">
        <v>125</v>
      </c>
      <c r="D16" s="501" t="s">
        <v>125</v>
      </c>
      <c r="E16" s="501" t="s">
        <v>141</v>
      </c>
      <c r="F16" s="408"/>
      <c r="G16" s="408">
        <f>G26-10.6</f>
        <v>-1.1999999999999993</v>
      </c>
      <c r="H16" s="408">
        <f>H26-11.2</f>
        <v>4.9000000000000021</v>
      </c>
      <c r="I16" s="408">
        <f>I26-11.6</f>
        <v>8.9</v>
      </c>
      <c r="J16" s="408">
        <f>J26-11.9</f>
        <v>10.799999999999999</v>
      </c>
      <c r="K16" s="408">
        <f>K26-11.5</f>
        <v>13.399999999999999</v>
      </c>
      <c r="L16" s="408">
        <f>L26-8.1</f>
        <v>19.100000000000001</v>
      </c>
      <c r="M16" s="409">
        <f>M26-4.6</f>
        <v>26.700000000000003</v>
      </c>
      <c r="N16" s="408">
        <f>N26-3</f>
        <v>30</v>
      </c>
      <c r="O16" s="408">
        <f>O26-1.6</f>
        <v>32.5</v>
      </c>
      <c r="P16" s="408">
        <f>P26-1.4</f>
        <v>33.300000000000004</v>
      </c>
      <c r="Q16" s="298"/>
      <c r="R16" s="472"/>
      <c r="S16" s="18" t="s">
        <v>140</v>
      </c>
    </row>
    <row r="17" spans="1:28" s="299" customFormat="1">
      <c r="A17" s="500" t="s">
        <v>23</v>
      </c>
      <c r="B17" s="501">
        <v>2014</v>
      </c>
      <c r="C17" s="501" t="s">
        <v>124</v>
      </c>
      <c r="D17" s="501" t="s">
        <v>136</v>
      </c>
      <c r="E17" s="501" t="s">
        <v>161</v>
      </c>
      <c r="F17" s="408">
        <f>CBO!B$88-CBO!D$88</f>
        <v>-7.9</v>
      </c>
      <c r="G17" s="408">
        <f>CBO!B$128-CBO!D$128</f>
        <v>0.5</v>
      </c>
      <c r="H17" s="408">
        <f>CBO!B$168-CBO!D$168</f>
        <v>5</v>
      </c>
      <c r="I17" s="408">
        <f>CBO!B$208-CBO!D$208</f>
        <v>8.5</v>
      </c>
      <c r="J17" s="408">
        <f>CBO!B$288-CBO!D$288</f>
        <v>11.799999999999999</v>
      </c>
      <c r="K17" s="408">
        <f>CBO!B$328-CBO!D$328</f>
        <v>14.599999999999998</v>
      </c>
      <c r="L17" s="408">
        <f>CBO!B$368-CBO!D$368</f>
        <v>20</v>
      </c>
      <c r="M17" s="573">
        <f>CBO!B$408-CBO!D$408</f>
        <v>31.5</v>
      </c>
      <c r="N17" s="573"/>
      <c r="O17" s="573"/>
      <c r="P17" s="573"/>
      <c r="Q17" s="298"/>
      <c r="R17" s="472" t="s">
        <v>164</v>
      </c>
      <c r="S17" s="18" t="s">
        <v>162</v>
      </c>
    </row>
    <row r="18" spans="1:28" s="299" customFormat="1">
      <c r="A18" s="500" t="s">
        <v>123</v>
      </c>
      <c r="B18" s="501">
        <v>2014</v>
      </c>
      <c r="C18" s="501" t="s">
        <v>125</v>
      </c>
      <c r="D18" s="501" t="s">
        <v>136</v>
      </c>
      <c r="E18" s="501" t="s">
        <v>126</v>
      </c>
      <c r="F18" s="408">
        <f>F28-6.6</f>
        <v>-3.4999999999999996</v>
      </c>
      <c r="G18" s="408">
        <f>G28-7.7</f>
        <v>0.29999999999999982</v>
      </c>
      <c r="H18" s="408">
        <f>H28-8.5</f>
        <v>5.1999999999999993</v>
      </c>
      <c r="I18" s="408">
        <f>I28-8.5</f>
        <v>8.1000000000000014</v>
      </c>
      <c r="J18" s="408">
        <f>J28-9</f>
        <v>9.8000000000000007</v>
      </c>
      <c r="K18" s="408">
        <f>K28-8</f>
        <v>12.3</v>
      </c>
      <c r="L18" s="408">
        <f>L28-6</f>
        <v>17.8</v>
      </c>
      <c r="M18" s="408"/>
      <c r="N18" s="408"/>
      <c r="O18" s="573">
        <f>O28-1.4</f>
        <v>34.300000000000004</v>
      </c>
      <c r="P18" s="573"/>
      <c r="Q18" s="298"/>
      <c r="R18" s="468" t="s">
        <v>132</v>
      </c>
      <c r="S18" s="18" t="s">
        <v>117</v>
      </c>
    </row>
    <row r="19" spans="1:28" s="299" customFormat="1">
      <c r="A19" s="500" t="s">
        <v>123</v>
      </c>
      <c r="B19" s="501">
        <v>2018</v>
      </c>
      <c r="C19" s="501" t="s">
        <v>125</v>
      </c>
      <c r="D19" s="501" t="s">
        <v>136</v>
      </c>
      <c r="E19" s="501" t="s">
        <v>126</v>
      </c>
      <c r="F19" s="408">
        <v>-4</v>
      </c>
      <c r="G19" s="408">
        <v>-0.20000000000000018</v>
      </c>
      <c r="H19" s="408">
        <v>4.1999999999999993</v>
      </c>
      <c r="I19" s="408">
        <v>7.1999999999999993</v>
      </c>
      <c r="J19" s="408">
        <v>9.7999999999999989</v>
      </c>
      <c r="K19" s="408">
        <v>7.9</v>
      </c>
      <c r="L19" s="408">
        <v>6</v>
      </c>
      <c r="M19" s="502"/>
      <c r="N19" s="502"/>
      <c r="O19" s="573">
        <v>29.400000000000002</v>
      </c>
      <c r="P19" s="573"/>
      <c r="Q19" s="298"/>
      <c r="R19" s="468" t="s">
        <v>129</v>
      </c>
      <c r="S19" s="18" t="s">
        <v>116</v>
      </c>
    </row>
    <row r="20" spans="1:28" s="301" customFormat="1">
      <c r="A20" s="500" t="s">
        <v>339</v>
      </c>
      <c r="B20" s="501">
        <v>2015</v>
      </c>
      <c r="C20" s="501" t="s">
        <v>125</v>
      </c>
      <c r="D20" s="501" t="s">
        <v>125</v>
      </c>
      <c r="E20" s="501" t="s">
        <v>340</v>
      </c>
      <c r="F20" s="408">
        <v>-11.928031985784097</v>
      </c>
      <c r="G20" s="408">
        <v>-3.7678739171276483</v>
      </c>
      <c r="H20" s="408">
        <v>3.3469780881290627</v>
      </c>
      <c r="I20" s="408">
        <v>8.0830993015050012</v>
      </c>
      <c r="J20" s="408">
        <v>11.991315996119914</v>
      </c>
      <c r="K20" s="408">
        <v>14.838082901554406</v>
      </c>
      <c r="L20" s="408">
        <v>19.086348804363702</v>
      </c>
      <c r="M20" s="573">
        <v>29.132999999999999</v>
      </c>
      <c r="N20" s="573"/>
      <c r="O20" s="573">
        <v>37.924199999999999</v>
      </c>
      <c r="P20" s="573"/>
      <c r="Q20" s="300"/>
      <c r="R20" s="472"/>
      <c r="S20" s="18" t="s">
        <v>331</v>
      </c>
    </row>
    <row r="21" spans="1:28" s="299" customFormat="1" ht="9" customHeight="1">
      <c r="A21" s="500"/>
      <c r="B21" s="501"/>
      <c r="C21" s="501"/>
      <c r="D21" s="501"/>
      <c r="E21" s="501"/>
      <c r="F21" s="408"/>
      <c r="G21" s="408"/>
      <c r="H21" s="408"/>
      <c r="I21" s="408"/>
      <c r="J21" s="408"/>
      <c r="K21" s="408"/>
      <c r="L21" s="408"/>
      <c r="M21" s="408"/>
      <c r="N21" s="408"/>
      <c r="O21" s="408"/>
      <c r="P21" s="408"/>
      <c r="Q21" s="298"/>
      <c r="R21" s="468"/>
    </row>
    <row r="22" spans="1:28" s="299" customFormat="1">
      <c r="A22" s="500"/>
      <c r="B22" s="501"/>
      <c r="C22" s="501"/>
      <c r="D22" s="501"/>
      <c r="E22" s="501"/>
      <c r="F22" s="571" t="s">
        <v>118</v>
      </c>
      <c r="G22" s="571"/>
      <c r="H22" s="571"/>
      <c r="I22" s="571" t="s">
        <v>119</v>
      </c>
      <c r="J22" s="571"/>
      <c r="K22" s="503" t="s">
        <v>99</v>
      </c>
      <c r="L22" s="503" t="s">
        <v>100</v>
      </c>
      <c r="M22" s="504" t="s">
        <v>111</v>
      </c>
      <c r="N22" s="505" t="s">
        <v>112</v>
      </c>
      <c r="O22" s="506" t="s">
        <v>113</v>
      </c>
      <c r="P22" s="504" t="s">
        <v>115</v>
      </c>
      <c r="Q22" s="298"/>
      <c r="R22" s="468"/>
    </row>
    <row r="23" spans="1:28" s="299" customFormat="1">
      <c r="A23" s="500" t="s">
        <v>114</v>
      </c>
      <c r="B23" s="501">
        <v>2014</v>
      </c>
      <c r="C23" s="501" t="s">
        <v>125</v>
      </c>
      <c r="D23" s="501" t="s">
        <v>136</v>
      </c>
      <c r="E23" s="501"/>
      <c r="F23" s="576">
        <v>1.8</v>
      </c>
      <c r="G23" s="576"/>
      <c r="H23" s="576"/>
      <c r="I23" s="576">
        <v>7.8</v>
      </c>
      <c r="J23" s="576"/>
      <c r="K23" s="507">
        <v>12.2</v>
      </c>
      <c r="L23" s="507">
        <v>16.600000000000001</v>
      </c>
      <c r="M23" s="507">
        <v>22.6</v>
      </c>
      <c r="N23" s="507">
        <v>26.3</v>
      </c>
      <c r="O23" s="507">
        <v>33.200000000000003</v>
      </c>
      <c r="P23" s="507">
        <v>36.6</v>
      </c>
      <c r="Q23" s="298"/>
      <c r="R23" s="468" t="s">
        <v>220</v>
      </c>
      <c r="S23" s="18" t="s">
        <v>256</v>
      </c>
      <c r="V23" s="308"/>
      <c r="W23" s="308"/>
      <c r="X23" s="308"/>
      <c r="Y23" s="308"/>
      <c r="Z23" s="308"/>
      <c r="AA23" s="308"/>
      <c r="AB23" s="308"/>
    </row>
    <row r="24" spans="1:28" s="299" customFormat="1" ht="18" customHeight="1">
      <c r="F24" s="298"/>
      <c r="G24" s="298"/>
      <c r="H24" s="298"/>
      <c r="I24" s="298"/>
      <c r="J24" s="298"/>
      <c r="K24" s="298"/>
      <c r="L24" s="298"/>
      <c r="M24" s="298"/>
      <c r="N24" s="298"/>
      <c r="O24" s="298"/>
      <c r="P24" s="298"/>
      <c r="Q24" s="298"/>
      <c r="R24" s="472"/>
      <c r="V24" s="308"/>
      <c r="W24" s="308"/>
      <c r="X24" s="308"/>
      <c r="Y24" s="308"/>
      <c r="Z24" s="308"/>
      <c r="AA24" s="308"/>
      <c r="AB24" s="308"/>
    </row>
    <row r="25" spans="1:28" s="299" customFormat="1" ht="17.399999999999999">
      <c r="A25" s="513" t="s">
        <v>145</v>
      </c>
      <c r="B25" s="480"/>
      <c r="C25" s="480"/>
      <c r="D25" s="480"/>
      <c r="E25" s="480"/>
      <c r="F25" s="508" t="s">
        <v>24</v>
      </c>
      <c r="G25" s="508" t="s">
        <v>25</v>
      </c>
      <c r="H25" s="508" t="s">
        <v>26</v>
      </c>
      <c r="I25" s="508" t="s">
        <v>27</v>
      </c>
      <c r="J25" s="508" t="s">
        <v>43</v>
      </c>
      <c r="K25" s="508" t="s">
        <v>99</v>
      </c>
      <c r="L25" s="508" t="s">
        <v>100</v>
      </c>
      <c r="M25" s="490" t="s">
        <v>111</v>
      </c>
      <c r="N25" s="491" t="s">
        <v>112</v>
      </c>
      <c r="O25" s="492" t="s">
        <v>113</v>
      </c>
      <c r="P25" s="490" t="s">
        <v>115</v>
      </c>
      <c r="Q25" s="298"/>
      <c r="R25" s="472"/>
      <c r="V25" s="308"/>
      <c r="W25" s="308"/>
      <c r="X25" s="308"/>
      <c r="Y25" s="308"/>
      <c r="Z25" s="308"/>
      <c r="AA25" s="308"/>
      <c r="AB25" s="308"/>
    </row>
    <row r="26" spans="1:28" s="299" customFormat="1">
      <c r="A26" s="475" t="s">
        <v>122</v>
      </c>
      <c r="B26" s="476">
        <v>2004</v>
      </c>
      <c r="C26" s="476" t="s">
        <v>125</v>
      </c>
      <c r="D26" s="476" t="s">
        <v>125</v>
      </c>
      <c r="E26" s="476" t="s">
        <v>141</v>
      </c>
      <c r="F26" s="477"/>
      <c r="G26" s="477">
        <v>9.4</v>
      </c>
      <c r="H26" s="477">
        <v>16.100000000000001</v>
      </c>
      <c r="I26" s="477">
        <v>20.5</v>
      </c>
      <c r="J26" s="477">
        <v>22.7</v>
      </c>
      <c r="K26" s="477">
        <v>24.9</v>
      </c>
      <c r="L26" s="477">
        <v>27.2</v>
      </c>
      <c r="M26" s="483">
        <v>31.3</v>
      </c>
      <c r="N26" s="483">
        <v>33</v>
      </c>
      <c r="O26" s="483">
        <v>34.1</v>
      </c>
      <c r="P26" s="483">
        <v>34.700000000000003</v>
      </c>
      <c r="Q26" s="307"/>
      <c r="R26" s="473"/>
      <c r="S26" s="18" t="s">
        <v>291</v>
      </c>
    </row>
    <row r="27" spans="1:28" s="299" customFormat="1">
      <c r="A27" s="475" t="s">
        <v>23</v>
      </c>
      <c r="B27" s="476">
        <v>2014</v>
      </c>
      <c r="C27" s="476" t="s">
        <v>124</v>
      </c>
      <c r="D27" s="476" t="s">
        <v>136</v>
      </c>
      <c r="E27" s="476" t="s">
        <v>161</v>
      </c>
      <c r="F27" s="477">
        <f>CBO!B$88</f>
        <v>1.9</v>
      </c>
      <c r="G27" s="477">
        <f>CBO!B$128</f>
        <v>9</v>
      </c>
      <c r="H27" s="477">
        <f>CBO!B$168</f>
        <v>14</v>
      </c>
      <c r="I27" s="477">
        <f>CBO!B$208</f>
        <v>17.8</v>
      </c>
      <c r="J27" s="477">
        <f>CBO!B$288</f>
        <v>21.2</v>
      </c>
      <c r="K27" s="477">
        <f>CBO!B$328</f>
        <v>23.4</v>
      </c>
      <c r="L27" s="477">
        <f>CBO!B$368</f>
        <v>26.7</v>
      </c>
      <c r="M27" s="570">
        <f>CBO!B$408</f>
        <v>33.6</v>
      </c>
      <c r="N27" s="570"/>
      <c r="O27" s="570"/>
      <c r="P27" s="570"/>
      <c r="Q27" s="298"/>
      <c r="R27" s="472"/>
      <c r="S27" s="18" t="s">
        <v>162</v>
      </c>
    </row>
    <row r="28" spans="1:28" s="299" customFormat="1">
      <c r="A28" s="475" t="s">
        <v>123</v>
      </c>
      <c r="B28" s="476">
        <v>2014</v>
      </c>
      <c r="C28" s="476" t="s">
        <v>125</v>
      </c>
      <c r="D28" s="476" t="s">
        <v>136</v>
      </c>
      <c r="E28" s="476" t="s">
        <v>126</v>
      </c>
      <c r="F28" s="477">
        <v>3.1</v>
      </c>
      <c r="G28" s="477">
        <v>8</v>
      </c>
      <c r="H28" s="477">
        <v>13.7</v>
      </c>
      <c r="I28" s="477">
        <v>16.600000000000001</v>
      </c>
      <c r="J28" s="477">
        <v>18.8</v>
      </c>
      <c r="K28" s="477">
        <v>20.3</v>
      </c>
      <c r="L28" s="477">
        <v>23.8</v>
      </c>
      <c r="M28" s="477"/>
      <c r="N28" s="477"/>
      <c r="O28" s="570">
        <v>35.700000000000003</v>
      </c>
      <c r="P28" s="570"/>
      <c r="Q28" s="298"/>
      <c r="R28" s="472" t="s">
        <v>131</v>
      </c>
      <c r="S28" s="18" t="s">
        <v>117</v>
      </c>
    </row>
    <row r="29" spans="1:28">
      <c r="A29" s="475" t="s">
        <v>123</v>
      </c>
      <c r="B29" s="476">
        <v>2018</v>
      </c>
      <c r="C29" s="476" t="s">
        <v>125</v>
      </c>
      <c r="D29" s="476" t="s">
        <v>136</v>
      </c>
      <c r="E29" s="476" t="s">
        <v>126</v>
      </c>
      <c r="F29" s="477">
        <v>2.9</v>
      </c>
      <c r="G29" s="477">
        <v>7.6</v>
      </c>
      <c r="H29" s="477">
        <v>12.1</v>
      </c>
      <c r="I29" s="477">
        <v>15.5</v>
      </c>
      <c r="J29" s="477">
        <v>18.399999999999999</v>
      </c>
      <c r="K29" s="477">
        <v>19.899999999999999</v>
      </c>
      <c r="L29" s="477">
        <v>22.1</v>
      </c>
      <c r="M29" s="478"/>
      <c r="N29" s="478"/>
      <c r="O29" s="570">
        <v>30.6</v>
      </c>
      <c r="P29" s="570"/>
      <c r="Q29" s="298"/>
      <c r="R29" s="472" t="s">
        <v>130</v>
      </c>
      <c r="S29" s="18" t="s">
        <v>116</v>
      </c>
    </row>
    <row r="30" spans="1:28" s="301" customFormat="1">
      <c r="A30" s="475" t="s">
        <v>339</v>
      </c>
      <c r="B30" s="476">
        <v>2015</v>
      </c>
      <c r="C30" s="476" t="s">
        <v>125</v>
      </c>
      <c r="D30" s="476" t="s">
        <v>125</v>
      </c>
      <c r="E30" s="476" t="s">
        <v>340</v>
      </c>
      <c r="F30" s="477">
        <v>-5.4198134162594389</v>
      </c>
      <c r="G30" s="477">
        <v>3.788748564867968</v>
      </c>
      <c r="H30" s="477">
        <v>11.383337346496509</v>
      </c>
      <c r="I30" s="477">
        <v>16.551450997335635</v>
      </c>
      <c r="J30" s="477">
        <v>20.841609312208416</v>
      </c>
      <c r="K30" s="477">
        <v>23.225388601036272</v>
      </c>
      <c r="L30" s="477">
        <v>25.325086446208537</v>
      </c>
      <c r="M30" s="570">
        <v>32.633771227170776</v>
      </c>
      <c r="N30" s="570"/>
      <c r="O30" s="570">
        <v>38.992521982085627</v>
      </c>
      <c r="P30" s="570"/>
      <c r="Q30" s="300"/>
      <c r="R30" s="472"/>
      <c r="S30" s="18" t="s">
        <v>331</v>
      </c>
    </row>
    <row r="31" spans="1:28" s="301" customFormat="1">
      <c r="A31" s="475" t="s">
        <v>261</v>
      </c>
      <c r="B31" s="476" t="s">
        <v>262</v>
      </c>
      <c r="C31" s="476" t="s">
        <v>125</v>
      </c>
      <c r="D31" s="476" t="s">
        <v>125</v>
      </c>
      <c r="E31" s="476" t="s">
        <v>284</v>
      </c>
      <c r="F31" s="477">
        <v>2.593107367732439</v>
      </c>
      <c r="G31" s="477">
        <v>10.097283506419169</v>
      </c>
      <c r="H31" s="477">
        <v>14.842244664322513</v>
      </c>
      <c r="I31" s="477">
        <v>21.465657044729742</v>
      </c>
      <c r="J31" s="477">
        <v>23.122451549595223</v>
      </c>
      <c r="K31" s="477">
        <v>24.816000000000003</v>
      </c>
      <c r="L31" s="477">
        <v>27.99991270749857</v>
      </c>
      <c r="M31" s="477">
        <v>30.9</v>
      </c>
      <c r="N31" s="570">
        <v>32.5</v>
      </c>
      <c r="O31" s="570"/>
      <c r="P31" s="570"/>
      <c r="Q31" s="300"/>
      <c r="R31" s="472" t="s">
        <v>288</v>
      </c>
      <c r="S31" s="18" t="s">
        <v>264</v>
      </c>
    </row>
    <row r="32" spans="1:28" s="301" customFormat="1">
      <c r="A32" s="475" t="s">
        <v>261</v>
      </c>
      <c r="B32" s="476" t="s">
        <v>263</v>
      </c>
      <c r="C32" s="476" t="s">
        <v>125</v>
      </c>
      <c r="D32" s="476" t="s">
        <v>125</v>
      </c>
      <c r="E32" s="476" t="s">
        <v>284</v>
      </c>
      <c r="F32" s="477">
        <v>2.0859841360699978</v>
      </c>
      <c r="G32" s="477">
        <v>9.1253700220786662</v>
      </c>
      <c r="H32" s="477">
        <v>13.56184479515905</v>
      </c>
      <c r="I32" s="477">
        <v>19.852720582222588</v>
      </c>
      <c r="J32" s="477">
        <v>21.462945457519016</v>
      </c>
      <c r="K32" s="477">
        <v>22.466000000000001</v>
      </c>
      <c r="L32" s="477">
        <v>25.326672867773325</v>
      </c>
      <c r="M32" s="477">
        <v>27.800000000000004</v>
      </c>
      <c r="N32" s="570">
        <v>30.2</v>
      </c>
      <c r="O32" s="570"/>
      <c r="P32" s="570"/>
      <c r="Q32" s="300"/>
      <c r="R32" s="472" t="s">
        <v>288</v>
      </c>
      <c r="S32" s="18" t="s">
        <v>264</v>
      </c>
    </row>
    <row r="33" spans="1:20" s="299" customFormat="1" ht="8.25" customHeight="1">
      <c r="A33" s="475"/>
      <c r="B33" s="476"/>
      <c r="C33" s="476"/>
      <c r="D33" s="476"/>
      <c r="E33" s="476"/>
      <c r="F33" s="477"/>
      <c r="G33" s="477"/>
      <c r="H33" s="477"/>
      <c r="I33" s="477"/>
      <c r="J33" s="477"/>
      <c r="K33" s="477"/>
      <c r="L33" s="477"/>
      <c r="M33" s="477"/>
      <c r="N33" s="477"/>
      <c r="O33" s="477"/>
      <c r="P33" s="477"/>
      <c r="Q33" s="298"/>
      <c r="R33" s="472"/>
      <c r="S33" s="18"/>
    </row>
    <row r="34" spans="1:20" s="299" customFormat="1">
      <c r="A34" s="475"/>
      <c r="B34" s="476"/>
      <c r="C34" s="476"/>
      <c r="D34" s="476"/>
      <c r="E34" s="476"/>
      <c r="F34" s="575" t="s">
        <v>118</v>
      </c>
      <c r="G34" s="575"/>
      <c r="H34" s="575"/>
      <c r="I34" s="575" t="s">
        <v>119</v>
      </c>
      <c r="J34" s="575"/>
      <c r="K34" s="489" t="s">
        <v>99</v>
      </c>
      <c r="L34" s="489" t="s">
        <v>100</v>
      </c>
      <c r="M34" s="490" t="s">
        <v>111</v>
      </c>
      <c r="N34" s="491" t="s">
        <v>112</v>
      </c>
      <c r="O34" s="492" t="s">
        <v>113</v>
      </c>
      <c r="P34" s="490" t="s">
        <v>115</v>
      </c>
      <c r="Q34" s="298"/>
      <c r="R34" s="472"/>
      <c r="S34" s="18"/>
    </row>
    <row r="35" spans="1:20" s="299" customFormat="1">
      <c r="A35" s="475" t="s">
        <v>114</v>
      </c>
      <c r="B35" s="476">
        <v>2014</v>
      </c>
      <c r="C35" s="476" t="s">
        <v>125</v>
      </c>
      <c r="D35" s="476" t="s">
        <v>136</v>
      </c>
      <c r="E35" s="476"/>
      <c r="F35" s="574">
        <v>7.7</v>
      </c>
      <c r="G35" s="574"/>
      <c r="H35" s="574"/>
      <c r="I35" s="574">
        <v>15.4</v>
      </c>
      <c r="J35" s="574"/>
      <c r="K35" s="493">
        <v>19</v>
      </c>
      <c r="L35" s="493">
        <v>21.9</v>
      </c>
      <c r="M35" s="493">
        <v>26</v>
      </c>
      <c r="N35" s="493">
        <v>28.7</v>
      </c>
      <c r="O35" s="493">
        <v>34.6</v>
      </c>
      <c r="P35" s="493">
        <v>37.4</v>
      </c>
      <c r="Q35" s="298"/>
      <c r="R35" s="468" t="s">
        <v>221</v>
      </c>
      <c r="S35" s="18" t="s">
        <v>256</v>
      </c>
    </row>
    <row r="36" spans="1:20" s="299" customFormat="1">
      <c r="Q36" s="310"/>
      <c r="R36" s="468"/>
    </row>
    <row r="37" spans="1:20" s="299" customFormat="1" ht="17.399999999999999">
      <c r="A37" s="514" t="s">
        <v>146</v>
      </c>
      <c r="B37" s="495"/>
      <c r="C37" s="495"/>
      <c r="D37" s="495"/>
      <c r="E37" s="495"/>
      <c r="F37" s="571" t="s">
        <v>118</v>
      </c>
      <c r="G37" s="571"/>
      <c r="H37" s="571"/>
      <c r="I37" s="571" t="s">
        <v>119</v>
      </c>
      <c r="J37" s="571"/>
      <c r="K37" s="503" t="s">
        <v>99</v>
      </c>
      <c r="L37" s="503" t="s">
        <v>100</v>
      </c>
      <c r="M37" s="497" t="s">
        <v>111</v>
      </c>
      <c r="N37" s="498" t="s">
        <v>112</v>
      </c>
      <c r="O37" s="499" t="s">
        <v>113</v>
      </c>
      <c r="P37" s="497" t="s">
        <v>115</v>
      </c>
      <c r="Q37" s="310"/>
      <c r="R37" s="468"/>
    </row>
    <row r="38" spans="1:20" s="299" customFormat="1">
      <c r="A38" s="500" t="s">
        <v>114</v>
      </c>
      <c r="B38" s="501">
        <v>2014</v>
      </c>
      <c r="C38" s="501" t="s">
        <v>125</v>
      </c>
      <c r="D38" s="501" t="s">
        <v>136</v>
      </c>
      <c r="E38" s="495"/>
      <c r="F38" s="576">
        <v>7</v>
      </c>
      <c r="G38" s="576"/>
      <c r="H38" s="576"/>
      <c r="I38" s="576">
        <v>18</v>
      </c>
      <c r="J38" s="576"/>
      <c r="K38" s="507">
        <v>23.1</v>
      </c>
      <c r="L38" s="507">
        <v>27.7</v>
      </c>
      <c r="M38" s="507">
        <v>33.5</v>
      </c>
      <c r="N38" s="507">
        <v>37.6</v>
      </c>
      <c r="O38" s="507">
        <v>46.1</v>
      </c>
      <c r="P38" s="507">
        <v>51</v>
      </c>
      <c r="Q38" s="310"/>
      <c r="R38" s="468" t="s">
        <v>348</v>
      </c>
      <c r="S38" s="18" t="s">
        <v>256</v>
      </c>
    </row>
    <row r="39" spans="1:20" s="299" customFormat="1">
      <c r="A39" s="500" t="s">
        <v>98</v>
      </c>
      <c r="B39" s="501">
        <v>2014</v>
      </c>
      <c r="C39" s="501" t="s">
        <v>125</v>
      </c>
      <c r="D39" s="501" t="s">
        <v>137</v>
      </c>
      <c r="E39" s="500"/>
      <c r="F39" s="573">
        <f>('PSZ taxes'!B111-'PSZ taxes'!E111)*100</f>
        <v>17.123209685087204</v>
      </c>
      <c r="G39" s="573"/>
      <c r="H39" s="573"/>
      <c r="I39" s="573">
        <f>('PSZ taxes'!P111-'PSZ taxes'!S111)*100</f>
        <v>18.399465829133987</v>
      </c>
      <c r="J39" s="573"/>
      <c r="K39" s="408">
        <f>('PSZ taxes'!X111-'PSZ taxes'!AA121)*100</f>
        <v>25.714354671571328</v>
      </c>
      <c r="L39" s="408">
        <f>('PSZ taxes'!AE111-'PSZ taxes'!AH121)*100</f>
        <v>29.29288371298955</v>
      </c>
      <c r="M39" s="408">
        <f>('PSZ taxes'!AL111-'PSZ taxes'!AO121)*100</f>
        <v>33.375998937489562</v>
      </c>
      <c r="N39" s="408">
        <f>('PSZ taxes'!AT111-'PSZ taxes'!AW121)*100</f>
        <v>35.464234512775562</v>
      </c>
      <c r="O39" s="408">
        <f>('PSZ taxes'!BA111-'PSZ taxes'!BD121)*100</f>
        <v>38.529909560854598</v>
      </c>
      <c r="P39" s="408">
        <f>('PSZ taxes'!BH111-'PSZ taxes'!BK111)*100</f>
        <v>40.227976487949491</v>
      </c>
      <c r="Q39" s="310"/>
      <c r="R39" s="468" t="s">
        <v>347</v>
      </c>
      <c r="S39" s="18" t="s">
        <v>289</v>
      </c>
    </row>
    <row r="40" spans="1:20" s="299" customFormat="1">
      <c r="F40" s="298"/>
      <c r="G40" s="298"/>
      <c r="H40" s="298"/>
      <c r="I40" s="298"/>
      <c r="J40" s="298"/>
      <c r="K40" s="298"/>
      <c r="L40" s="298"/>
      <c r="M40" s="298"/>
      <c r="N40" s="298"/>
      <c r="O40" s="298"/>
      <c r="P40" s="298"/>
      <c r="Q40" s="298"/>
      <c r="R40" s="472"/>
      <c r="S40" s="315"/>
    </row>
    <row r="41" spans="1:20" s="299" customFormat="1" ht="17.399999999999999">
      <c r="A41" s="513" t="s">
        <v>147</v>
      </c>
      <c r="B41" s="475"/>
      <c r="C41" s="475"/>
      <c r="D41" s="475"/>
      <c r="E41" s="475"/>
      <c r="F41" s="477"/>
      <c r="G41" s="477"/>
      <c r="H41" s="477"/>
      <c r="I41" s="477"/>
      <c r="J41" s="477"/>
      <c r="K41" s="477"/>
      <c r="L41" s="477"/>
      <c r="M41" s="477"/>
      <c r="N41" s="477"/>
      <c r="O41" s="477"/>
      <c r="P41" s="477"/>
      <c r="Q41" s="298"/>
      <c r="R41" s="472"/>
      <c r="S41" s="315"/>
    </row>
    <row r="42" spans="1:20" s="299" customFormat="1">
      <c r="A42" s="475" t="s">
        <v>114</v>
      </c>
      <c r="B42" s="476">
        <v>2014</v>
      </c>
      <c r="C42" s="476" t="s">
        <v>125</v>
      </c>
      <c r="D42" s="476" t="s">
        <v>136</v>
      </c>
      <c r="E42" s="475"/>
      <c r="F42" s="570">
        <v>12.9</v>
      </c>
      <c r="G42" s="570"/>
      <c r="H42" s="570"/>
      <c r="I42" s="570">
        <v>25.5</v>
      </c>
      <c r="J42" s="570"/>
      <c r="K42" s="477">
        <v>30</v>
      </c>
      <c r="L42" s="477">
        <v>33</v>
      </c>
      <c r="M42" s="477">
        <v>37</v>
      </c>
      <c r="N42" s="477">
        <v>39.9</v>
      </c>
      <c r="O42" s="477">
        <v>47.6</v>
      </c>
      <c r="P42" s="477">
        <f>AS!I61</f>
        <v>51.748679219998927</v>
      </c>
      <c r="Q42" s="298"/>
      <c r="R42" s="468" t="s">
        <v>348</v>
      </c>
      <c r="S42" s="18" t="s">
        <v>256</v>
      </c>
    </row>
    <row r="43" spans="1:20" s="299" customFormat="1">
      <c r="A43" s="475" t="s">
        <v>110</v>
      </c>
      <c r="B43" s="476">
        <v>2014</v>
      </c>
      <c r="C43" s="476" t="s">
        <v>125</v>
      </c>
      <c r="D43" s="476" t="s">
        <v>137</v>
      </c>
      <c r="E43" s="475"/>
      <c r="F43" s="570">
        <f>'PSZ tax rates'!D111*100</f>
        <v>24.411490559577942</v>
      </c>
      <c r="G43" s="570"/>
      <c r="H43" s="570"/>
      <c r="I43" s="570">
        <f>'PSZ tax rates'!E111*100</f>
        <v>28.579744696617126</v>
      </c>
      <c r="J43" s="570"/>
      <c r="K43" s="477">
        <f>'PSZ tax rates'!M111*100</f>
        <v>32.007589936256409</v>
      </c>
      <c r="L43" s="477">
        <f>'PSZ tax rates'!N111*100</f>
        <v>32.119268178939819</v>
      </c>
      <c r="M43" s="477">
        <f>'PSZ tax rates'!O111*100</f>
        <v>32.254001498222351</v>
      </c>
      <c r="N43" s="477">
        <f>'PSZ tax rates'!P111*100</f>
        <v>34.231743216514587</v>
      </c>
      <c r="O43" s="477">
        <f>'PSZ tax rates'!Q111*100</f>
        <v>38.918039202690125</v>
      </c>
      <c r="P43" s="477">
        <f>'PSZ tax rates'!K111*100</f>
        <v>40.791565179824829</v>
      </c>
      <c r="Q43" s="298"/>
      <c r="R43" s="474" t="s">
        <v>349</v>
      </c>
      <c r="S43" s="18" t="s">
        <v>290</v>
      </c>
      <c r="T43"/>
    </row>
    <row r="44" spans="1:20" s="299" customFormat="1" ht="9" customHeight="1">
      <c r="A44" s="475"/>
      <c r="B44" s="476"/>
      <c r="C44" s="476"/>
      <c r="D44" s="476"/>
      <c r="E44" s="475"/>
      <c r="F44" s="483"/>
      <c r="G44" s="483"/>
      <c r="H44" s="483"/>
      <c r="I44" s="483"/>
      <c r="J44" s="483"/>
      <c r="K44" s="483"/>
      <c r="L44" s="483"/>
      <c r="M44" s="483"/>
      <c r="N44" s="509"/>
      <c r="O44" s="509"/>
      <c r="P44" s="509"/>
      <c r="Q44" s="298"/>
      <c r="R44" s="472"/>
    </row>
    <row r="45" spans="1:20" s="299" customFormat="1">
      <c r="A45" s="475"/>
      <c r="B45" s="476"/>
      <c r="C45" s="476"/>
      <c r="D45" s="476"/>
      <c r="E45" s="475"/>
      <c r="F45" s="508" t="s">
        <v>24</v>
      </c>
      <c r="G45" s="508" t="s">
        <v>25</v>
      </c>
      <c r="H45" s="508" t="s">
        <v>26</v>
      </c>
      <c r="I45" s="508" t="s">
        <v>27</v>
      </c>
      <c r="J45" s="508" t="s">
        <v>43</v>
      </c>
      <c r="K45" s="508" t="s">
        <v>99</v>
      </c>
      <c r="L45" s="508" t="s">
        <v>100</v>
      </c>
      <c r="M45" s="490" t="s">
        <v>111</v>
      </c>
      <c r="N45" s="491" t="s">
        <v>112</v>
      </c>
      <c r="O45" s="492" t="s">
        <v>113</v>
      </c>
      <c r="P45" s="490" t="s">
        <v>115</v>
      </c>
      <c r="Q45" s="298"/>
      <c r="R45" s="472"/>
    </row>
    <row r="46" spans="1:20" s="299" customFormat="1">
      <c r="A46" s="510" t="s">
        <v>246</v>
      </c>
      <c r="B46" s="511">
        <v>2018</v>
      </c>
      <c r="C46" s="511" t="s">
        <v>125</v>
      </c>
      <c r="D46" s="511" t="s">
        <v>137</v>
      </c>
      <c r="E46" s="510"/>
      <c r="F46" s="512">
        <v>26</v>
      </c>
      <c r="G46" s="512">
        <v>24</v>
      </c>
      <c r="H46" s="512">
        <v>26</v>
      </c>
      <c r="I46" s="512">
        <v>27</v>
      </c>
      <c r="J46" s="512">
        <v>30</v>
      </c>
      <c r="K46" s="512">
        <v>29</v>
      </c>
      <c r="L46" s="512">
        <v>28</v>
      </c>
      <c r="M46" s="569">
        <v>29</v>
      </c>
      <c r="N46" s="569"/>
      <c r="O46" s="512">
        <v>33</v>
      </c>
      <c r="P46" s="512">
        <v>31</v>
      </c>
      <c r="Q46" s="19"/>
      <c r="R46" s="467" t="s">
        <v>350</v>
      </c>
      <c r="S46" s="18" t="s">
        <v>247</v>
      </c>
    </row>
    <row r="47" spans="1:20" s="299" customFormat="1">
      <c r="F47" s="298"/>
      <c r="G47" s="298"/>
      <c r="H47" s="298"/>
      <c r="I47" s="298"/>
      <c r="J47" s="298"/>
      <c r="K47" s="298"/>
      <c r="L47" s="298"/>
      <c r="M47" s="298"/>
      <c r="N47" s="308"/>
      <c r="O47" s="308"/>
      <c r="P47" s="308"/>
      <c r="Q47" s="298"/>
      <c r="R47" s="308"/>
    </row>
    <row r="50" spans="1:1">
      <c r="A50" s="20" t="s">
        <v>257</v>
      </c>
    </row>
    <row r="51" spans="1:1">
      <c r="A51" t="s">
        <v>258</v>
      </c>
    </row>
    <row r="52" spans="1:1">
      <c r="A52" t="s">
        <v>259</v>
      </c>
    </row>
    <row r="53" spans="1:1">
      <c r="A53" t="s">
        <v>260</v>
      </c>
    </row>
    <row r="72" s="301" customFormat="1"/>
  </sheetData>
  <mergeCells count="44">
    <mergeCell ref="F43:H43"/>
    <mergeCell ref="I42:J42"/>
    <mergeCell ref="I43:J43"/>
    <mergeCell ref="C3:C4"/>
    <mergeCell ref="D3:D4"/>
    <mergeCell ref="E3:E4"/>
    <mergeCell ref="F38:H38"/>
    <mergeCell ref="I38:J38"/>
    <mergeCell ref="F12:H12"/>
    <mergeCell ref="I12:J12"/>
    <mergeCell ref="F13:H13"/>
    <mergeCell ref="I13:J13"/>
    <mergeCell ref="F39:H39"/>
    <mergeCell ref="I39:J39"/>
    <mergeCell ref="F23:H23"/>
    <mergeCell ref="I23:J23"/>
    <mergeCell ref="F37:H37"/>
    <mergeCell ref="F42:H42"/>
    <mergeCell ref="O19:P19"/>
    <mergeCell ref="M10:P10"/>
    <mergeCell ref="O9:P9"/>
    <mergeCell ref="J10:L10"/>
    <mergeCell ref="F35:H35"/>
    <mergeCell ref="I35:J35"/>
    <mergeCell ref="M27:P27"/>
    <mergeCell ref="M17:P17"/>
    <mergeCell ref="F34:H34"/>
    <mergeCell ref="I34:J34"/>
    <mergeCell ref="F22:H22"/>
    <mergeCell ref="I22:J22"/>
    <mergeCell ref="O18:P18"/>
    <mergeCell ref="N31:P31"/>
    <mergeCell ref="I37:J37"/>
    <mergeCell ref="O8:P8"/>
    <mergeCell ref="M7:P7"/>
    <mergeCell ref="O30:P30"/>
    <mergeCell ref="M30:N30"/>
    <mergeCell ref="M20:N20"/>
    <mergeCell ref="O20:P20"/>
    <mergeCell ref="M46:N46"/>
    <mergeCell ref="O29:P29"/>
    <mergeCell ref="O28:P28"/>
    <mergeCell ref="N32:P32"/>
    <mergeCell ref="M3:P3"/>
  </mergeCells>
  <conditionalFormatting sqref="C39:D39">
    <cfRule type="duplicateValues" dxfId="0" priority="5"/>
  </conditionalFormatting>
  <hyperlinks>
    <hyperlink ref="S9" r:id="rId1"/>
    <hyperlink ref="S29" r:id="rId2"/>
    <hyperlink ref="S16" r:id="rId3"/>
    <hyperlink ref="S7" r:id="rId4"/>
    <hyperlink ref="S17" r:id="rId5"/>
    <hyperlink ref="S27" r:id="rId6"/>
    <hyperlink ref="S10" r:id="rId7"/>
    <hyperlink ref="S19" r:id="rId8"/>
    <hyperlink ref="S46" r:id="rId9"/>
    <hyperlink ref="S13" r:id="rId10"/>
    <hyperlink ref="S23" r:id="rId11"/>
    <hyperlink ref="S35" r:id="rId12"/>
    <hyperlink ref="S38" r:id="rId13"/>
    <hyperlink ref="S42" r:id="rId14"/>
    <hyperlink ref="S39" r:id="rId15"/>
    <hyperlink ref="S43" r:id="rId16"/>
    <hyperlink ref="S26" r:id="rId17"/>
    <hyperlink ref="S30" r:id="rId18"/>
    <hyperlink ref="S20" r:id="rId19"/>
  </hyperlinks>
  <pageMargins left="0.7" right="0.7" top="0.75" bottom="0.75" header="0.3" footer="0.3"/>
  <pageSetup orientation="portrait" r:id="rId2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36"/>
  <sheetViews>
    <sheetView workbookViewId="0">
      <selection activeCell="D43" sqref="D43"/>
    </sheetView>
  </sheetViews>
  <sheetFormatPr defaultRowHeight="14.4"/>
  <cols>
    <col min="1" max="1" width="14.33203125" customWidth="1"/>
    <col min="2" max="2" width="11.44140625" customWidth="1"/>
    <col min="4" max="4" width="10.109375" customWidth="1"/>
    <col min="5" max="5" width="12.44140625" customWidth="1"/>
    <col min="6" max="6" width="10.44140625" customWidth="1"/>
    <col min="9" max="9" width="2.109375" customWidth="1"/>
    <col min="12" max="12" width="1.88671875" style="299" customWidth="1"/>
  </cols>
  <sheetData>
    <row r="1" spans="1:12">
      <c r="A1" t="s">
        <v>244</v>
      </c>
    </row>
    <row r="3" spans="1:12">
      <c r="A3" s="414"/>
      <c r="B3" s="299"/>
      <c r="C3" s="299"/>
      <c r="D3" s="415"/>
      <c r="E3" s="416"/>
      <c r="F3" s="417"/>
      <c r="G3" s="417"/>
      <c r="H3" s="417"/>
      <c r="I3" s="418"/>
      <c r="J3" s="416"/>
      <c r="K3" s="417"/>
      <c r="L3" s="417"/>
    </row>
    <row r="4" spans="1:12" ht="15.6">
      <c r="A4" s="577" t="s">
        <v>189</v>
      </c>
      <c r="B4" s="577"/>
      <c r="C4" s="577"/>
      <c r="D4" s="577"/>
      <c r="E4" s="577"/>
      <c r="F4" s="577"/>
      <c r="G4" s="577"/>
      <c r="H4" s="577"/>
      <c r="I4" s="577"/>
      <c r="J4" s="577"/>
      <c r="K4" s="577"/>
      <c r="L4" s="419"/>
    </row>
    <row r="5" spans="1:12">
      <c r="A5" s="420"/>
      <c r="B5" s="11"/>
      <c r="C5" s="11"/>
      <c r="D5" s="421"/>
      <c r="E5" s="421"/>
      <c r="F5" s="422"/>
      <c r="G5" s="422"/>
      <c r="H5" s="422"/>
      <c r="I5" s="420"/>
      <c r="J5" s="421"/>
      <c r="K5" s="422"/>
      <c r="L5" s="423"/>
    </row>
    <row r="6" spans="1:12" ht="15.6">
      <c r="A6" s="424"/>
      <c r="B6" s="425"/>
      <c r="C6" s="425"/>
      <c r="D6" s="578" t="s">
        <v>190</v>
      </c>
      <c r="E6" s="579"/>
      <c r="F6" s="579"/>
      <c r="G6" s="579"/>
      <c r="H6" s="580"/>
      <c r="I6" s="424"/>
      <c r="J6" s="581" t="s">
        <v>191</v>
      </c>
      <c r="K6" s="582"/>
      <c r="L6" s="426"/>
    </row>
    <row r="7" spans="1:12" ht="53.4">
      <c r="A7" s="427" t="s">
        <v>192</v>
      </c>
      <c r="B7" s="427" t="s">
        <v>193</v>
      </c>
      <c r="C7" s="427"/>
      <c r="D7" s="428" t="s">
        <v>194</v>
      </c>
      <c r="E7" s="428" t="s">
        <v>195</v>
      </c>
      <c r="F7" s="428" t="s">
        <v>196</v>
      </c>
      <c r="G7" s="428" t="s">
        <v>197</v>
      </c>
      <c r="H7" s="428" t="s">
        <v>198</v>
      </c>
      <c r="I7" s="427"/>
      <c r="J7" s="428" t="s">
        <v>199</v>
      </c>
      <c r="K7" s="428" t="s">
        <v>200</v>
      </c>
      <c r="L7" s="428"/>
    </row>
    <row r="8" spans="1:12">
      <c r="A8" s="429" t="s">
        <v>201</v>
      </c>
      <c r="B8" s="429" t="s">
        <v>202</v>
      </c>
      <c r="C8" s="429"/>
      <c r="D8" s="430" t="s">
        <v>203</v>
      </c>
      <c r="E8" s="430" t="s">
        <v>204</v>
      </c>
      <c r="F8" s="430" t="s">
        <v>205</v>
      </c>
      <c r="G8" s="430" t="s">
        <v>206</v>
      </c>
      <c r="H8" s="430" t="s">
        <v>207</v>
      </c>
      <c r="I8" s="429"/>
      <c r="J8" s="430" t="s">
        <v>208</v>
      </c>
      <c r="K8" s="430" t="s">
        <v>209</v>
      </c>
      <c r="L8" s="431"/>
    </row>
    <row r="9" spans="1:12">
      <c r="A9" s="432" t="s">
        <v>210</v>
      </c>
      <c r="B9" s="433">
        <v>52110.277673598088</v>
      </c>
      <c r="C9" s="433"/>
      <c r="D9" s="434">
        <v>11.47393935764099</v>
      </c>
      <c r="E9" s="431">
        <v>9.2584822641335833</v>
      </c>
      <c r="F9" s="431">
        <v>2.2713013053160371</v>
      </c>
      <c r="G9" s="435">
        <v>0.36</v>
      </c>
      <c r="H9" s="435">
        <v>23.36372292709061</v>
      </c>
      <c r="I9" s="436"/>
      <c r="J9" s="431">
        <v>100</v>
      </c>
      <c r="K9" s="435">
        <v>100</v>
      </c>
      <c r="L9" s="435"/>
    </row>
    <row r="10" spans="1:12" ht="27">
      <c r="A10" s="432" t="s">
        <v>211</v>
      </c>
      <c r="B10" s="433"/>
      <c r="C10" s="433"/>
      <c r="D10" s="434"/>
      <c r="E10" s="431"/>
      <c r="F10" s="431"/>
      <c r="G10" s="435"/>
      <c r="H10" s="435"/>
      <c r="I10" s="436"/>
      <c r="J10" s="431"/>
      <c r="K10" s="431"/>
      <c r="L10" s="431"/>
    </row>
    <row r="11" spans="1:12">
      <c r="A11" s="432"/>
      <c r="B11" s="299"/>
      <c r="C11" s="299"/>
      <c r="D11" s="434"/>
      <c r="E11" s="431"/>
      <c r="F11" s="431"/>
      <c r="G11" s="431"/>
      <c r="H11" s="431"/>
      <c r="I11" s="437"/>
      <c r="J11" s="431"/>
      <c r="K11" s="431"/>
      <c r="L11" s="431"/>
    </row>
    <row r="12" spans="1:12">
      <c r="A12" s="432" t="s">
        <v>25</v>
      </c>
      <c r="B12" s="438">
        <v>15896.888793639195</v>
      </c>
      <c r="C12" s="438"/>
      <c r="D12" s="434">
        <v>-3.1842511338489916</v>
      </c>
      <c r="E12" s="431">
        <v>10.581810170412808</v>
      </c>
      <c r="F12" s="431">
        <v>2.0368718522206395</v>
      </c>
      <c r="G12" s="435">
        <v>0</v>
      </c>
      <c r="H12" s="435">
        <v>9.4344308887844548</v>
      </c>
      <c r="I12" s="436"/>
      <c r="J12" s="431">
        <v>6.1012489295152719</v>
      </c>
      <c r="K12" s="431">
        <v>7.2102025658821312</v>
      </c>
      <c r="L12" s="431"/>
    </row>
    <row r="13" spans="1:12">
      <c r="A13" s="432" t="s">
        <v>26</v>
      </c>
      <c r="B13" s="438">
        <v>29869.898450810473</v>
      </c>
      <c r="C13" s="438"/>
      <c r="D13" s="434">
        <v>3.2206889097775959</v>
      </c>
      <c r="E13" s="431">
        <v>11.194333877317888</v>
      </c>
      <c r="F13" s="431">
        <v>1.6769645828247386</v>
      </c>
      <c r="G13" s="435">
        <v>0</v>
      </c>
      <c r="H13" s="435">
        <v>16.091987369920222</v>
      </c>
      <c r="I13" s="436"/>
      <c r="J13" s="431">
        <v>11.46411026166694</v>
      </c>
      <c r="K13" s="431">
        <v>12.551897683044098</v>
      </c>
      <c r="L13" s="431"/>
    </row>
    <row r="14" spans="1:12">
      <c r="A14" s="432" t="s">
        <v>27</v>
      </c>
      <c r="B14" s="438">
        <v>52137.414796071884</v>
      </c>
      <c r="C14" s="438"/>
      <c r="D14" s="434">
        <v>7.3317086927625894</v>
      </c>
      <c r="E14" s="431">
        <v>11.613426569335942</v>
      </c>
      <c r="F14" s="431">
        <v>1.565684784548135</v>
      </c>
      <c r="G14" s="435">
        <v>0</v>
      </c>
      <c r="H14" s="435">
        <v>20.510820046646668</v>
      </c>
      <c r="I14" s="436"/>
      <c r="J14" s="431">
        <v>20.010415266886035</v>
      </c>
      <c r="K14" s="431">
        <v>20.755333646721564</v>
      </c>
      <c r="L14" s="431"/>
    </row>
    <row r="15" spans="1:12">
      <c r="A15" s="432" t="s">
        <v>43</v>
      </c>
      <c r="B15" s="438">
        <v>83011.82774132982</v>
      </c>
      <c r="C15" s="438"/>
      <c r="D15" s="434">
        <v>9.1977233165836889</v>
      </c>
      <c r="E15" s="431">
        <v>11.885687091355756</v>
      </c>
      <c r="F15" s="431">
        <v>1.5740429581939432</v>
      </c>
      <c r="G15" s="435">
        <v>0</v>
      </c>
      <c r="H15" s="435">
        <v>22.657453366133389</v>
      </c>
      <c r="I15" s="436"/>
      <c r="J15" s="431">
        <v>15.930029822771054</v>
      </c>
      <c r="K15" s="431">
        <v>16.076838822355679</v>
      </c>
      <c r="L15" s="431"/>
    </row>
    <row r="16" spans="1:12">
      <c r="A16" s="439" t="s">
        <v>99</v>
      </c>
      <c r="B16" s="438">
        <v>117709.01669938877</v>
      </c>
      <c r="C16" s="438"/>
      <c r="D16" s="434">
        <v>11.620526121410423</v>
      </c>
      <c r="E16" s="431">
        <v>11.503540959114346</v>
      </c>
      <c r="F16" s="431">
        <v>1.7530189164247827</v>
      </c>
      <c r="G16" s="435">
        <v>0</v>
      </c>
      <c r="H16" s="435">
        <v>24.87708599694955</v>
      </c>
      <c r="I16" s="436"/>
      <c r="J16" s="431">
        <v>11.294222747831046</v>
      </c>
      <c r="K16" s="431">
        <v>11.071191824850965</v>
      </c>
      <c r="L16" s="431"/>
    </row>
    <row r="17" spans="1:12">
      <c r="A17" s="439" t="s">
        <v>100</v>
      </c>
      <c r="B17" s="438">
        <v>199033.29246055734</v>
      </c>
      <c r="C17" s="438"/>
      <c r="D17" s="434">
        <v>16.437288855028122</v>
      </c>
      <c r="E17" s="431">
        <v>8.1463396378291844</v>
      </c>
      <c r="F17" s="431">
        <v>2.5074674686532119</v>
      </c>
      <c r="G17" s="435">
        <v>0.12736565527966298</v>
      </c>
      <c r="H17" s="435">
        <v>27.218461616790183</v>
      </c>
      <c r="I17" s="436"/>
      <c r="J17" s="431">
        <v>15.277853148834666</v>
      </c>
      <c r="K17" s="431">
        <v>14.509390302285722</v>
      </c>
      <c r="L17" s="431"/>
    </row>
    <row r="18" spans="1:12">
      <c r="A18" s="439" t="s">
        <v>111</v>
      </c>
      <c r="B18" s="438">
        <v>428689.64441202208</v>
      </c>
      <c r="C18" s="438"/>
      <c r="D18" s="434">
        <v>21.432991181381169</v>
      </c>
      <c r="E18" s="431">
        <v>4.5954910357956962</v>
      </c>
      <c r="F18" s="431">
        <v>3.6615524150807954</v>
      </c>
      <c r="G18" s="435">
        <v>1.567234562260603</v>
      </c>
      <c r="H18" s="435">
        <v>31.257269194518262</v>
      </c>
      <c r="I18" s="436"/>
      <c r="J18" s="431">
        <v>4.1132926511848131</v>
      </c>
      <c r="K18" s="431">
        <v>3.6896229859333558</v>
      </c>
      <c r="L18" s="431"/>
    </row>
    <row r="19" spans="1:12">
      <c r="A19" s="439" t="s">
        <v>112</v>
      </c>
      <c r="B19" s="438">
        <v>863607.27626387158</v>
      </c>
      <c r="C19" s="438"/>
      <c r="D19" s="434">
        <v>23.774776309325112</v>
      </c>
      <c r="E19" s="431">
        <v>2.9659807792130817</v>
      </c>
      <c r="F19" s="431">
        <v>4.284119574855648</v>
      </c>
      <c r="G19" s="435">
        <v>1.9430787846883675</v>
      </c>
      <c r="H19" s="435">
        <v>32.967955448082208</v>
      </c>
      <c r="I19" s="436"/>
      <c r="J19" s="431">
        <v>6.6290744537822501</v>
      </c>
      <c r="K19" s="431">
        <v>5.798303768085721</v>
      </c>
      <c r="L19" s="431"/>
    </row>
    <row r="20" spans="1:12">
      <c r="A20" s="439" t="s">
        <v>113</v>
      </c>
      <c r="B20" s="438">
        <v>3158719.5668240455</v>
      </c>
      <c r="C20" s="438"/>
      <c r="D20" s="434">
        <v>25.087504211068815</v>
      </c>
      <c r="E20" s="431">
        <v>1.6260419396063119</v>
      </c>
      <c r="F20" s="431">
        <v>4.9424312164359137</v>
      </c>
      <c r="G20" s="435">
        <v>2.4102375177190463</v>
      </c>
      <c r="H20" s="435">
        <v>34.066214884830089</v>
      </c>
      <c r="I20" s="436"/>
      <c r="J20" s="431">
        <v>5.4554451387657501</v>
      </c>
      <c r="K20" s="431">
        <v>4.6935754348397367</v>
      </c>
      <c r="L20" s="431"/>
    </row>
    <row r="21" spans="1:12">
      <c r="A21" s="440" t="s">
        <v>109</v>
      </c>
      <c r="B21" s="438">
        <v>18113612.063771281</v>
      </c>
      <c r="C21" s="438"/>
      <c r="D21" s="434">
        <v>26.215814381577925</v>
      </c>
      <c r="E21" s="431">
        <v>1.3537368537495724</v>
      </c>
      <c r="F21" s="431">
        <v>4.6322923483650316</v>
      </c>
      <c r="G21" s="435">
        <v>2.52993143969627</v>
      </c>
      <c r="H21" s="435">
        <v>34.731775023388799</v>
      </c>
      <c r="I21" s="436"/>
      <c r="J21" s="431">
        <v>3.4760152646334155</v>
      </c>
      <c r="K21" s="431">
        <v>2.9603910181908786</v>
      </c>
      <c r="L21" s="431"/>
    </row>
    <row r="22" spans="1:12">
      <c r="A22" s="441"/>
      <c r="B22" s="11"/>
      <c r="C22" s="11"/>
      <c r="D22" s="422"/>
      <c r="E22" s="442"/>
      <c r="F22" s="442"/>
      <c r="G22" s="442"/>
      <c r="H22" s="442"/>
      <c r="I22" s="443"/>
      <c r="J22" s="442"/>
      <c r="K22" s="442"/>
      <c r="L22" s="444"/>
    </row>
    <row r="23" spans="1:12">
      <c r="A23" s="445"/>
      <c r="B23" s="299"/>
      <c r="C23" s="299"/>
      <c r="D23" s="446"/>
      <c r="E23" s="308"/>
      <c r="F23" s="447"/>
      <c r="G23" s="447"/>
      <c r="H23" s="447"/>
      <c r="I23" s="299"/>
      <c r="J23" s="308"/>
      <c r="K23" s="447"/>
      <c r="L23" s="447"/>
    </row>
    <row r="24" spans="1:12">
      <c r="A24" s="445" t="s">
        <v>212</v>
      </c>
      <c r="B24" s="299"/>
      <c r="C24" s="299"/>
      <c r="D24" s="446"/>
      <c r="E24" s="308"/>
      <c r="F24" s="447"/>
      <c r="G24" s="447"/>
      <c r="H24" s="447"/>
      <c r="I24" s="299"/>
      <c r="J24" s="308"/>
      <c r="K24" s="447"/>
      <c r="L24" s="447"/>
    </row>
    <row r="25" spans="1:12">
      <c r="A25" s="445" t="s">
        <v>213</v>
      </c>
      <c r="B25" s="299"/>
      <c r="C25" s="299"/>
      <c r="D25" s="446"/>
      <c r="E25" s="308"/>
      <c r="F25" s="447"/>
      <c r="G25" s="447"/>
      <c r="H25" s="447"/>
      <c r="I25" s="299"/>
      <c r="J25" s="308"/>
      <c r="K25" s="447"/>
      <c r="L25" s="447"/>
    </row>
    <row r="26" spans="1:12">
      <c r="A26" s="445" t="s">
        <v>214</v>
      </c>
      <c r="B26" s="299"/>
      <c r="C26" s="299"/>
      <c r="D26" s="446"/>
      <c r="E26" s="308"/>
      <c r="F26" s="447"/>
      <c r="G26" s="447"/>
      <c r="H26" s="447"/>
      <c r="I26" s="299"/>
      <c r="J26" s="308"/>
      <c r="K26" s="447"/>
      <c r="L26" s="447"/>
    </row>
    <row r="27" spans="1:12">
      <c r="A27" s="445" t="s">
        <v>215</v>
      </c>
      <c r="B27" s="299"/>
      <c r="C27" s="299"/>
      <c r="D27" s="446"/>
      <c r="E27" s="308"/>
      <c r="F27" s="447"/>
      <c r="G27" s="447"/>
      <c r="H27" s="447"/>
      <c r="I27" s="299"/>
      <c r="J27" s="308"/>
      <c r="K27" s="447"/>
      <c r="L27" s="447"/>
    </row>
    <row r="28" spans="1:12">
      <c r="A28" s="445" t="s">
        <v>216</v>
      </c>
      <c r="B28" s="299"/>
      <c r="C28" s="299"/>
      <c r="D28" s="446"/>
      <c r="E28" s="308"/>
      <c r="F28" s="447"/>
      <c r="G28" s="447"/>
      <c r="H28" s="447"/>
      <c r="I28" s="299"/>
      <c r="J28" s="308"/>
      <c r="K28" s="447"/>
      <c r="L28" s="447"/>
    </row>
    <row r="29" spans="1:12">
      <c r="A29" s="445" t="s">
        <v>217</v>
      </c>
      <c r="B29" s="299"/>
      <c r="C29" s="299"/>
      <c r="D29" s="446"/>
      <c r="E29" s="308"/>
      <c r="F29" s="447"/>
      <c r="G29" s="447"/>
      <c r="H29" s="447"/>
      <c r="I29" s="299"/>
      <c r="J29" s="308"/>
      <c r="K29" s="447"/>
      <c r="L29" s="447"/>
    </row>
    <row r="30" spans="1:12">
      <c r="A30" s="445" t="s">
        <v>218</v>
      </c>
      <c r="B30" s="299"/>
      <c r="C30" s="299"/>
      <c r="D30" s="446"/>
      <c r="E30" s="308"/>
      <c r="F30" s="447"/>
      <c r="G30" s="447"/>
      <c r="H30" s="447"/>
      <c r="I30" s="299"/>
      <c r="J30" s="308"/>
      <c r="K30" s="447"/>
      <c r="L30" s="447"/>
    </row>
    <row r="31" spans="1:12">
      <c r="A31" s="445" t="s">
        <v>219</v>
      </c>
      <c r="B31" s="299"/>
      <c r="C31" s="299"/>
      <c r="D31" s="446"/>
      <c r="E31" s="308"/>
      <c r="F31" s="447"/>
      <c r="G31" s="447"/>
      <c r="H31" s="447"/>
      <c r="I31" s="299"/>
      <c r="J31" s="308"/>
      <c r="K31" s="447"/>
      <c r="L31" s="447"/>
    </row>
    <row r="32" spans="1:12">
      <c r="A32" s="445"/>
      <c r="B32" s="299"/>
      <c r="C32" s="299"/>
      <c r="D32" s="446"/>
      <c r="E32" s="308"/>
      <c r="F32" s="447"/>
      <c r="G32" s="447"/>
      <c r="H32" s="447"/>
      <c r="I32" s="299"/>
      <c r="J32" s="308"/>
      <c r="K32" s="447"/>
      <c r="L32" s="447"/>
    </row>
    <row r="33" spans="1:12">
      <c r="A33" s="445"/>
      <c r="B33" s="299"/>
      <c r="C33" s="299"/>
      <c r="D33" s="446"/>
      <c r="E33" s="308"/>
      <c r="F33" s="447"/>
      <c r="G33" s="447"/>
      <c r="H33" s="447"/>
      <c r="I33" s="299"/>
      <c r="J33" s="308"/>
      <c r="K33" s="447"/>
      <c r="L33" s="447"/>
    </row>
    <row r="34" spans="1:12">
      <c r="A34" s="445"/>
      <c r="B34" s="299"/>
      <c r="C34" s="299"/>
      <c r="D34" s="446"/>
      <c r="E34" s="308"/>
      <c r="F34" s="447"/>
      <c r="G34" s="447"/>
      <c r="H34" s="447"/>
      <c r="I34" s="299"/>
      <c r="J34" s="308"/>
      <c r="K34" s="447"/>
      <c r="L34" s="447"/>
    </row>
    <row r="35" spans="1:12">
      <c r="A35" s="445"/>
      <c r="B35" s="299"/>
      <c r="C35" s="299"/>
      <c r="D35" s="446"/>
      <c r="E35" s="448"/>
      <c r="F35" s="447"/>
      <c r="G35" s="447"/>
      <c r="H35" s="447"/>
      <c r="I35" s="449"/>
      <c r="J35" s="448"/>
      <c r="K35" s="447"/>
      <c r="L35" s="447"/>
    </row>
    <row r="36" spans="1:12">
      <c r="A36" s="445"/>
      <c r="B36" s="299"/>
      <c r="C36" s="299"/>
      <c r="D36" s="446"/>
      <c r="E36" s="308"/>
      <c r="F36" s="447"/>
      <c r="G36" s="447"/>
      <c r="H36" s="447"/>
      <c r="I36" s="299"/>
      <c r="J36" s="308"/>
      <c r="K36" s="447"/>
      <c r="L36" s="447"/>
    </row>
  </sheetData>
  <mergeCells count="3">
    <mergeCell ref="A4:K4"/>
    <mergeCell ref="D6:H6"/>
    <mergeCell ref="J6:K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416"/>
  <sheetViews>
    <sheetView workbookViewId="0">
      <selection activeCell="M60" sqref="M60"/>
    </sheetView>
  </sheetViews>
  <sheetFormatPr defaultRowHeight="14.4"/>
  <cols>
    <col min="1" max="1" width="15.6640625" style="4" customWidth="1"/>
    <col min="2" max="6" width="15.6640625" style="6" customWidth="1"/>
  </cols>
  <sheetData>
    <row r="1" spans="1:11" ht="14.25" customHeight="1">
      <c r="A1" s="584" t="s">
        <v>0</v>
      </c>
      <c r="B1" s="585"/>
      <c r="C1" s="585"/>
      <c r="D1" s="585"/>
      <c r="E1" s="585"/>
      <c r="F1" s="585"/>
      <c r="G1" s="585"/>
      <c r="H1" s="585"/>
      <c r="I1" s="585"/>
      <c r="J1" s="585"/>
      <c r="K1" s="585"/>
    </row>
    <row r="2" spans="1:11" ht="14.25" customHeight="1">
      <c r="A2" s="586" t="s">
        <v>1</v>
      </c>
      <c r="B2" s="587"/>
      <c r="C2" s="587"/>
      <c r="D2" s="587"/>
    </row>
    <row r="4" spans="1:11" ht="14.25" customHeight="1">
      <c r="A4" s="586" t="s">
        <v>2</v>
      </c>
      <c r="B4" s="586"/>
      <c r="C4" s="586"/>
    </row>
    <row r="7" spans="1:11" ht="14.25" customHeight="1">
      <c r="A7" s="1" t="s">
        <v>20</v>
      </c>
    </row>
    <row r="8" spans="1:11" ht="14.25" customHeight="1">
      <c r="A8" s="1" t="s">
        <v>21</v>
      </c>
    </row>
    <row r="9" spans="1:11" ht="14.25" customHeight="1">
      <c r="A9" s="2" t="s">
        <v>22</v>
      </c>
    </row>
    <row r="11" spans="1:11" ht="28.5" customHeight="1">
      <c r="A11" s="3" t="s">
        <v>3</v>
      </c>
      <c r="B11" s="3" t="s">
        <v>15</v>
      </c>
      <c r="C11" s="3" t="s">
        <v>16</v>
      </c>
      <c r="D11" s="3" t="s">
        <v>17</v>
      </c>
      <c r="E11" s="3" t="s">
        <v>18</v>
      </c>
      <c r="F11" s="3" t="s">
        <v>19</v>
      </c>
    </row>
    <row r="12" spans="1:11" ht="14.25" customHeight="1">
      <c r="B12" s="583" t="s">
        <v>4</v>
      </c>
      <c r="C12" s="583"/>
      <c r="D12" s="583"/>
      <c r="E12" s="583"/>
      <c r="F12" s="583"/>
    </row>
    <row r="13" spans="1:11" ht="14.25" customHeight="1">
      <c r="A13" s="4">
        <v>1979</v>
      </c>
      <c r="B13" s="6">
        <v>22.4</v>
      </c>
      <c r="C13" s="6">
        <v>11.1</v>
      </c>
      <c r="D13" s="6">
        <v>6.9</v>
      </c>
      <c r="E13" s="6">
        <v>3.4</v>
      </c>
      <c r="F13" s="6">
        <v>1</v>
      </c>
    </row>
    <row r="14" spans="1:11" ht="14.25" customHeight="1">
      <c r="A14" s="4">
        <v>1980</v>
      </c>
      <c r="B14" s="6">
        <v>22.4</v>
      </c>
      <c r="C14" s="6">
        <v>11.8</v>
      </c>
      <c r="D14" s="6">
        <v>7</v>
      </c>
      <c r="E14" s="6">
        <v>2.8</v>
      </c>
      <c r="F14" s="6">
        <v>0.8</v>
      </c>
    </row>
    <row r="15" spans="1:11" ht="14.25" customHeight="1">
      <c r="A15" s="4">
        <v>1981</v>
      </c>
      <c r="B15" s="6">
        <v>22.6</v>
      </c>
      <c r="C15" s="6">
        <v>12.1</v>
      </c>
      <c r="D15" s="6">
        <v>7.5</v>
      </c>
      <c r="E15" s="6">
        <v>2.2000000000000002</v>
      </c>
      <c r="F15" s="6">
        <v>0.8</v>
      </c>
    </row>
    <row r="16" spans="1:11" ht="14.25" customHeight="1">
      <c r="A16" s="4">
        <v>1982</v>
      </c>
      <c r="B16" s="6">
        <v>20.8</v>
      </c>
      <c r="C16" s="6">
        <v>11.1</v>
      </c>
      <c r="D16" s="6">
        <v>7.6</v>
      </c>
      <c r="E16" s="6">
        <v>1.4</v>
      </c>
      <c r="F16" s="6">
        <v>0.8</v>
      </c>
    </row>
    <row r="17" spans="1:6" ht="14.25" customHeight="1">
      <c r="A17" s="4">
        <v>1983</v>
      </c>
      <c r="B17" s="6">
        <v>20.5</v>
      </c>
      <c r="C17" s="6">
        <v>10.3</v>
      </c>
      <c r="D17" s="6">
        <v>7.5</v>
      </c>
      <c r="E17" s="6">
        <v>1.8</v>
      </c>
      <c r="F17" s="6">
        <v>0.9</v>
      </c>
    </row>
    <row r="18" spans="1:6" ht="14.25" customHeight="1">
      <c r="A18" s="4">
        <v>1984</v>
      </c>
      <c r="B18" s="6">
        <v>20.8</v>
      </c>
      <c r="C18" s="6">
        <v>10.1</v>
      </c>
      <c r="D18" s="6">
        <v>7.7</v>
      </c>
      <c r="E18" s="6">
        <v>2</v>
      </c>
      <c r="F18" s="6">
        <v>1</v>
      </c>
    </row>
    <row r="19" spans="1:6" ht="14.25" customHeight="1">
      <c r="A19" s="4">
        <v>1985</v>
      </c>
      <c r="B19" s="6">
        <v>20.9</v>
      </c>
      <c r="C19" s="6">
        <v>10.199999999999999</v>
      </c>
      <c r="D19" s="6">
        <v>7.9</v>
      </c>
      <c r="E19" s="6">
        <v>1.9</v>
      </c>
      <c r="F19" s="6">
        <v>0.9</v>
      </c>
    </row>
    <row r="20" spans="1:6" ht="14.25" customHeight="1">
      <c r="A20" s="4">
        <v>1986</v>
      </c>
      <c r="B20" s="6">
        <v>21</v>
      </c>
      <c r="C20" s="6">
        <v>10.4</v>
      </c>
      <c r="D20" s="6">
        <v>7.8</v>
      </c>
      <c r="E20" s="6">
        <v>1.9</v>
      </c>
      <c r="F20" s="6">
        <v>0.9</v>
      </c>
    </row>
    <row r="21" spans="1:6" ht="14.25" customHeight="1">
      <c r="A21" s="4">
        <v>1987</v>
      </c>
      <c r="B21" s="6">
        <v>21.8</v>
      </c>
      <c r="C21" s="6">
        <v>10.3</v>
      </c>
      <c r="D21" s="6">
        <v>8.1</v>
      </c>
      <c r="E21" s="6">
        <v>2.4</v>
      </c>
      <c r="F21" s="6">
        <v>0.9</v>
      </c>
    </row>
    <row r="22" spans="1:6" ht="14.25" customHeight="1">
      <c r="A22" s="4">
        <v>1988</v>
      </c>
      <c r="B22" s="6">
        <v>21.9</v>
      </c>
      <c r="C22" s="6">
        <v>10.5</v>
      </c>
      <c r="D22" s="6">
        <v>8.1999999999999993</v>
      </c>
      <c r="E22" s="6">
        <v>2.4</v>
      </c>
      <c r="F22" s="6">
        <v>0.9</v>
      </c>
    </row>
    <row r="23" spans="1:6" ht="14.25" customHeight="1">
      <c r="A23" s="4">
        <v>1989</v>
      </c>
      <c r="B23" s="6">
        <v>21.6</v>
      </c>
      <c r="C23" s="6">
        <v>10.3</v>
      </c>
      <c r="D23" s="6">
        <v>8.1999999999999993</v>
      </c>
      <c r="E23" s="6">
        <v>2.2999999999999998</v>
      </c>
      <c r="F23" s="6">
        <v>0.8</v>
      </c>
    </row>
    <row r="24" spans="1:6" ht="14.25" customHeight="1">
      <c r="A24" s="4">
        <v>1990</v>
      </c>
      <c r="B24" s="6">
        <v>21.7</v>
      </c>
      <c r="C24" s="6">
        <v>10.199999999999999</v>
      </c>
      <c r="D24" s="6">
        <v>8.4</v>
      </c>
      <c r="E24" s="6">
        <v>2.2000000000000002</v>
      </c>
      <c r="F24" s="6">
        <v>0.9</v>
      </c>
    </row>
    <row r="25" spans="1:6" ht="14.25" customHeight="1">
      <c r="A25" s="4">
        <v>1991</v>
      </c>
      <c r="B25" s="6">
        <v>21.6</v>
      </c>
      <c r="C25" s="6">
        <v>9.9</v>
      </c>
      <c r="D25" s="6">
        <v>8.6999999999999993</v>
      </c>
      <c r="E25" s="6">
        <v>2</v>
      </c>
      <c r="F25" s="6">
        <v>1</v>
      </c>
    </row>
    <row r="26" spans="1:6" ht="14.25" customHeight="1">
      <c r="A26" s="4">
        <v>1992</v>
      </c>
      <c r="B26" s="6">
        <v>21.6</v>
      </c>
      <c r="C26" s="6">
        <v>10</v>
      </c>
      <c r="D26" s="6">
        <v>8.5</v>
      </c>
      <c r="E26" s="6">
        <v>2.2000000000000002</v>
      </c>
      <c r="F26" s="6">
        <v>1</v>
      </c>
    </row>
    <row r="27" spans="1:6" ht="14.25" customHeight="1">
      <c r="A27" s="4">
        <v>1993</v>
      </c>
      <c r="B27" s="6">
        <v>22.1</v>
      </c>
      <c r="C27" s="6">
        <v>10.1</v>
      </c>
      <c r="D27" s="6">
        <v>8.5</v>
      </c>
      <c r="E27" s="6">
        <v>2.5</v>
      </c>
      <c r="F27" s="6">
        <v>1</v>
      </c>
    </row>
    <row r="28" spans="1:6" ht="14.25" customHeight="1">
      <c r="A28" s="4">
        <v>1994</v>
      </c>
      <c r="B28" s="6">
        <v>22.5</v>
      </c>
      <c r="C28" s="6">
        <v>10.1</v>
      </c>
      <c r="D28" s="6">
        <v>8.6</v>
      </c>
      <c r="E28" s="6">
        <v>2.7</v>
      </c>
      <c r="F28" s="6">
        <v>1.1000000000000001</v>
      </c>
    </row>
    <row r="29" spans="1:6" ht="14.25" customHeight="1">
      <c r="A29" s="4">
        <v>1995</v>
      </c>
      <c r="B29" s="6">
        <v>22.7</v>
      </c>
      <c r="C29" s="6">
        <v>10.3</v>
      </c>
      <c r="D29" s="6">
        <v>8.5</v>
      </c>
      <c r="E29" s="6">
        <v>2.8</v>
      </c>
      <c r="F29" s="6">
        <v>1</v>
      </c>
    </row>
    <row r="30" spans="1:6" ht="14.25" customHeight="1">
      <c r="A30" s="4">
        <v>1996</v>
      </c>
      <c r="B30" s="6">
        <v>22.9</v>
      </c>
      <c r="C30" s="6">
        <v>10.7</v>
      </c>
      <c r="D30" s="6">
        <v>8.3000000000000007</v>
      </c>
      <c r="E30" s="6">
        <v>2.9</v>
      </c>
      <c r="F30" s="6">
        <v>0.9</v>
      </c>
    </row>
    <row r="31" spans="1:6" ht="14.25" customHeight="1">
      <c r="A31" s="4">
        <v>1997</v>
      </c>
      <c r="B31" s="6">
        <v>23</v>
      </c>
      <c r="C31" s="6">
        <v>11.1</v>
      </c>
      <c r="D31" s="6">
        <v>8.1999999999999993</v>
      </c>
      <c r="E31" s="6">
        <v>2.9</v>
      </c>
      <c r="F31" s="6">
        <v>0.9</v>
      </c>
    </row>
    <row r="32" spans="1:6" ht="14.25" customHeight="1">
      <c r="A32" s="4">
        <v>1998</v>
      </c>
      <c r="B32" s="6">
        <v>22.7</v>
      </c>
      <c r="C32" s="6">
        <v>11</v>
      </c>
      <c r="D32" s="6">
        <v>8.1999999999999993</v>
      </c>
      <c r="E32" s="6">
        <v>2.6</v>
      </c>
      <c r="F32" s="6">
        <v>0.9</v>
      </c>
    </row>
    <row r="33" spans="1:6" ht="14.25" customHeight="1">
      <c r="A33" s="4">
        <v>1999</v>
      </c>
      <c r="B33" s="6">
        <v>23.1</v>
      </c>
      <c r="C33" s="6">
        <v>11.5</v>
      </c>
      <c r="D33" s="6">
        <v>8.1</v>
      </c>
      <c r="E33" s="6">
        <v>2.5</v>
      </c>
      <c r="F33" s="6">
        <v>1</v>
      </c>
    </row>
    <row r="34" spans="1:6" ht="14.25" customHeight="1">
      <c r="A34" s="4">
        <v>2000</v>
      </c>
      <c r="B34" s="6">
        <v>23.1</v>
      </c>
      <c r="C34" s="6">
        <v>11.8</v>
      </c>
      <c r="D34" s="6">
        <v>8</v>
      </c>
      <c r="E34" s="6">
        <v>2.4</v>
      </c>
      <c r="F34" s="6">
        <v>0.9</v>
      </c>
    </row>
    <row r="35" spans="1:6" ht="14.25" customHeight="1">
      <c r="A35" s="4">
        <v>2001</v>
      </c>
      <c r="B35" s="6">
        <v>21.6</v>
      </c>
      <c r="C35" s="6">
        <v>10.5</v>
      </c>
      <c r="D35" s="6">
        <v>8.5</v>
      </c>
      <c r="E35" s="6">
        <v>1.8</v>
      </c>
      <c r="F35" s="6">
        <v>0.9</v>
      </c>
    </row>
    <row r="36" spans="1:6" ht="14.25" customHeight="1">
      <c r="A36" s="4">
        <v>2002</v>
      </c>
      <c r="B36" s="6">
        <v>20.8</v>
      </c>
      <c r="C36" s="6">
        <v>9.6999999999999993</v>
      </c>
      <c r="D36" s="6">
        <v>8.5</v>
      </c>
      <c r="E36" s="6">
        <v>1.6</v>
      </c>
      <c r="F36" s="6">
        <v>0.9</v>
      </c>
    </row>
    <row r="37" spans="1:6" ht="14.25" customHeight="1">
      <c r="A37" s="4">
        <v>2003</v>
      </c>
      <c r="B37" s="6">
        <v>19.899999999999999</v>
      </c>
      <c r="C37" s="6">
        <v>8.5</v>
      </c>
      <c r="D37" s="6">
        <v>8.4</v>
      </c>
      <c r="E37" s="6">
        <v>2.2000000000000002</v>
      </c>
      <c r="F37" s="6">
        <v>0.8</v>
      </c>
    </row>
    <row r="38" spans="1:6" ht="14.25" customHeight="1">
      <c r="A38" s="4">
        <v>2004</v>
      </c>
      <c r="B38" s="6">
        <v>20.3</v>
      </c>
      <c r="C38" s="6">
        <v>8.8000000000000007</v>
      </c>
      <c r="D38" s="6">
        <v>8.1</v>
      </c>
      <c r="E38" s="6">
        <v>2.6</v>
      </c>
      <c r="F38" s="6">
        <v>0.8</v>
      </c>
    </row>
    <row r="39" spans="1:6" ht="14.25" customHeight="1">
      <c r="A39" s="4">
        <v>2005</v>
      </c>
      <c r="B39" s="6">
        <v>20.8</v>
      </c>
      <c r="C39" s="6">
        <v>9.1</v>
      </c>
      <c r="D39" s="6">
        <v>7.7</v>
      </c>
      <c r="E39" s="6">
        <v>3.3</v>
      </c>
      <c r="F39" s="6">
        <v>0.8</v>
      </c>
    </row>
    <row r="40" spans="1:6" ht="14.25" customHeight="1">
      <c r="A40" s="4">
        <v>2006</v>
      </c>
      <c r="B40" s="6">
        <v>20.9</v>
      </c>
      <c r="C40" s="6">
        <v>9.1999999999999993</v>
      </c>
      <c r="D40" s="6">
        <v>7.5</v>
      </c>
      <c r="E40" s="6">
        <v>3.5</v>
      </c>
      <c r="F40" s="6">
        <v>0.7</v>
      </c>
    </row>
    <row r="41" spans="1:6" ht="14.25" customHeight="1">
      <c r="A41" s="4">
        <v>2007</v>
      </c>
      <c r="B41" s="6">
        <v>20.5</v>
      </c>
      <c r="C41" s="6">
        <v>9.4</v>
      </c>
      <c r="D41" s="6">
        <v>7.5</v>
      </c>
      <c r="E41" s="6">
        <v>3</v>
      </c>
      <c r="F41" s="6">
        <v>0.6</v>
      </c>
    </row>
    <row r="42" spans="1:6" ht="14.25" customHeight="1">
      <c r="A42" s="4">
        <v>2008</v>
      </c>
      <c r="B42" s="6">
        <v>18.5</v>
      </c>
      <c r="C42" s="6">
        <v>8</v>
      </c>
      <c r="D42" s="6">
        <v>8</v>
      </c>
      <c r="E42" s="6">
        <v>1.9</v>
      </c>
      <c r="F42" s="6">
        <v>0.6</v>
      </c>
    </row>
    <row r="43" spans="1:6" ht="14.25" customHeight="1">
      <c r="A43" s="4">
        <v>2009</v>
      </c>
      <c r="B43" s="6">
        <v>17.899999999999999</v>
      </c>
      <c r="C43" s="6">
        <v>7.5</v>
      </c>
      <c r="D43" s="6">
        <v>8.3000000000000007</v>
      </c>
      <c r="E43" s="6">
        <v>1.5</v>
      </c>
      <c r="F43" s="6">
        <v>0.6</v>
      </c>
    </row>
    <row r="44" spans="1:6" ht="14.25" customHeight="1">
      <c r="A44" s="4">
        <v>2010</v>
      </c>
      <c r="B44" s="6">
        <v>18.600000000000001</v>
      </c>
      <c r="C44" s="6">
        <v>7.9</v>
      </c>
      <c r="D44" s="6">
        <v>7.9</v>
      </c>
      <c r="E44" s="6">
        <v>2.1</v>
      </c>
      <c r="F44" s="6">
        <v>0.6</v>
      </c>
    </row>
    <row r="45" spans="1:6" ht="14.25" customHeight="1">
      <c r="A45" s="4">
        <v>2011</v>
      </c>
      <c r="B45" s="6">
        <v>18.3</v>
      </c>
      <c r="C45" s="6">
        <v>8.6999999999999993</v>
      </c>
      <c r="D45" s="6">
        <v>6.9</v>
      </c>
      <c r="E45" s="6">
        <v>2</v>
      </c>
      <c r="F45" s="6">
        <v>0.7</v>
      </c>
    </row>
    <row r="46" spans="1:6" ht="14.25" customHeight="1">
      <c r="A46" s="4">
        <v>2012</v>
      </c>
      <c r="B46" s="6">
        <v>18.899999999999999</v>
      </c>
      <c r="C46" s="6">
        <v>9.1999999999999993</v>
      </c>
      <c r="D46" s="6">
        <v>6.7</v>
      </c>
      <c r="E46" s="6">
        <v>2.2999999999999998</v>
      </c>
      <c r="F46" s="6">
        <v>0.7</v>
      </c>
    </row>
    <row r="47" spans="1:6" ht="14.25" customHeight="1">
      <c r="A47" s="4">
        <v>2013</v>
      </c>
      <c r="B47" s="6">
        <v>20.7</v>
      </c>
      <c r="C47" s="6">
        <v>9.6</v>
      </c>
      <c r="D47" s="6">
        <v>7.9</v>
      </c>
      <c r="E47" s="6">
        <v>2.5</v>
      </c>
      <c r="F47" s="6">
        <v>0.7</v>
      </c>
    </row>
    <row r="48" spans="1:6" ht="14.25" customHeight="1">
      <c r="A48" s="4">
        <v>2014</v>
      </c>
      <c r="B48" s="6">
        <v>21.2</v>
      </c>
      <c r="C48" s="6">
        <v>10</v>
      </c>
      <c r="D48" s="6">
        <v>7.7</v>
      </c>
      <c r="E48" s="6">
        <v>2.7</v>
      </c>
      <c r="F48" s="6">
        <v>0.7</v>
      </c>
    </row>
    <row r="49" spans="1:8" ht="14.25" customHeight="1">
      <c r="A49" s="4">
        <v>2015</v>
      </c>
      <c r="B49" s="6">
        <v>21.1</v>
      </c>
      <c r="C49" s="6">
        <v>10.1</v>
      </c>
      <c r="D49" s="6">
        <v>7.8</v>
      </c>
      <c r="E49" s="6">
        <v>2.5</v>
      </c>
      <c r="F49" s="6">
        <v>0.7</v>
      </c>
    </row>
    <row r="50" spans="1:8" ht="14.25" customHeight="1">
      <c r="A50" s="4">
        <v>2016</v>
      </c>
      <c r="B50" s="6">
        <v>21</v>
      </c>
      <c r="C50" s="6">
        <v>10</v>
      </c>
      <c r="D50" s="6">
        <v>7.8</v>
      </c>
      <c r="E50" s="6">
        <v>2.5</v>
      </c>
      <c r="F50" s="6">
        <v>0.7</v>
      </c>
    </row>
    <row r="52" spans="1:8" ht="14.25" customHeight="1">
      <c r="B52" s="583" t="s">
        <v>5</v>
      </c>
      <c r="C52" s="583"/>
      <c r="D52" s="583"/>
      <c r="E52" s="583"/>
      <c r="F52" s="583"/>
      <c r="H52" s="20" t="s">
        <v>245</v>
      </c>
    </row>
    <row r="53" spans="1:8" ht="14.25" customHeight="1">
      <c r="A53" s="4">
        <v>1979</v>
      </c>
      <c r="B53" s="6">
        <v>9.3000000000000007</v>
      </c>
      <c r="C53" s="6">
        <v>-0.2</v>
      </c>
      <c r="D53" s="6">
        <v>6</v>
      </c>
      <c r="E53" s="6">
        <v>1.5</v>
      </c>
      <c r="F53" s="6">
        <v>1.9</v>
      </c>
      <c r="H53" s="308">
        <f>B53-B373</f>
        <v>-25.8</v>
      </c>
    </row>
    <row r="54" spans="1:8" ht="14.25" customHeight="1">
      <c r="A54" s="4">
        <v>1980</v>
      </c>
      <c r="B54" s="6">
        <v>8.9</v>
      </c>
      <c r="C54" s="6">
        <v>0</v>
      </c>
      <c r="D54" s="6">
        <v>6</v>
      </c>
      <c r="E54" s="6">
        <v>1.2</v>
      </c>
      <c r="F54" s="6">
        <v>1.6</v>
      </c>
      <c r="H54" s="308">
        <f t="shared" ref="H54:H90" si="0">B54-B374</f>
        <v>-24.200000000000003</v>
      </c>
    </row>
    <row r="55" spans="1:8" ht="14.25" customHeight="1">
      <c r="A55" s="4">
        <v>1981</v>
      </c>
      <c r="B55" s="6">
        <v>9.6</v>
      </c>
      <c r="C55" s="6">
        <v>0.4</v>
      </c>
      <c r="D55" s="6">
        <v>6.7</v>
      </c>
      <c r="E55" s="6">
        <v>1</v>
      </c>
      <c r="F55" s="6">
        <v>1.5</v>
      </c>
      <c r="H55" s="308">
        <f t="shared" si="0"/>
        <v>-20.9</v>
      </c>
    </row>
    <row r="56" spans="1:8" ht="14.25" customHeight="1">
      <c r="A56" s="4">
        <v>1982</v>
      </c>
      <c r="B56" s="6">
        <v>9.8000000000000007</v>
      </c>
      <c r="C56" s="6">
        <v>0.4</v>
      </c>
      <c r="D56" s="6">
        <v>7.1</v>
      </c>
      <c r="E56" s="6">
        <v>0.7</v>
      </c>
      <c r="F56" s="6">
        <v>1.7</v>
      </c>
      <c r="H56" s="308">
        <f t="shared" si="0"/>
        <v>-17</v>
      </c>
    </row>
    <row r="57" spans="1:8" ht="14.25" customHeight="1">
      <c r="A57" s="4">
        <v>1983</v>
      </c>
      <c r="B57" s="6">
        <v>11.1</v>
      </c>
      <c r="C57" s="6">
        <v>0.4</v>
      </c>
      <c r="D57" s="6">
        <v>7.4</v>
      </c>
      <c r="E57" s="6">
        <v>0.9</v>
      </c>
      <c r="F57" s="6">
        <v>2.4</v>
      </c>
      <c r="H57" s="308">
        <f t="shared" si="0"/>
        <v>-15.700000000000001</v>
      </c>
    </row>
    <row r="58" spans="1:8" ht="14.25" customHeight="1">
      <c r="A58" s="4">
        <v>1984</v>
      </c>
      <c r="B58" s="6">
        <v>12.1</v>
      </c>
      <c r="C58" s="6">
        <v>0.8</v>
      </c>
      <c r="D58" s="6">
        <v>7.6</v>
      </c>
      <c r="E58" s="6">
        <v>1</v>
      </c>
      <c r="F58" s="6">
        <v>2.6</v>
      </c>
      <c r="H58" s="308">
        <f t="shared" si="0"/>
        <v>-14.9</v>
      </c>
    </row>
    <row r="59" spans="1:8" ht="14.25" customHeight="1">
      <c r="A59" s="4">
        <v>1985</v>
      </c>
      <c r="B59" s="6">
        <v>11.8</v>
      </c>
      <c r="C59" s="6">
        <v>0.6</v>
      </c>
      <c r="D59" s="6">
        <v>7.8</v>
      </c>
      <c r="E59" s="6">
        <v>0.8</v>
      </c>
      <c r="F59" s="6">
        <v>2.6</v>
      </c>
      <c r="H59" s="308">
        <f t="shared" si="0"/>
        <v>-14.3</v>
      </c>
    </row>
    <row r="60" spans="1:8" ht="14.25" customHeight="1">
      <c r="A60" s="4">
        <v>1986</v>
      </c>
      <c r="B60" s="6">
        <v>11.7</v>
      </c>
      <c r="C60" s="6">
        <v>0.4</v>
      </c>
      <c r="D60" s="6">
        <v>8</v>
      </c>
      <c r="E60" s="6">
        <v>0.9</v>
      </c>
      <c r="F60" s="6">
        <v>2.4</v>
      </c>
      <c r="H60" s="308">
        <f t="shared" si="0"/>
        <v>-13</v>
      </c>
    </row>
    <row r="61" spans="1:8" ht="14.25" customHeight="1">
      <c r="A61" s="4">
        <v>1987</v>
      </c>
      <c r="B61" s="6">
        <v>10.7</v>
      </c>
      <c r="C61" s="6">
        <v>-0.7</v>
      </c>
      <c r="D61" s="6">
        <v>7.8</v>
      </c>
      <c r="E61" s="6">
        <v>1.1000000000000001</v>
      </c>
      <c r="F61" s="6">
        <v>2.6</v>
      </c>
      <c r="H61" s="308">
        <f t="shared" si="0"/>
        <v>-19.400000000000002</v>
      </c>
    </row>
    <row r="62" spans="1:8" ht="14.25" customHeight="1">
      <c r="A62" s="4">
        <v>1988</v>
      </c>
      <c r="B62" s="6">
        <v>10.199999999999999</v>
      </c>
      <c r="C62" s="6">
        <v>-1.4</v>
      </c>
      <c r="D62" s="6">
        <v>8.1</v>
      </c>
      <c r="E62" s="6">
        <v>1.1000000000000001</v>
      </c>
      <c r="F62" s="6">
        <v>2.4</v>
      </c>
      <c r="H62" s="308">
        <f t="shared" si="0"/>
        <v>-18.400000000000002</v>
      </c>
    </row>
    <row r="63" spans="1:8" ht="14.25" customHeight="1">
      <c r="A63" s="4">
        <v>1989</v>
      </c>
      <c r="B63" s="6">
        <v>9.6</v>
      </c>
      <c r="C63" s="6">
        <v>-1.9</v>
      </c>
      <c r="D63" s="6">
        <v>8.3000000000000007</v>
      </c>
      <c r="E63" s="6">
        <v>1</v>
      </c>
      <c r="F63" s="6">
        <v>2.2000000000000002</v>
      </c>
      <c r="H63" s="308">
        <f t="shared" si="0"/>
        <v>-18.299999999999997</v>
      </c>
    </row>
    <row r="64" spans="1:8" ht="14.25" customHeight="1">
      <c r="A64" s="4">
        <v>1990</v>
      </c>
      <c r="B64" s="6">
        <v>10.7</v>
      </c>
      <c r="C64" s="6">
        <v>-1.2</v>
      </c>
      <c r="D64" s="6">
        <v>8.6</v>
      </c>
      <c r="E64" s="6">
        <v>1</v>
      </c>
      <c r="F64" s="6">
        <v>2.2999999999999998</v>
      </c>
      <c r="H64" s="308">
        <f t="shared" si="0"/>
        <v>-17</v>
      </c>
    </row>
    <row r="65" spans="1:8" ht="14.25" customHeight="1">
      <c r="A65" s="4">
        <v>1991</v>
      </c>
      <c r="B65" s="6">
        <v>10.199999999999999</v>
      </c>
      <c r="C65" s="6">
        <v>-2.1</v>
      </c>
      <c r="D65" s="6">
        <v>8.8000000000000007</v>
      </c>
      <c r="E65" s="6">
        <v>0.9</v>
      </c>
      <c r="F65" s="6">
        <v>2.6</v>
      </c>
      <c r="H65" s="308">
        <f t="shared" si="0"/>
        <v>-18.7</v>
      </c>
    </row>
    <row r="66" spans="1:8" ht="14.25" customHeight="1">
      <c r="A66" s="4">
        <v>1992</v>
      </c>
      <c r="B66" s="6">
        <v>10</v>
      </c>
      <c r="C66" s="6">
        <v>-2.7</v>
      </c>
      <c r="D66" s="6">
        <v>9</v>
      </c>
      <c r="E66" s="6">
        <v>1</v>
      </c>
      <c r="F66" s="6">
        <v>2.7</v>
      </c>
      <c r="H66" s="308">
        <f t="shared" si="0"/>
        <v>-19.600000000000001</v>
      </c>
    </row>
    <row r="67" spans="1:8" ht="14.25" customHeight="1">
      <c r="A67" s="4">
        <v>1993</v>
      </c>
      <c r="B67" s="6">
        <v>10</v>
      </c>
      <c r="C67" s="6">
        <v>-3.2</v>
      </c>
      <c r="D67" s="6">
        <v>9.1</v>
      </c>
      <c r="E67" s="6">
        <v>1.1000000000000001</v>
      </c>
      <c r="F67" s="6">
        <v>3</v>
      </c>
      <c r="H67" s="308">
        <f t="shared" si="0"/>
        <v>-23.200000000000003</v>
      </c>
    </row>
    <row r="68" spans="1:8" ht="14.25" customHeight="1">
      <c r="A68" s="4">
        <v>1994</v>
      </c>
      <c r="B68" s="6">
        <v>8.1999999999999993</v>
      </c>
      <c r="C68" s="6">
        <v>-5.0999999999999996</v>
      </c>
      <c r="D68" s="6">
        <v>9</v>
      </c>
      <c r="E68" s="6">
        <v>1.2</v>
      </c>
      <c r="F68" s="6">
        <v>3.1</v>
      </c>
      <c r="H68" s="308">
        <f t="shared" si="0"/>
        <v>-26.2</v>
      </c>
    </row>
    <row r="69" spans="1:8" ht="14.25" customHeight="1">
      <c r="A69" s="4">
        <v>1995</v>
      </c>
      <c r="B69" s="6">
        <v>7.6</v>
      </c>
      <c r="C69" s="6">
        <v>-5.7</v>
      </c>
      <c r="D69" s="6">
        <v>9.1999999999999993</v>
      </c>
      <c r="E69" s="6">
        <v>1.2</v>
      </c>
      <c r="F69" s="6">
        <v>2.8</v>
      </c>
      <c r="H69" s="308">
        <f t="shared" si="0"/>
        <v>-27.299999999999997</v>
      </c>
    </row>
    <row r="70" spans="1:8" ht="14.25" customHeight="1">
      <c r="A70" s="4">
        <v>1996</v>
      </c>
      <c r="B70" s="6">
        <v>6.8</v>
      </c>
      <c r="C70" s="6">
        <v>-6.4</v>
      </c>
      <c r="D70" s="6">
        <v>9.4</v>
      </c>
      <c r="E70" s="6">
        <v>1.2</v>
      </c>
      <c r="F70" s="6">
        <v>2.7</v>
      </c>
      <c r="H70" s="308">
        <f t="shared" si="0"/>
        <v>-27.999999999999996</v>
      </c>
    </row>
    <row r="71" spans="1:8" ht="14.25" customHeight="1">
      <c r="A71" s="4">
        <v>1997</v>
      </c>
      <c r="B71" s="6">
        <v>7</v>
      </c>
      <c r="C71" s="6">
        <v>-6.2</v>
      </c>
      <c r="D71" s="6">
        <v>9.4</v>
      </c>
      <c r="E71" s="6">
        <v>1.1000000000000001</v>
      </c>
      <c r="F71" s="6">
        <v>2.6</v>
      </c>
      <c r="H71" s="308">
        <f t="shared" si="0"/>
        <v>-26.799999999999997</v>
      </c>
    </row>
    <row r="72" spans="1:8" ht="14.25" customHeight="1">
      <c r="A72" s="4">
        <v>1998</v>
      </c>
      <c r="B72" s="6">
        <v>6.9</v>
      </c>
      <c r="C72" s="6">
        <v>-6.1</v>
      </c>
      <c r="D72" s="6">
        <v>9.5</v>
      </c>
      <c r="E72" s="6">
        <v>1</v>
      </c>
      <c r="F72" s="6">
        <v>2.5</v>
      </c>
      <c r="H72" s="308">
        <f t="shared" si="0"/>
        <v>-25.5</v>
      </c>
    </row>
    <row r="73" spans="1:8" ht="14.25" customHeight="1">
      <c r="A73" s="4">
        <v>1999</v>
      </c>
      <c r="B73" s="6">
        <v>7.2</v>
      </c>
      <c r="C73" s="6">
        <v>-5.7</v>
      </c>
      <c r="D73" s="6">
        <v>9.1999999999999993</v>
      </c>
      <c r="E73" s="6">
        <v>1</v>
      </c>
      <c r="F73" s="6">
        <v>2.6</v>
      </c>
      <c r="H73" s="308">
        <f t="shared" si="0"/>
        <v>-25.400000000000002</v>
      </c>
    </row>
    <row r="74" spans="1:8" ht="14.25" customHeight="1">
      <c r="A74" s="4">
        <v>2000</v>
      </c>
      <c r="B74" s="6">
        <v>6.6</v>
      </c>
      <c r="C74" s="6">
        <v>-6.1</v>
      </c>
      <c r="D74" s="6">
        <v>9.3000000000000007</v>
      </c>
      <c r="E74" s="6">
        <v>1</v>
      </c>
      <c r="F74" s="6">
        <v>2.4</v>
      </c>
      <c r="H74" s="308">
        <f t="shared" si="0"/>
        <v>-25.699999999999996</v>
      </c>
    </row>
    <row r="75" spans="1:8" ht="14.25" customHeight="1">
      <c r="A75" s="4">
        <v>2001</v>
      </c>
      <c r="B75" s="6">
        <v>6.1</v>
      </c>
      <c r="C75" s="6">
        <v>-6.5</v>
      </c>
      <c r="D75" s="6">
        <v>9.4</v>
      </c>
      <c r="E75" s="6">
        <v>0.7</v>
      </c>
      <c r="F75" s="6">
        <v>2.5</v>
      </c>
      <c r="H75" s="308">
        <f t="shared" si="0"/>
        <v>-25.9</v>
      </c>
    </row>
    <row r="76" spans="1:8" ht="14.25" customHeight="1">
      <c r="A76" s="4">
        <v>2002</v>
      </c>
      <c r="B76" s="6">
        <v>5.6</v>
      </c>
      <c r="C76" s="6">
        <v>-7</v>
      </c>
      <c r="D76" s="6">
        <v>9.4</v>
      </c>
      <c r="E76" s="6">
        <v>0.6</v>
      </c>
      <c r="F76" s="6">
        <v>2.5</v>
      </c>
      <c r="H76" s="308">
        <f t="shared" si="0"/>
        <v>-26.299999999999997</v>
      </c>
    </row>
    <row r="77" spans="1:8" ht="14.25" customHeight="1">
      <c r="A77" s="4">
        <v>2003</v>
      </c>
      <c r="B77" s="6">
        <v>5.7</v>
      </c>
      <c r="C77" s="6">
        <v>-7</v>
      </c>
      <c r="D77" s="6">
        <v>9.3000000000000007</v>
      </c>
      <c r="E77" s="6">
        <v>0.8</v>
      </c>
      <c r="F77" s="6">
        <v>2.6</v>
      </c>
      <c r="H77" s="308">
        <f t="shared" si="0"/>
        <v>-24.6</v>
      </c>
    </row>
    <row r="78" spans="1:8" ht="14.25" customHeight="1">
      <c r="A78" s="4">
        <v>2004</v>
      </c>
      <c r="B78" s="6">
        <v>5.3</v>
      </c>
      <c r="C78" s="6">
        <v>-7.2</v>
      </c>
      <c r="D78" s="6">
        <v>9.3000000000000007</v>
      </c>
      <c r="E78" s="6">
        <v>1</v>
      </c>
      <c r="F78" s="6">
        <v>2.2000000000000002</v>
      </c>
      <c r="H78" s="308">
        <f t="shared" si="0"/>
        <v>-24.7</v>
      </c>
    </row>
    <row r="79" spans="1:8" ht="14.25" customHeight="1">
      <c r="A79" s="4">
        <v>2005</v>
      </c>
      <c r="B79" s="6">
        <v>5.5</v>
      </c>
      <c r="C79" s="6">
        <v>-7.5</v>
      </c>
      <c r="D79" s="6">
        <v>9.4</v>
      </c>
      <c r="E79" s="6">
        <v>1.2</v>
      </c>
      <c r="F79" s="6">
        <v>2.4</v>
      </c>
      <c r="H79" s="308">
        <f t="shared" si="0"/>
        <v>-24.7</v>
      </c>
    </row>
    <row r="80" spans="1:8" ht="14.25" customHeight="1">
      <c r="A80" s="4">
        <v>2006</v>
      </c>
      <c r="B80" s="6">
        <v>5.9</v>
      </c>
      <c r="C80" s="6">
        <v>-7.5</v>
      </c>
      <c r="D80" s="6">
        <v>9.6999999999999993</v>
      </c>
      <c r="E80" s="6">
        <v>1.3</v>
      </c>
      <c r="F80" s="6">
        <v>2.4</v>
      </c>
      <c r="H80" s="308">
        <f t="shared" si="0"/>
        <v>-23.9</v>
      </c>
    </row>
    <row r="81" spans="1:8" ht="14.25" customHeight="1">
      <c r="A81" s="4">
        <v>2007</v>
      </c>
      <c r="B81" s="6">
        <v>5.3</v>
      </c>
      <c r="C81" s="6">
        <v>-7.5</v>
      </c>
      <c r="D81" s="6">
        <v>9.8000000000000007</v>
      </c>
      <c r="E81" s="6">
        <v>1.1000000000000001</v>
      </c>
      <c r="F81" s="6">
        <v>1.8</v>
      </c>
      <c r="H81" s="308">
        <f t="shared" si="0"/>
        <v>-22.9</v>
      </c>
    </row>
    <row r="82" spans="1:8" ht="14.25" customHeight="1">
      <c r="A82" s="4">
        <v>2008</v>
      </c>
      <c r="B82" s="6">
        <v>0.9</v>
      </c>
      <c r="C82" s="6">
        <v>-11.6</v>
      </c>
      <c r="D82" s="6">
        <v>9.8000000000000007</v>
      </c>
      <c r="E82" s="6">
        <v>0.7</v>
      </c>
      <c r="F82" s="6">
        <v>2</v>
      </c>
      <c r="H82" s="308">
        <f t="shared" si="0"/>
        <v>-27.200000000000003</v>
      </c>
    </row>
    <row r="83" spans="1:8" ht="14.25" customHeight="1">
      <c r="A83" s="4">
        <v>2009</v>
      </c>
      <c r="B83" s="6">
        <v>-0.3</v>
      </c>
      <c r="C83" s="6">
        <v>-12.8</v>
      </c>
      <c r="D83" s="6">
        <v>9.8000000000000007</v>
      </c>
      <c r="E83" s="6">
        <v>0.6</v>
      </c>
      <c r="F83" s="6">
        <v>2.1</v>
      </c>
      <c r="H83" s="308">
        <f t="shared" si="0"/>
        <v>-29</v>
      </c>
    </row>
    <row r="84" spans="1:8" ht="14.25" customHeight="1">
      <c r="A84" s="4">
        <v>2010</v>
      </c>
      <c r="B84" s="6">
        <v>0</v>
      </c>
      <c r="C84" s="6">
        <v>-13</v>
      </c>
      <c r="D84" s="6">
        <v>9.8000000000000007</v>
      </c>
      <c r="E84" s="6">
        <v>0.8</v>
      </c>
      <c r="F84" s="6">
        <v>2.4</v>
      </c>
      <c r="H84" s="308">
        <f t="shared" si="0"/>
        <v>-29.3</v>
      </c>
    </row>
    <row r="85" spans="1:8" ht="14.25" customHeight="1">
      <c r="A85" s="4">
        <v>2011</v>
      </c>
      <c r="B85" s="6">
        <v>0.6</v>
      </c>
      <c r="C85" s="6">
        <v>-11.1</v>
      </c>
      <c r="D85" s="6">
        <v>8.5</v>
      </c>
      <c r="E85" s="6">
        <v>0.7</v>
      </c>
      <c r="F85" s="6">
        <v>2.4</v>
      </c>
      <c r="H85" s="308">
        <f t="shared" si="0"/>
        <v>-28.4</v>
      </c>
    </row>
    <row r="86" spans="1:8" ht="14.25" customHeight="1">
      <c r="A86" s="4">
        <v>2012</v>
      </c>
      <c r="B86" s="6">
        <v>0.9</v>
      </c>
      <c r="C86" s="6">
        <v>-10.9</v>
      </c>
      <c r="D86" s="6">
        <v>8.5</v>
      </c>
      <c r="E86" s="6">
        <v>0.8</v>
      </c>
      <c r="F86" s="6">
        <v>2.5</v>
      </c>
      <c r="H86" s="308">
        <f t="shared" si="0"/>
        <v>-27.700000000000003</v>
      </c>
    </row>
    <row r="87" spans="1:8" ht="14.25" customHeight="1">
      <c r="A87" s="4">
        <v>2013</v>
      </c>
      <c r="B87" s="6">
        <v>2.2999999999999998</v>
      </c>
      <c r="C87" s="6">
        <v>-11</v>
      </c>
      <c r="D87" s="6">
        <v>9.9</v>
      </c>
      <c r="E87" s="6">
        <v>0.9</v>
      </c>
      <c r="F87" s="6">
        <v>2.5</v>
      </c>
      <c r="H87" s="308">
        <f t="shared" si="0"/>
        <v>-31.3</v>
      </c>
    </row>
    <row r="88" spans="1:8" ht="14.25" customHeight="1">
      <c r="A88" s="4">
        <v>2014</v>
      </c>
      <c r="B88" s="6">
        <v>1.9</v>
      </c>
      <c r="C88" s="6">
        <v>-11.5</v>
      </c>
      <c r="D88" s="6">
        <v>9.8000000000000007</v>
      </c>
      <c r="E88" s="6">
        <v>1</v>
      </c>
      <c r="F88" s="6">
        <v>2.6</v>
      </c>
      <c r="H88" s="308">
        <f t="shared" si="0"/>
        <v>-31.700000000000003</v>
      </c>
    </row>
    <row r="89" spans="1:8" ht="14.25" customHeight="1">
      <c r="A89" s="4">
        <v>2015</v>
      </c>
      <c r="B89" s="6">
        <v>1.5</v>
      </c>
      <c r="C89" s="6">
        <v>-11.6</v>
      </c>
      <c r="D89" s="6">
        <v>9.8000000000000007</v>
      </c>
      <c r="E89" s="6">
        <v>0.9</v>
      </c>
      <c r="F89" s="6">
        <v>2.4</v>
      </c>
      <c r="H89" s="308">
        <f t="shared" si="0"/>
        <v>-31.799999999999997</v>
      </c>
    </row>
    <row r="90" spans="1:8" ht="14.25" customHeight="1">
      <c r="A90" s="4">
        <v>2016</v>
      </c>
      <c r="B90" s="6">
        <v>1.7</v>
      </c>
      <c r="C90" s="6">
        <v>-10.9</v>
      </c>
      <c r="D90" s="6">
        <v>9.5</v>
      </c>
      <c r="E90" s="6">
        <v>0.9</v>
      </c>
      <c r="F90" s="6">
        <v>2.2000000000000002</v>
      </c>
      <c r="H90" s="308">
        <f t="shared" si="0"/>
        <v>-31.599999999999998</v>
      </c>
    </row>
    <row r="91" spans="1:8">
      <c r="H91" s="308">
        <f>H89-H53</f>
        <v>-5.9999999999999964</v>
      </c>
    </row>
    <row r="92" spans="1:8" ht="14.25" customHeight="1">
      <c r="B92" s="583" t="s">
        <v>6</v>
      </c>
      <c r="C92" s="583"/>
      <c r="D92" s="583"/>
      <c r="E92" s="583"/>
      <c r="F92" s="583"/>
      <c r="H92" s="308">
        <f>H88-H59</f>
        <v>-17.400000000000002</v>
      </c>
    </row>
    <row r="93" spans="1:8" ht="14.25" customHeight="1">
      <c r="A93" s="4">
        <v>1979</v>
      </c>
      <c r="B93" s="6">
        <v>15</v>
      </c>
      <c r="C93" s="6">
        <v>4.0999999999999996</v>
      </c>
      <c r="D93" s="6">
        <v>7.7</v>
      </c>
      <c r="E93" s="6">
        <v>1.8</v>
      </c>
      <c r="F93" s="6">
        <v>1.3</v>
      </c>
    </row>
    <row r="94" spans="1:8" ht="14.25" customHeight="1">
      <c r="A94" s="4">
        <v>1980</v>
      </c>
      <c r="B94" s="6">
        <v>14.7</v>
      </c>
      <c r="C94" s="6">
        <v>4.5</v>
      </c>
      <c r="D94" s="6">
        <v>7.6</v>
      </c>
      <c r="E94" s="6">
        <v>1.5</v>
      </c>
      <c r="F94" s="6">
        <v>1.1000000000000001</v>
      </c>
    </row>
    <row r="95" spans="1:8" ht="14.25" customHeight="1">
      <c r="A95" s="4">
        <v>1981</v>
      </c>
      <c r="B95" s="6">
        <v>15.2</v>
      </c>
      <c r="C95" s="6">
        <v>4.9000000000000004</v>
      </c>
      <c r="D95" s="6">
        <v>8.1999999999999993</v>
      </c>
      <c r="E95" s="6">
        <v>1.1000000000000001</v>
      </c>
      <c r="F95" s="6">
        <v>1</v>
      </c>
    </row>
    <row r="96" spans="1:8" ht="14.25" customHeight="1">
      <c r="A96" s="4">
        <v>1982</v>
      </c>
      <c r="B96" s="6">
        <v>14</v>
      </c>
      <c r="C96" s="6">
        <v>4.3</v>
      </c>
      <c r="D96" s="6">
        <v>8</v>
      </c>
      <c r="E96" s="6">
        <v>0.7</v>
      </c>
      <c r="F96" s="6">
        <v>1.1000000000000001</v>
      </c>
    </row>
    <row r="97" spans="1:6" ht="14.25" customHeight="1">
      <c r="A97" s="4">
        <v>1983</v>
      </c>
      <c r="B97" s="6">
        <v>14</v>
      </c>
      <c r="C97" s="6">
        <v>3.9</v>
      </c>
      <c r="D97" s="6">
        <v>7.9</v>
      </c>
      <c r="E97" s="6">
        <v>0.9</v>
      </c>
      <c r="F97" s="6">
        <v>1.3</v>
      </c>
    </row>
    <row r="98" spans="1:6" ht="14.25" customHeight="1">
      <c r="A98" s="4">
        <v>1984</v>
      </c>
      <c r="B98" s="6">
        <v>14.9</v>
      </c>
      <c r="C98" s="6">
        <v>4.0999999999999996</v>
      </c>
      <c r="D98" s="6">
        <v>8.4</v>
      </c>
      <c r="E98" s="6">
        <v>1</v>
      </c>
      <c r="F98" s="6">
        <v>1.4</v>
      </c>
    </row>
    <row r="99" spans="1:6" ht="14.25" customHeight="1">
      <c r="A99" s="4">
        <v>1985</v>
      </c>
      <c r="B99" s="6">
        <v>15.1</v>
      </c>
      <c r="C99" s="6">
        <v>4.0999999999999996</v>
      </c>
      <c r="D99" s="6">
        <v>8.6999999999999993</v>
      </c>
      <c r="E99" s="6">
        <v>1</v>
      </c>
      <c r="F99" s="6">
        <v>1.4</v>
      </c>
    </row>
    <row r="100" spans="1:6" ht="14.25" customHeight="1">
      <c r="A100" s="4">
        <v>1986</v>
      </c>
      <c r="B100" s="6">
        <v>15</v>
      </c>
      <c r="C100" s="6">
        <v>4</v>
      </c>
      <c r="D100" s="6">
        <v>8.6999999999999993</v>
      </c>
      <c r="E100" s="6">
        <v>0.9</v>
      </c>
      <c r="F100" s="6">
        <v>1.3</v>
      </c>
    </row>
    <row r="101" spans="1:6" ht="14.25" customHeight="1">
      <c r="A101" s="4">
        <v>1987</v>
      </c>
      <c r="B101" s="6">
        <v>14.3</v>
      </c>
      <c r="C101" s="6">
        <v>3.2</v>
      </c>
      <c r="D101" s="6">
        <v>8.5</v>
      </c>
      <c r="E101" s="6">
        <v>1.3</v>
      </c>
      <c r="F101" s="6">
        <v>1.4</v>
      </c>
    </row>
    <row r="102" spans="1:6" ht="14.25" customHeight="1">
      <c r="A102" s="4">
        <v>1988</v>
      </c>
      <c r="B102" s="6">
        <v>14.7</v>
      </c>
      <c r="C102" s="6">
        <v>3.2</v>
      </c>
      <c r="D102" s="6">
        <v>8.9</v>
      </c>
      <c r="E102" s="6">
        <v>1.2</v>
      </c>
      <c r="F102" s="6">
        <v>1.4</v>
      </c>
    </row>
    <row r="103" spans="1:6" ht="14.25" customHeight="1">
      <c r="A103" s="4">
        <v>1989</v>
      </c>
      <c r="B103" s="6">
        <v>14.3</v>
      </c>
      <c r="C103" s="6">
        <v>3</v>
      </c>
      <c r="D103" s="6">
        <v>8.9</v>
      </c>
      <c r="E103" s="6">
        <v>1.2</v>
      </c>
      <c r="F103" s="6">
        <v>1.2</v>
      </c>
    </row>
    <row r="104" spans="1:6" ht="14.25" customHeight="1">
      <c r="A104" s="4">
        <v>1990</v>
      </c>
      <c r="B104" s="6">
        <v>15</v>
      </c>
      <c r="C104" s="6">
        <v>3.4</v>
      </c>
      <c r="D104" s="6">
        <v>9.1999999999999993</v>
      </c>
      <c r="E104" s="6">
        <v>1.1000000000000001</v>
      </c>
      <c r="F104" s="6">
        <v>1.2</v>
      </c>
    </row>
    <row r="105" spans="1:6" ht="14.25" customHeight="1">
      <c r="A105" s="4">
        <v>1991</v>
      </c>
      <c r="B105" s="6">
        <v>14.5</v>
      </c>
      <c r="C105" s="6">
        <v>3</v>
      </c>
      <c r="D105" s="6">
        <v>9</v>
      </c>
      <c r="E105" s="6">
        <v>1</v>
      </c>
      <c r="F105" s="6">
        <v>1.4</v>
      </c>
    </row>
    <row r="106" spans="1:6" ht="14.25" customHeight="1">
      <c r="A106" s="4">
        <v>1992</v>
      </c>
      <c r="B106" s="6">
        <v>13.9</v>
      </c>
      <c r="C106" s="6">
        <v>2.6</v>
      </c>
      <c r="D106" s="6">
        <v>8.8000000000000007</v>
      </c>
      <c r="E106" s="6">
        <v>1</v>
      </c>
      <c r="F106" s="6">
        <v>1.5</v>
      </c>
    </row>
    <row r="107" spans="1:6" ht="14.25" customHeight="1">
      <c r="A107" s="4">
        <v>1993</v>
      </c>
      <c r="B107" s="6">
        <v>13.8</v>
      </c>
      <c r="C107" s="6">
        <v>2.5</v>
      </c>
      <c r="D107" s="6">
        <v>8.6</v>
      </c>
      <c r="E107" s="6">
        <v>1.2</v>
      </c>
      <c r="F107" s="6">
        <v>1.5</v>
      </c>
    </row>
    <row r="108" spans="1:6" ht="14.25" customHeight="1">
      <c r="A108" s="4">
        <v>1994</v>
      </c>
      <c r="B108" s="6">
        <v>13.5</v>
      </c>
      <c r="C108" s="6">
        <v>2</v>
      </c>
      <c r="D108" s="6">
        <v>8.6</v>
      </c>
      <c r="E108" s="6">
        <v>1.2</v>
      </c>
      <c r="F108" s="6">
        <v>1.7</v>
      </c>
    </row>
    <row r="109" spans="1:6" ht="14.25" customHeight="1">
      <c r="A109" s="4">
        <v>1995</v>
      </c>
      <c r="B109" s="6">
        <v>13.8</v>
      </c>
      <c r="C109" s="6">
        <v>2.1</v>
      </c>
      <c r="D109" s="6">
        <v>8.8000000000000007</v>
      </c>
      <c r="E109" s="6">
        <v>1.3</v>
      </c>
      <c r="F109" s="6">
        <v>1.6</v>
      </c>
    </row>
    <row r="110" spans="1:6" ht="14.25" customHeight="1">
      <c r="A110" s="4">
        <v>1996</v>
      </c>
      <c r="B110" s="6">
        <v>13.7</v>
      </c>
      <c r="C110" s="6">
        <v>2</v>
      </c>
      <c r="D110" s="6">
        <v>9</v>
      </c>
      <c r="E110" s="6">
        <v>1.3</v>
      </c>
      <c r="F110" s="6">
        <v>1.5</v>
      </c>
    </row>
    <row r="111" spans="1:6" ht="14.25" customHeight="1">
      <c r="A111" s="4">
        <v>1997</v>
      </c>
      <c r="B111" s="6">
        <v>14</v>
      </c>
      <c r="C111" s="6">
        <v>2.2999999999999998</v>
      </c>
      <c r="D111" s="6">
        <v>9.1</v>
      </c>
      <c r="E111" s="6">
        <v>1.2</v>
      </c>
      <c r="F111" s="6">
        <v>1.5</v>
      </c>
    </row>
    <row r="112" spans="1:6" ht="14.25" customHeight="1">
      <c r="A112" s="4">
        <v>1998</v>
      </c>
      <c r="B112" s="6">
        <v>13.4</v>
      </c>
      <c r="C112" s="6">
        <v>1.7</v>
      </c>
      <c r="D112" s="6">
        <v>9.1999999999999993</v>
      </c>
      <c r="E112" s="6">
        <v>1.1000000000000001</v>
      </c>
      <c r="F112" s="6">
        <v>1.4</v>
      </c>
    </row>
    <row r="113" spans="1:6" ht="14.25" customHeight="1">
      <c r="A113" s="4">
        <v>1999</v>
      </c>
      <c r="B113" s="6">
        <v>13.7</v>
      </c>
      <c r="C113" s="6">
        <v>1.7</v>
      </c>
      <c r="D113" s="6">
        <v>9.3000000000000007</v>
      </c>
      <c r="E113" s="6">
        <v>1.1000000000000001</v>
      </c>
      <c r="F113" s="6">
        <v>1.6</v>
      </c>
    </row>
    <row r="114" spans="1:6" ht="14.25" customHeight="1">
      <c r="A114" s="4">
        <v>2000</v>
      </c>
      <c r="B114" s="6">
        <v>13.6</v>
      </c>
      <c r="C114" s="6">
        <v>1.8</v>
      </c>
      <c r="D114" s="6">
        <v>9.1999999999999993</v>
      </c>
      <c r="E114" s="6">
        <v>1.1000000000000001</v>
      </c>
      <c r="F114" s="6">
        <v>1.4</v>
      </c>
    </row>
    <row r="115" spans="1:6" ht="14.25" customHeight="1">
      <c r="A115" s="4">
        <v>2001</v>
      </c>
      <c r="B115" s="6">
        <v>11.7</v>
      </c>
      <c r="C115" s="6">
        <v>0.5</v>
      </c>
      <c r="D115" s="6">
        <v>9.1</v>
      </c>
      <c r="E115" s="6">
        <v>0.8</v>
      </c>
      <c r="F115" s="6">
        <v>1.4</v>
      </c>
    </row>
    <row r="116" spans="1:6" ht="14.25" customHeight="1">
      <c r="A116" s="4">
        <v>2002</v>
      </c>
      <c r="B116" s="6">
        <v>11</v>
      </c>
      <c r="C116" s="6">
        <v>0</v>
      </c>
      <c r="D116" s="6">
        <v>8.9</v>
      </c>
      <c r="E116" s="6">
        <v>0.7</v>
      </c>
      <c r="F116" s="6">
        <v>1.4</v>
      </c>
    </row>
    <row r="117" spans="1:6" ht="14.25" customHeight="1">
      <c r="A117" s="4">
        <v>2003</v>
      </c>
      <c r="B117" s="6">
        <v>10.1</v>
      </c>
      <c r="C117" s="6">
        <v>-0.9</v>
      </c>
      <c r="D117" s="6">
        <v>8.8000000000000007</v>
      </c>
      <c r="E117" s="6">
        <v>0.9</v>
      </c>
      <c r="F117" s="6">
        <v>1.4</v>
      </c>
    </row>
    <row r="118" spans="1:6" ht="14.25" customHeight="1">
      <c r="A118" s="4">
        <v>2004</v>
      </c>
      <c r="B118" s="6">
        <v>10.3</v>
      </c>
      <c r="C118" s="6">
        <v>-0.7</v>
      </c>
      <c r="D118" s="6">
        <v>8.6</v>
      </c>
      <c r="E118" s="6">
        <v>1</v>
      </c>
      <c r="F118" s="6">
        <v>1.3</v>
      </c>
    </row>
    <row r="119" spans="1:6" ht="14.25" customHeight="1">
      <c r="A119" s="4">
        <v>2005</v>
      </c>
      <c r="B119" s="6">
        <v>10.5</v>
      </c>
      <c r="C119" s="6">
        <v>-0.7</v>
      </c>
      <c r="D119" s="6">
        <v>8.6999999999999993</v>
      </c>
      <c r="E119" s="6">
        <v>1.3</v>
      </c>
      <c r="F119" s="6">
        <v>1.3</v>
      </c>
    </row>
    <row r="120" spans="1:6" ht="14.25" customHeight="1">
      <c r="A120" s="4">
        <v>2006</v>
      </c>
      <c r="B120" s="6">
        <v>10.6</v>
      </c>
      <c r="C120" s="6">
        <v>-0.6</v>
      </c>
      <c r="D120" s="6">
        <v>8.6999999999999993</v>
      </c>
      <c r="E120" s="6">
        <v>1.3</v>
      </c>
      <c r="F120" s="6">
        <v>1.2</v>
      </c>
    </row>
    <row r="121" spans="1:6" ht="14.25" customHeight="1">
      <c r="A121" s="4">
        <v>2007</v>
      </c>
      <c r="B121" s="6">
        <v>11</v>
      </c>
      <c r="C121" s="6">
        <v>-0.2</v>
      </c>
      <c r="D121" s="6">
        <v>9</v>
      </c>
      <c r="E121" s="6">
        <v>1.2</v>
      </c>
      <c r="F121" s="6">
        <v>1</v>
      </c>
    </row>
    <row r="122" spans="1:6" ht="14.25" customHeight="1">
      <c r="A122" s="4">
        <v>2008</v>
      </c>
      <c r="B122" s="6">
        <v>7.8</v>
      </c>
      <c r="C122" s="6">
        <v>-2.7</v>
      </c>
      <c r="D122" s="6">
        <v>8.8000000000000007</v>
      </c>
      <c r="E122" s="6">
        <v>0.7</v>
      </c>
      <c r="F122" s="6">
        <v>1</v>
      </c>
    </row>
    <row r="123" spans="1:6" ht="14.25" customHeight="1">
      <c r="A123" s="4">
        <v>2009</v>
      </c>
      <c r="B123" s="6">
        <v>7.2</v>
      </c>
      <c r="C123" s="6">
        <v>-2.8</v>
      </c>
      <c r="D123" s="6">
        <v>8.4</v>
      </c>
      <c r="E123" s="6">
        <v>0.6</v>
      </c>
      <c r="F123" s="6">
        <v>1</v>
      </c>
    </row>
    <row r="124" spans="1:6" ht="14.25" customHeight="1">
      <c r="A124" s="4">
        <v>2010</v>
      </c>
      <c r="B124" s="6">
        <v>7.6</v>
      </c>
      <c r="C124" s="6">
        <v>-2.6</v>
      </c>
      <c r="D124" s="6">
        <v>8.3000000000000007</v>
      </c>
      <c r="E124" s="6">
        <v>0.7</v>
      </c>
      <c r="F124" s="6">
        <v>1.1000000000000001</v>
      </c>
    </row>
    <row r="125" spans="1:6" ht="14.25" customHeight="1">
      <c r="A125" s="4">
        <v>2011</v>
      </c>
      <c r="B125" s="6">
        <v>7.7</v>
      </c>
      <c r="C125" s="6">
        <v>-1.5</v>
      </c>
      <c r="D125" s="6">
        <v>7.3</v>
      </c>
      <c r="E125" s="6">
        <v>0.7</v>
      </c>
      <c r="F125" s="6">
        <v>1.1000000000000001</v>
      </c>
    </row>
    <row r="126" spans="1:6" ht="14.25" customHeight="1">
      <c r="A126" s="4">
        <v>2012</v>
      </c>
      <c r="B126" s="6">
        <v>7.7</v>
      </c>
      <c r="C126" s="6">
        <v>-1.5</v>
      </c>
      <c r="D126" s="6">
        <v>7.3</v>
      </c>
      <c r="E126" s="6">
        <v>0.8</v>
      </c>
      <c r="F126" s="6">
        <v>1.2</v>
      </c>
    </row>
    <row r="127" spans="1:6" ht="14.25" customHeight="1">
      <c r="A127" s="4">
        <v>2013</v>
      </c>
      <c r="B127" s="6">
        <v>9.1</v>
      </c>
      <c r="C127" s="6">
        <v>-1.3</v>
      </c>
      <c r="D127" s="6">
        <v>8.4</v>
      </c>
      <c r="E127" s="6">
        <v>0.9</v>
      </c>
      <c r="F127" s="6">
        <v>1.2</v>
      </c>
    </row>
    <row r="128" spans="1:6" ht="14.25" customHeight="1">
      <c r="A128" s="4">
        <v>2014</v>
      </c>
      <c r="B128" s="6">
        <v>9</v>
      </c>
      <c r="C128" s="6">
        <v>-1.6</v>
      </c>
      <c r="D128" s="6">
        <v>8.5</v>
      </c>
      <c r="E128" s="6">
        <v>0.9</v>
      </c>
      <c r="F128" s="6">
        <v>1.2</v>
      </c>
    </row>
    <row r="129" spans="1:6" ht="14.25" customHeight="1">
      <c r="A129" s="4">
        <v>2015</v>
      </c>
      <c r="B129" s="6">
        <v>9.1999999999999993</v>
      </c>
      <c r="C129" s="6">
        <v>-1.3</v>
      </c>
      <c r="D129" s="6">
        <v>8.5</v>
      </c>
      <c r="E129" s="6">
        <v>0.9</v>
      </c>
      <c r="F129" s="6">
        <v>1.2</v>
      </c>
    </row>
    <row r="130" spans="1:6" ht="14.25" customHeight="1">
      <c r="A130" s="4">
        <v>2016</v>
      </c>
      <c r="B130" s="6">
        <v>9.4</v>
      </c>
      <c r="C130" s="6">
        <v>-1.2</v>
      </c>
      <c r="D130" s="6">
        <v>8.6</v>
      </c>
      <c r="E130" s="6">
        <v>0.9</v>
      </c>
      <c r="F130" s="6">
        <v>1.1000000000000001</v>
      </c>
    </row>
    <row r="132" spans="1:6" ht="14.25" customHeight="1">
      <c r="B132" s="583" t="s">
        <v>7</v>
      </c>
      <c r="C132" s="583"/>
      <c r="D132" s="583"/>
      <c r="E132" s="583"/>
      <c r="F132" s="583"/>
    </row>
    <row r="133" spans="1:6" ht="14.25" customHeight="1">
      <c r="A133" s="4">
        <v>1979</v>
      </c>
      <c r="B133" s="6">
        <v>19.100000000000001</v>
      </c>
      <c r="C133" s="6">
        <v>7.4</v>
      </c>
      <c r="D133" s="6">
        <v>8.5</v>
      </c>
      <c r="E133" s="6">
        <v>2</v>
      </c>
      <c r="F133" s="6">
        <v>1.1000000000000001</v>
      </c>
    </row>
    <row r="134" spans="1:6" ht="14.25" customHeight="1">
      <c r="A134" s="4">
        <v>1980</v>
      </c>
      <c r="B134" s="6">
        <v>19</v>
      </c>
      <c r="C134" s="6">
        <v>7.9</v>
      </c>
      <c r="D134" s="6">
        <v>8.5</v>
      </c>
      <c r="E134" s="6">
        <v>1.7</v>
      </c>
      <c r="F134" s="6">
        <v>0.9</v>
      </c>
    </row>
    <row r="135" spans="1:6" ht="14.25" customHeight="1">
      <c r="A135" s="4">
        <v>1981</v>
      </c>
      <c r="B135" s="6">
        <v>19.399999999999999</v>
      </c>
      <c r="C135" s="6">
        <v>8.1999999999999993</v>
      </c>
      <c r="D135" s="6">
        <v>9</v>
      </c>
      <c r="E135" s="6">
        <v>1.4</v>
      </c>
      <c r="F135" s="6">
        <v>0.9</v>
      </c>
    </row>
    <row r="136" spans="1:6" ht="14.25" customHeight="1">
      <c r="A136" s="4">
        <v>1982</v>
      </c>
      <c r="B136" s="6">
        <v>18.100000000000001</v>
      </c>
      <c r="C136" s="6">
        <v>7.4</v>
      </c>
      <c r="D136" s="6">
        <v>8.9</v>
      </c>
      <c r="E136" s="6">
        <v>0.9</v>
      </c>
      <c r="F136" s="6">
        <v>0.9</v>
      </c>
    </row>
    <row r="137" spans="1:6" ht="14.25" customHeight="1">
      <c r="A137" s="4">
        <v>1983</v>
      </c>
      <c r="B137" s="6">
        <v>17.5</v>
      </c>
      <c r="C137" s="6">
        <v>6.7</v>
      </c>
      <c r="D137" s="6">
        <v>8.8000000000000007</v>
      </c>
      <c r="E137" s="6">
        <v>1.1000000000000001</v>
      </c>
      <c r="F137" s="6">
        <v>1</v>
      </c>
    </row>
    <row r="138" spans="1:6" ht="14.25" customHeight="1">
      <c r="A138" s="4">
        <v>1984</v>
      </c>
      <c r="B138" s="6">
        <v>18</v>
      </c>
      <c r="C138" s="6">
        <v>6.6</v>
      </c>
      <c r="D138" s="6">
        <v>9.1</v>
      </c>
      <c r="E138" s="6">
        <v>1.3</v>
      </c>
      <c r="F138" s="6">
        <v>1.1000000000000001</v>
      </c>
    </row>
    <row r="139" spans="1:6" ht="14.25" customHeight="1">
      <c r="A139" s="4">
        <v>1985</v>
      </c>
      <c r="B139" s="6">
        <v>18.2</v>
      </c>
      <c r="C139" s="6">
        <v>6.5</v>
      </c>
      <c r="D139" s="6">
        <v>9.4</v>
      </c>
      <c r="E139" s="6">
        <v>1.1000000000000001</v>
      </c>
      <c r="F139" s="6">
        <v>1.1000000000000001</v>
      </c>
    </row>
    <row r="140" spans="1:6" ht="14.25" customHeight="1">
      <c r="A140" s="4">
        <v>1986</v>
      </c>
      <c r="B140" s="6">
        <v>18.2</v>
      </c>
      <c r="C140" s="6">
        <v>6.5</v>
      </c>
      <c r="D140" s="6">
        <v>9.4</v>
      </c>
      <c r="E140" s="6">
        <v>1.2</v>
      </c>
      <c r="F140" s="6">
        <v>1.1000000000000001</v>
      </c>
    </row>
    <row r="141" spans="1:6" ht="14.25" customHeight="1">
      <c r="A141" s="4">
        <v>1987</v>
      </c>
      <c r="B141" s="6">
        <v>17.8</v>
      </c>
      <c r="C141" s="6">
        <v>5.8</v>
      </c>
      <c r="D141" s="6">
        <v>9.3000000000000007</v>
      </c>
      <c r="E141" s="6">
        <v>1.5</v>
      </c>
      <c r="F141" s="6">
        <v>1.1000000000000001</v>
      </c>
    </row>
    <row r="142" spans="1:6" ht="14.25" customHeight="1">
      <c r="A142" s="4">
        <v>1988</v>
      </c>
      <c r="B142" s="6">
        <v>18.2</v>
      </c>
      <c r="C142" s="6">
        <v>5.9</v>
      </c>
      <c r="D142" s="6">
        <v>9.6999999999999993</v>
      </c>
      <c r="E142" s="6">
        <v>1.5</v>
      </c>
      <c r="F142" s="6">
        <v>1.1000000000000001</v>
      </c>
    </row>
    <row r="143" spans="1:6" ht="14.25" customHeight="1">
      <c r="A143" s="4">
        <v>1989</v>
      </c>
      <c r="B143" s="6">
        <v>18.100000000000001</v>
      </c>
      <c r="C143" s="6">
        <v>5.9</v>
      </c>
      <c r="D143" s="6">
        <v>9.6999999999999993</v>
      </c>
      <c r="E143" s="6">
        <v>1.4</v>
      </c>
      <c r="F143" s="6">
        <v>1</v>
      </c>
    </row>
    <row r="144" spans="1:6" ht="14.25" customHeight="1">
      <c r="A144" s="4">
        <v>1990</v>
      </c>
      <c r="B144" s="6">
        <v>18.2</v>
      </c>
      <c r="C144" s="6">
        <v>6</v>
      </c>
      <c r="D144" s="6">
        <v>9.8000000000000007</v>
      </c>
      <c r="E144" s="6">
        <v>1.3</v>
      </c>
      <c r="F144" s="6">
        <v>1</v>
      </c>
    </row>
    <row r="145" spans="1:6" ht="14.25" customHeight="1">
      <c r="A145" s="4">
        <v>1991</v>
      </c>
      <c r="B145" s="6">
        <v>17.8</v>
      </c>
      <c r="C145" s="6">
        <v>5.8</v>
      </c>
      <c r="D145" s="6">
        <v>9.6</v>
      </c>
      <c r="E145" s="6">
        <v>1.3</v>
      </c>
      <c r="F145" s="6">
        <v>1.2</v>
      </c>
    </row>
    <row r="146" spans="1:6" ht="14.25" customHeight="1">
      <c r="A146" s="4">
        <v>1992</v>
      </c>
      <c r="B146" s="6">
        <v>17.7</v>
      </c>
      <c r="C146" s="6">
        <v>5.5</v>
      </c>
      <c r="D146" s="6">
        <v>9.6</v>
      </c>
      <c r="E146" s="6">
        <v>1.3</v>
      </c>
      <c r="F146" s="6">
        <v>1.2</v>
      </c>
    </row>
    <row r="147" spans="1:6" ht="14.25" customHeight="1">
      <c r="A147" s="4">
        <v>1993</v>
      </c>
      <c r="B147" s="6">
        <v>17.600000000000001</v>
      </c>
      <c r="C147" s="6">
        <v>5.4</v>
      </c>
      <c r="D147" s="6">
        <v>9.6</v>
      </c>
      <c r="E147" s="6">
        <v>1.4</v>
      </c>
      <c r="F147" s="6">
        <v>1.2</v>
      </c>
    </row>
    <row r="148" spans="1:6" ht="14.25" customHeight="1">
      <c r="A148" s="4">
        <v>1994</v>
      </c>
      <c r="B148" s="6">
        <v>17.8</v>
      </c>
      <c r="C148" s="6">
        <v>5.4</v>
      </c>
      <c r="D148" s="6">
        <v>9.6</v>
      </c>
      <c r="E148" s="6">
        <v>1.6</v>
      </c>
      <c r="F148" s="6">
        <v>1.3</v>
      </c>
    </row>
    <row r="149" spans="1:6" ht="14.25" customHeight="1">
      <c r="A149" s="4">
        <v>1995</v>
      </c>
      <c r="B149" s="6">
        <v>17.8</v>
      </c>
      <c r="C149" s="6">
        <v>5.4</v>
      </c>
      <c r="D149" s="6">
        <v>9.6</v>
      </c>
      <c r="E149" s="6">
        <v>1.6</v>
      </c>
      <c r="F149" s="6">
        <v>1.3</v>
      </c>
    </row>
    <row r="150" spans="1:6" ht="14.25" customHeight="1">
      <c r="A150" s="4">
        <v>1996</v>
      </c>
      <c r="B150" s="6">
        <v>17.8</v>
      </c>
      <c r="C150" s="6">
        <v>5.4</v>
      </c>
      <c r="D150" s="6">
        <v>9.6</v>
      </c>
      <c r="E150" s="6">
        <v>1.6</v>
      </c>
      <c r="F150" s="6">
        <v>1.2</v>
      </c>
    </row>
    <row r="151" spans="1:6" ht="14.25" customHeight="1">
      <c r="A151" s="4">
        <v>1997</v>
      </c>
      <c r="B151" s="6">
        <v>18.100000000000001</v>
      </c>
      <c r="C151" s="6">
        <v>5.6</v>
      </c>
      <c r="D151" s="6">
        <v>9.8000000000000007</v>
      </c>
      <c r="E151" s="6">
        <v>1.6</v>
      </c>
      <c r="F151" s="6">
        <v>1.1000000000000001</v>
      </c>
    </row>
    <row r="152" spans="1:6" ht="14.25" customHeight="1">
      <c r="A152" s="4">
        <v>1998</v>
      </c>
      <c r="B152" s="6">
        <v>17.399999999999999</v>
      </c>
      <c r="C152" s="6">
        <v>5.0999999999999996</v>
      </c>
      <c r="D152" s="6">
        <v>9.6999999999999993</v>
      </c>
      <c r="E152" s="6">
        <v>1.4</v>
      </c>
      <c r="F152" s="6">
        <v>1.2</v>
      </c>
    </row>
    <row r="153" spans="1:6" ht="14.25" customHeight="1">
      <c r="A153" s="4">
        <v>1999</v>
      </c>
      <c r="B153" s="6">
        <v>17.5</v>
      </c>
      <c r="C153" s="6">
        <v>5.0999999999999996</v>
      </c>
      <c r="D153" s="6">
        <v>9.8000000000000007</v>
      </c>
      <c r="E153" s="6">
        <v>1.4</v>
      </c>
      <c r="F153" s="6">
        <v>1.3</v>
      </c>
    </row>
    <row r="154" spans="1:6" ht="14.25" customHeight="1">
      <c r="A154" s="4">
        <v>2000</v>
      </c>
      <c r="B154" s="6">
        <v>17.3</v>
      </c>
      <c r="C154" s="6">
        <v>5.0999999999999996</v>
      </c>
      <c r="D154" s="6">
        <v>9.6999999999999993</v>
      </c>
      <c r="E154" s="6">
        <v>1.4</v>
      </c>
      <c r="F154" s="6">
        <v>1.1000000000000001</v>
      </c>
    </row>
    <row r="155" spans="1:6" ht="14.25" customHeight="1">
      <c r="A155" s="4">
        <v>2001</v>
      </c>
      <c r="B155" s="6">
        <v>15.7</v>
      </c>
      <c r="C155" s="6">
        <v>4</v>
      </c>
      <c r="D155" s="6">
        <v>9.6999999999999993</v>
      </c>
      <c r="E155" s="6">
        <v>1</v>
      </c>
      <c r="F155" s="6">
        <v>1.1000000000000001</v>
      </c>
    </row>
    <row r="156" spans="1:6" ht="14.25" customHeight="1">
      <c r="A156" s="4">
        <v>2002</v>
      </c>
      <c r="B156" s="6">
        <v>15.1</v>
      </c>
      <c r="C156" s="6">
        <v>3.6</v>
      </c>
      <c r="D156" s="6">
        <v>9.5</v>
      </c>
      <c r="E156" s="6">
        <v>0.9</v>
      </c>
      <c r="F156" s="6">
        <v>1.1000000000000001</v>
      </c>
    </row>
    <row r="157" spans="1:6" ht="14.25" customHeight="1">
      <c r="A157" s="4">
        <v>2003</v>
      </c>
      <c r="B157" s="6">
        <v>14.3</v>
      </c>
      <c r="C157" s="6">
        <v>2.8</v>
      </c>
      <c r="D157" s="6">
        <v>9.3000000000000007</v>
      </c>
      <c r="E157" s="6">
        <v>1.1000000000000001</v>
      </c>
      <c r="F157" s="6">
        <v>1.1000000000000001</v>
      </c>
    </row>
    <row r="158" spans="1:6" ht="14.25" customHeight="1">
      <c r="A158" s="4">
        <v>2004</v>
      </c>
      <c r="B158" s="6">
        <v>14.6</v>
      </c>
      <c r="C158" s="6">
        <v>3</v>
      </c>
      <c r="D158" s="6">
        <v>9.3000000000000007</v>
      </c>
      <c r="E158" s="6">
        <v>1.2</v>
      </c>
      <c r="F158" s="6">
        <v>1</v>
      </c>
    </row>
    <row r="159" spans="1:6" ht="14.25" customHeight="1">
      <c r="A159" s="4">
        <v>2005</v>
      </c>
      <c r="B159" s="6">
        <v>14.8</v>
      </c>
      <c r="C159" s="6">
        <v>3</v>
      </c>
      <c r="D159" s="6">
        <v>9.3000000000000007</v>
      </c>
      <c r="E159" s="6">
        <v>1.6</v>
      </c>
      <c r="F159" s="6">
        <v>1</v>
      </c>
    </row>
    <row r="160" spans="1:6" ht="14.25" customHeight="1">
      <c r="A160" s="4">
        <v>2006</v>
      </c>
      <c r="B160" s="6">
        <v>14.9</v>
      </c>
      <c r="C160" s="6">
        <v>3</v>
      </c>
      <c r="D160" s="6">
        <v>9.1999999999999993</v>
      </c>
      <c r="E160" s="6">
        <v>1.7</v>
      </c>
      <c r="F160" s="6">
        <v>0.9</v>
      </c>
    </row>
    <row r="161" spans="1:6" ht="14.25" customHeight="1">
      <c r="A161" s="4">
        <v>2007</v>
      </c>
      <c r="B161" s="6">
        <v>14.8</v>
      </c>
      <c r="C161" s="6">
        <v>3.3</v>
      </c>
      <c r="D161" s="6">
        <v>9.3000000000000007</v>
      </c>
      <c r="E161" s="6">
        <v>1.4</v>
      </c>
      <c r="F161" s="6">
        <v>0.8</v>
      </c>
    </row>
    <row r="162" spans="1:6" ht="14.25" customHeight="1">
      <c r="A162" s="4">
        <v>2008</v>
      </c>
      <c r="B162" s="6">
        <v>12.2</v>
      </c>
      <c r="C162" s="6">
        <v>1.4</v>
      </c>
      <c r="D162" s="6">
        <v>9.1999999999999993</v>
      </c>
      <c r="E162" s="6">
        <v>0.9</v>
      </c>
      <c r="F162" s="6">
        <v>0.8</v>
      </c>
    </row>
    <row r="163" spans="1:6" ht="14.25" customHeight="1">
      <c r="A163" s="4">
        <v>2009</v>
      </c>
      <c r="B163" s="6">
        <v>11.8</v>
      </c>
      <c r="C163" s="6">
        <v>1.4</v>
      </c>
      <c r="D163" s="6">
        <v>8.9</v>
      </c>
      <c r="E163" s="6">
        <v>0.7</v>
      </c>
      <c r="F163" s="6">
        <v>0.8</v>
      </c>
    </row>
    <row r="164" spans="1:6" ht="14.25" customHeight="1">
      <c r="A164" s="4">
        <v>2010</v>
      </c>
      <c r="B164" s="6">
        <v>12.1</v>
      </c>
      <c r="C164" s="6">
        <v>1.7</v>
      </c>
      <c r="D164" s="6">
        <v>8.6999999999999993</v>
      </c>
      <c r="E164" s="6">
        <v>0.9</v>
      </c>
      <c r="F164" s="6">
        <v>0.8</v>
      </c>
    </row>
    <row r="165" spans="1:6" ht="14.25" customHeight="1">
      <c r="A165" s="4">
        <v>2011</v>
      </c>
      <c r="B165" s="6">
        <v>12</v>
      </c>
      <c r="C165" s="6">
        <v>2.7</v>
      </c>
      <c r="D165" s="6">
        <v>7.6</v>
      </c>
      <c r="E165" s="6">
        <v>0.9</v>
      </c>
      <c r="F165" s="6">
        <v>0.9</v>
      </c>
    </row>
    <row r="166" spans="1:6" ht="14.25" customHeight="1">
      <c r="A166" s="4">
        <v>2012</v>
      </c>
      <c r="B166" s="6">
        <v>12.2</v>
      </c>
      <c r="C166" s="6">
        <v>2.8</v>
      </c>
      <c r="D166" s="6">
        <v>7.6</v>
      </c>
      <c r="E166" s="6">
        <v>0.9</v>
      </c>
      <c r="F166" s="6">
        <v>0.9</v>
      </c>
    </row>
    <row r="167" spans="1:6" ht="14.25" customHeight="1">
      <c r="A167" s="4">
        <v>2013</v>
      </c>
      <c r="B167" s="6">
        <v>13.7</v>
      </c>
      <c r="C167" s="6">
        <v>2.9</v>
      </c>
      <c r="D167" s="6">
        <v>8.8000000000000007</v>
      </c>
      <c r="E167" s="6">
        <v>1.1000000000000001</v>
      </c>
      <c r="F167" s="6">
        <v>0.9</v>
      </c>
    </row>
    <row r="168" spans="1:6" ht="14.25" customHeight="1">
      <c r="A168" s="4">
        <v>2014</v>
      </c>
      <c r="B168" s="6">
        <v>14</v>
      </c>
      <c r="C168" s="6">
        <v>2.8</v>
      </c>
      <c r="D168" s="6">
        <v>9</v>
      </c>
      <c r="E168" s="6">
        <v>1.1000000000000001</v>
      </c>
      <c r="F168" s="6">
        <v>1</v>
      </c>
    </row>
    <row r="169" spans="1:6" ht="14.25" customHeight="1">
      <c r="A169" s="4">
        <v>2015</v>
      </c>
      <c r="B169" s="6">
        <v>14</v>
      </c>
      <c r="C169" s="6">
        <v>3</v>
      </c>
      <c r="D169" s="6">
        <v>8.9</v>
      </c>
      <c r="E169" s="6">
        <v>1.1000000000000001</v>
      </c>
      <c r="F169" s="6">
        <v>1</v>
      </c>
    </row>
    <row r="170" spans="1:6" ht="14.25" customHeight="1">
      <c r="A170" s="4">
        <v>2016</v>
      </c>
      <c r="B170" s="6">
        <v>13.9</v>
      </c>
      <c r="C170" s="6">
        <v>3.1</v>
      </c>
      <c r="D170" s="6">
        <v>8.9</v>
      </c>
      <c r="E170" s="6">
        <v>1</v>
      </c>
      <c r="F170" s="6">
        <v>0.9</v>
      </c>
    </row>
    <row r="172" spans="1:6" ht="14.25" customHeight="1">
      <c r="B172" s="583" t="s">
        <v>8</v>
      </c>
      <c r="C172" s="583"/>
      <c r="D172" s="583"/>
      <c r="E172" s="583"/>
      <c r="F172" s="583"/>
    </row>
    <row r="173" spans="1:6" ht="14.25" customHeight="1">
      <c r="A173" s="4">
        <v>1979</v>
      </c>
      <c r="B173" s="6">
        <v>21.7</v>
      </c>
      <c r="C173" s="6">
        <v>10.1</v>
      </c>
      <c r="D173" s="6">
        <v>8.5</v>
      </c>
      <c r="E173" s="6">
        <v>2.2000000000000002</v>
      </c>
      <c r="F173" s="6">
        <v>0.9</v>
      </c>
    </row>
    <row r="174" spans="1:6" ht="14.25" customHeight="1">
      <c r="A174" s="4">
        <v>1980</v>
      </c>
      <c r="B174" s="6">
        <v>21.8</v>
      </c>
      <c r="C174" s="6">
        <v>10.7</v>
      </c>
      <c r="D174" s="6">
        <v>8.5</v>
      </c>
      <c r="E174" s="6">
        <v>1.9</v>
      </c>
      <c r="F174" s="6">
        <v>0.8</v>
      </c>
    </row>
    <row r="175" spans="1:6" ht="14.25" customHeight="1">
      <c r="A175" s="4">
        <v>1981</v>
      </c>
      <c r="B175" s="6">
        <v>22.3</v>
      </c>
      <c r="C175" s="6">
        <v>11</v>
      </c>
      <c r="D175" s="6">
        <v>9.1</v>
      </c>
      <c r="E175" s="6">
        <v>1.5</v>
      </c>
      <c r="F175" s="6">
        <v>0.7</v>
      </c>
    </row>
    <row r="176" spans="1:6" ht="14.25" customHeight="1">
      <c r="A176" s="4">
        <v>1982</v>
      </c>
      <c r="B176" s="6">
        <v>20.6</v>
      </c>
      <c r="C176" s="6">
        <v>10</v>
      </c>
      <c r="D176" s="6">
        <v>9</v>
      </c>
      <c r="E176" s="6">
        <v>0.9</v>
      </c>
      <c r="F176" s="6">
        <v>0.8</v>
      </c>
    </row>
    <row r="177" spans="1:6" ht="14.25" customHeight="1">
      <c r="A177" s="4">
        <v>1983</v>
      </c>
      <c r="B177" s="6">
        <v>20.100000000000001</v>
      </c>
      <c r="C177" s="6">
        <v>9</v>
      </c>
      <c r="D177" s="6">
        <v>9</v>
      </c>
      <c r="E177" s="6">
        <v>1.2</v>
      </c>
      <c r="F177" s="6">
        <v>0.9</v>
      </c>
    </row>
    <row r="178" spans="1:6" ht="14.25" customHeight="1">
      <c r="A178" s="4">
        <v>1984</v>
      </c>
      <c r="B178" s="6">
        <v>20.3</v>
      </c>
      <c r="C178" s="6">
        <v>8.8000000000000007</v>
      </c>
      <c r="D178" s="6">
        <v>9.1999999999999993</v>
      </c>
      <c r="E178" s="6">
        <v>1.4</v>
      </c>
      <c r="F178" s="6">
        <v>1</v>
      </c>
    </row>
    <row r="179" spans="1:6" ht="14.25" customHeight="1">
      <c r="A179" s="4">
        <v>1985</v>
      </c>
      <c r="B179" s="6">
        <v>20.5</v>
      </c>
      <c r="C179" s="6">
        <v>8.8000000000000007</v>
      </c>
      <c r="D179" s="6">
        <v>9.5</v>
      </c>
      <c r="E179" s="6">
        <v>1.3</v>
      </c>
      <c r="F179" s="6">
        <v>0.9</v>
      </c>
    </row>
    <row r="180" spans="1:6" ht="14.25" customHeight="1">
      <c r="A180" s="4">
        <v>1986</v>
      </c>
      <c r="B180" s="6">
        <v>20.6</v>
      </c>
      <c r="C180" s="6">
        <v>8.8000000000000007</v>
      </c>
      <c r="D180" s="6">
        <v>9.6999999999999993</v>
      </c>
      <c r="E180" s="6">
        <v>1.3</v>
      </c>
      <c r="F180" s="6">
        <v>0.9</v>
      </c>
    </row>
    <row r="181" spans="1:6" ht="14.25" customHeight="1">
      <c r="A181" s="4">
        <v>1987</v>
      </c>
      <c r="B181" s="6">
        <v>20.399999999999999</v>
      </c>
      <c r="C181" s="6">
        <v>8.1</v>
      </c>
      <c r="D181" s="6">
        <v>9.6999999999999993</v>
      </c>
      <c r="E181" s="6">
        <v>1.7</v>
      </c>
      <c r="F181" s="6">
        <v>0.9</v>
      </c>
    </row>
    <row r="182" spans="1:6" ht="14.25" customHeight="1">
      <c r="A182" s="4">
        <v>1988</v>
      </c>
      <c r="B182" s="6">
        <v>20.8</v>
      </c>
      <c r="C182" s="6">
        <v>8.1999999999999993</v>
      </c>
      <c r="D182" s="6">
        <v>10.1</v>
      </c>
      <c r="E182" s="6">
        <v>1.6</v>
      </c>
      <c r="F182" s="6">
        <v>0.9</v>
      </c>
    </row>
    <row r="183" spans="1:6" ht="14.25" customHeight="1">
      <c r="A183" s="4">
        <v>1989</v>
      </c>
      <c r="B183" s="6">
        <v>20.8</v>
      </c>
      <c r="C183" s="6">
        <v>8.3000000000000007</v>
      </c>
      <c r="D183" s="6">
        <v>10</v>
      </c>
      <c r="E183" s="6">
        <v>1.6</v>
      </c>
      <c r="F183" s="6">
        <v>0.9</v>
      </c>
    </row>
    <row r="184" spans="1:6" ht="14.25" customHeight="1">
      <c r="A184" s="4">
        <v>1990</v>
      </c>
      <c r="B184" s="6">
        <v>20.8</v>
      </c>
      <c r="C184" s="6">
        <v>8.1999999999999993</v>
      </c>
      <c r="D184" s="6">
        <v>10.1</v>
      </c>
      <c r="E184" s="6">
        <v>1.5</v>
      </c>
      <c r="F184" s="6">
        <v>0.9</v>
      </c>
    </row>
    <row r="185" spans="1:6" ht="14.25" customHeight="1">
      <c r="A185" s="4">
        <v>1991</v>
      </c>
      <c r="B185" s="6">
        <v>20.5</v>
      </c>
      <c r="C185" s="6">
        <v>8.1</v>
      </c>
      <c r="D185" s="6">
        <v>10.1</v>
      </c>
      <c r="E185" s="6">
        <v>1.4</v>
      </c>
      <c r="F185" s="6">
        <v>1</v>
      </c>
    </row>
    <row r="186" spans="1:6" ht="14.25" customHeight="1">
      <c r="A186" s="4">
        <v>1992</v>
      </c>
      <c r="B186" s="6">
        <v>20.3</v>
      </c>
      <c r="C186" s="6">
        <v>7.8</v>
      </c>
      <c r="D186" s="6">
        <v>10</v>
      </c>
      <c r="E186" s="6">
        <v>1.5</v>
      </c>
      <c r="F186" s="6">
        <v>1</v>
      </c>
    </row>
    <row r="187" spans="1:6" ht="14.25" customHeight="1">
      <c r="A187" s="4">
        <v>1993</v>
      </c>
      <c r="B187" s="6">
        <v>20.3</v>
      </c>
      <c r="C187" s="6">
        <v>7.7</v>
      </c>
      <c r="D187" s="6">
        <v>10</v>
      </c>
      <c r="E187" s="6">
        <v>1.6</v>
      </c>
      <c r="F187" s="6">
        <v>1</v>
      </c>
    </row>
    <row r="188" spans="1:6" ht="14.25" customHeight="1">
      <c r="A188" s="4">
        <v>1994</v>
      </c>
      <c r="B188" s="6">
        <v>20.7</v>
      </c>
      <c r="C188" s="6">
        <v>7.8</v>
      </c>
      <c r="D188" s="6">
        <v>10.1</v>
      </c>
      <c r="E188" s="6">
        <v>1.7</v>
      </c>
      <c r="F188" s="6">
        <v>1.1000000000000001</v>
      </c>
    </row>
    <row r="189" spans="1:6" ht="14.25" customHeight="1">
      <c r="A189" s="4">
        <v>1995</v>
      </c>
      <c r="B189" s="6">
        <v>20.7</v>
      </c>
      <c r="C189" s="6">
        <v>7.8</v>
      </c>
      <c r="D189" s="6">
        <v>10.1</v>
      </c>
      <c r="E189" s="6">
        <v>1.8</v>
      </c>
      <c r="F189" s="6">
        <v>1.1000000000000001</v>
      </c>
    </row>
    <row r="190" spans="1:6" ht="14.25" customHeight="1">
      <c r="A190" s="4">
        <v>1996</v>
      </c>
      <c r="B190" s="6">
        <v>20.7</v>
      </c>
      <c r="C190" s="6">
        <v>7.9</v>
      </c>
      <c r="D190" s="6">
        <v>10</v>
      </c>
      <c r="E190" s="6">
        <v>1.8</v>
      </c>
      <c r="F190" s="6">
        <v>0.9</v>
      </c>
    </row>
    <row r="191" spans="1:6" ht="14.25" customHeight="1">
      <c r="A191" s="4">
        <v>1997</v>
      </c>
      <c r="B191" s="6">
        <v>20.7</v>
      </c>
      <c r="C191" s="6">
        <v>8</v>
      </c>
      <c r="D191" s="6">
        <v>10</v>
      </c>
      <c r="E191" s="6">
        <v>1.8</v>
      </c>
      <c r="F191" s="6">
        <v>0.9</v>
      </c>
    </row>
    <row r="192" spans="1:6" ht="14.25" customHeight="1">
      <c r="A192" s="4">
        <v>1998</v>
      </c>
      <c r="B192" s="6">
        <v>20.6</v>
      </c>
      <c r="C192" s="6">
        <v>7.9</v>
      </c>
      <c r="D192" s="6">
        <v>10.1</v>
      </c>
      <c r="E192" s="6">
        <v>1.6</v>
      </c>
      <c r="F192" s="6">
        <v>0.9</v>
      </c>
    </row>
    <row r="193" spans="1:6" ht="14.25" customHeight="1">
      <c r="A193" s="4">
        <v>1999</v>
      </c>
      <c r="B193" s="6">
        <v>20.7</v>
      </c>
      <c r="C193" s="6">
        <v>8</v>
      </c>
      <c r="D193" s="6">
        <v>10.1</v>
      </c>
      <c r="E193" s="6">
        <v>1.6</v>
      </c>
      <c r="F193" s="6">
        <v>1</v>
      </c>
    </row>
    <row r="194" spans="1:6" ht="14.25" customHeight="1">
      <c r="A194" s="4">
        <v>2000</v>
      </c>
      <c r="B194" s="6">
        <v>20.7</v>
      </c>
      <c r="C194" s="6">
        <v>8.1</v>
      </c>
      <c r="D194" s="6">
        <v>10.1</v>
      </c>
      <c r="E194" s="6">
        <v>1.5</v>
      </c>
      <c r="F194" s="6">
        <v>0.9</v>
      </c>
    </row>
    <row r="195" spans="1:6" ht="14.25" customHeight="1">
      <c r="A195" s="4">
        <v>2001</v>
      </c>
      <c r="B195" s="6">
        <v>19.3</v>
      </c>
      <c r="C195" s="6">
        <v>7.1</v>
      </c>
      <c r="D195" s="6">
        <v>10.199999999999999</v>
      </c>
      <c r="E195" s="6">
        <v>1.1000000000000001</v>
      </c>
      <c r="F195" s="6">
        <v>0.9</v>
      </c>
    </row>
    <row r="196" spans="1:6" ht="14.25" customHeight="1">
      <c r="A196" s="4">
        <v>2002</v>
      </c>
      <c r="B196" s="6">
        <v>18.5</v>
      </c>
      <c r="C196" s="6">
        <v>6.7</v>
      </c>
      <c r="D196" s="6">
        <v>9.9</v>
      </c>
      <c r="E196" s="6">
        <v>1</v>
      </c>
      <c r="F196" s="6">
        <v>0.9</v>
      </c>
    </row>
    <row r="197" spans="1:6" ht="14.25" customHeight="1">
      <c r="A197" s="4">
        <v>2003</v>
      </c>
      <c r="B197" s="6">
        <v>17.8</v>
      </c>
      <c r="C197" s="6">
        <v>5.9</v>
      </c>
      <c r="D197" s="6">
        <v>9.9</v>
      </c>
      <c r="E197" s="6">
        <v>1.2</v>
      </c>
      <c r="F197" s="6">
        <v>0.9</v>
      </c>
    </row>
    <row r="198" spans="1:6" ht="14.25" customHeight="1">
      <c r="A198" s="4">
        <v>2004</v>
      </c>
      <c r="B198" s="6">
        <v>18</v>
      </c>
      <c r="C198" s="6">
        <v>5.9</v>
      </c>
      <c r="D198" s="6">
        <v>9.8000000000000007</v>
      </c>
      <c r="E198" s="6">
        <v>1.4</v>
      </c>
      <c r="F198" s="6">
        <v>0.9</v>
      </c>
    </row>
    <row r="199" spans="1:6" ht="14.25" customHeight="1">
      <c r="A199" s="4">
        <v>2005</v>
      </c>
      <c r="B199" s="6">
        <v>18.3</v>
      </c>
      <c r="C199" s="6">
        <v>6</v>
      </c>
      <c r="D199" s="6">
        <v>9.6999999999999993</v>
      </c>
      <c r="E199" s="6">
        <v>1.8</v>
      </c>
      <c r="F199" s="6">
        <v>0.8</v>
      </c>
    </row>
    <row r="200" spans="1:6" ht="14.25" customHeight="1">
      <c r="A200" s="4">
        <v>2006</v>
      </c>
      <c r="B200" s="6">
        <v>18.3</v>
      </c>
      <c r="C200" s="6">
        <v>6</v>
      </c>
      <c r="D200" s="6">
        <v>9.6</v>
      </c>
      <c r="E200" s="6">
        <v>1.9</v>
      </c>
      <c r="F200" s="6">
        <v>0.7</v>
      </c>
    </row>
    <row r="201" spans="1:6" ht="14.25" customHeight="1">
      <c r="A201" s="4">
        <v>2007</v>
      </c>
      <c r="B201" s="6">
        <v>18.100000000000001</v>
      </c>
      <c r="C201" s="6">
        <v>6.2</v>
      </c>
      <c r="D201" s="6">
        <v>9.6</v>
      </c>
      <c r="E201" s="6">
        <v>1.6</v>
      </c>
      <c r="F201" s="6">
        <v>0.7</v>
      </c>
    </row>
    <row r="202" spans="1:6" ht="14.25" customHeight="1">
      <c r="A202" s="4">
        <v>2008</v>
      </c>
      <c r="B202" s="6">
        <v>16</v>
      </c>
      <c r="C202" s="6">
        <v>4.8</v>
      </c>
      <c r="D202" s="6">
        <v>9.6</v>
      </c>
      <c r="E202" s="6">
        <v>1</v>
      </c>
      <c r="F202" s="6">
        <v>0.6</v>
      </c>
    </row>
    <row r="203" spans="1:6" ht="14.25" customHeight="1">
      <c r="A203" s="4">
        <v>2009</v>
      </c>
      <c r="B203" s="6">
        <v>15.5</v>
      </c>
      <c r="C203" s="6">
        <v>4.7</v>
      </c>
      <c r="D203" s="6">
        <v>9.3000000000000007</v>
      </c>
      <c r="E203" s="6">
        <v>0.8</v>
      </c>
      <c r="F203" s="6">
        <v>0.6</v>
      </c>
    </row>
    <row r="204" spans="1:6" ht="14.25" customHeight="1">
      <c r="A204" s="4">
        <v>2010</v>
      </c>
      <c r="B204" s="6">
        <v>15.9</v>
      </c>
      <c r="C204" s="6">
        <v>5</v>
      </c>
      <c r="D204" s="6">
        <v>9.1999999999999993</v>
      </c>
      <c r="E204" s="6">
        <v>1</v>
      </c>
      <c r="F204" s="6">
        <v>0.6</v>
      </c>
    </row>
    <row r="205" spans="1:6" ht="14.25" customHeight="1">
      <c r="A205" s="4">
        <v>2011</v>
      </c>
      <c r="B205" s="6">
        <v>15.7</v>
      </c>
      <c r="C205" s="6">
        <v>6</v>
      </c>
      <c r="D205" s="6">
        <v>8</v>
      </c>
      <c r="E205" s="6">
        <v>1</v>
      </c>
      <c r="F205" s="6">
        <v>0.7</v>
      </c>
    </row>
    <row r="206" spans="1:6" ht="14.25" customHeight="1">
      <c r="A206" s="4">
        <v>2012</v>
      </c>
      <c r="B206" s="6">
        <v>15.9</v>
      </c>
      <c r="C206" s="6">
        <v>6.1</v>
      </c>
      <c r="D206" s="6">
        <v>8</v>
      </c>
      <c r="E206" s="6">
        <v>1.1000000000000001</v>
      </c>
      <c r="F206" s="6">
        <v>0.7</v>
      </c>
    </row>
    <row r="207" spans="1:6" ht="14.25" customHeight="1">
      <c r="A207" s="4">
        <v>2013</v>
      </c>
      <c r="B207" s="6">
        <v>17.399999999999999</v>
      </c>
      <c r="C207" s="6">
        <v>6.2</v>
      </c>
      <c r="D207" s="6">
        <v>9.1999999999999993</v>
      </c>
      <c r="E207" s="6">
        <v>1.3</v>
      </c>
      <c r="F207" s="6">
        <v>0.7</v>
      </c>
    </row>
    <row r="208" spans="1:6" ht="14.25" customHeight="1">
      <c r="A208" s="4">
        <v>2014</v>
      </c>
      <c r="B208" s="6">
        <v>17.8</v>
      </c>
      <c r="C208" s="6">
        <v>6.4</v>
      </c>
      <c r="D208" s="6">
        <v>9.3000000000000007</v>
      </c>
      <c r="E208" s="6">
        <v>1.3</v>
      </c>
      <c r="F208" s="6">
        <v>0.8</v>
      </c>
    </row>
    <row r="209" spans="1:6" ht="14.25" customHeight="1">
      <c r="A209" s="4">
        <v>2015</v>
      </c>
      <c r="B209" s="6">
        <v>17.899999999999999</v>
      </c>
      <c r="C209" s="6">
        <v>6.6</v>
      </c>
      <c r="D209" s="6">
        <v>9.3000000000000007</v>
      </c>
      <c r="E209" s="6">
        <v>1.3</v>
      </c>
      <c r="F209" s="6">
        <v>0.8</v>
      </c>
    </row>
    <row r="210" spans="1:6" ht="14.25" customHeight="1">
      <c r="A210" s="4">
        <v>2016</v>
      </c>
      <c r="B210" s="6">
        <v>17.899999999999999</v>
      </c>
      <c r="C210" s="6">
        <v>6.7</v>
      </c>
      <c r="D210" s="6">
        <v>9.3000000000000007</v>
      </c>
      <c r="E210" s="6">
        <v>1.2</v>
      </c>
      <c r="F210" s="6">
        <v>0.7</v>
      </c>
    </row>
    <row r="212" spans="1:6" ht="14.25" customHeight="1">
      <c r="B212" s="583" t="s">
        <v>9</v>
      </c>
      <c r="C212" s="583"/>
      <c r="D212" s="583"/>
      <c r="E212" s="583"/>
      <c r="F212" s="583"/>
    </row>
    <row r="213" spans="1:6" ht="14.25" customHeight="1">
      <c r="A213" s="4">
        <v>1979</v>
      </c>
      <c r="B213" s="6">
        <v>27.1</v>
      </c>
      <c r="C213" s="6">
        <v>15.9</v>
      </c>
      <c r="D213" s="6">
        <v>5.5</v>
      </c>
      <c r="E213" s="6">
        <v>5</v>
      </c>
      <c r="F213" s="6">
        <v>0.7</v>
      </c>
    </row>
    <row r="214" spans="1:6" ht="14.25" customHeight="1">
      <c r="A214" s="4">
        <v>1980</v>
      </c>
      <c r="B214" s="6">
        <v>26.9</v>
      </c>
      <c r="C214" s="6">
        <v>16.600000000000001</v>
      </c>
      <c r="D214" s="6">
        <v>5.6</v>
      </c>
      <c r="E214" s="6">
        <v>4.0999999999999996</v>
      </c>
      <c r="F214" s="6">
        <v>0.6</v>
      </c>
    </row>
    <row r="215" spans="1:6" ht="14.25" customHeight="1">
      <c r="A215" s="4">
        <v>1981</v>
      </c>
      <c r="B215" s="6">
        <v>26.6</v>
      </c>
      <c r="C215" s="6">
        <v>16.7</v>
      </c>
      <c r="D215" s="6">
        <v>6.1</v>
      </c>
      <c r="E215" s="6">
        <v>3.2</v>
      </c>
      <c r="F215" s="6">
        <v>0.6</v>
      </c>
    </row>
    <row r="216" spans="1:6" ht="14.25" customHeight="1">
      <c r="A216" s="4">
        <v>1982</v>
      </c>
      <c r="B216" s="6">
        <v>24.2</v>
      </c>
      <c r="C216" s="6">
        <v>15.3</v>
      </c>
      <c r="D216" s="6">
        <v>6.3</v>
      </c>
      <c r="E216" s="6">
        <v>1.9</v>
      </c>
      <c r="F216" s="6">
        <v>0.6</v>
      </c>
    </row>
    <row r="217" spans="1:6" ht="14.25" customHeight="1">
      <c r="A217" s="4">
        <v>1983</v>
      </c>
      <c r="B217" s="6">
        <v>23.6</v>
      </c>
      <c r="C217" s="6">
        <v>14.1</v>
      </c>
      <c r="D217" s="6">
        <v>6.3</v>
      </c>
      <c r="E217" s="6">
        <v>2.5</v>
      </c>
      <c r="F217" s="6">
        <v>0.7</v>
      </c>
    </row>
    <row r="218" spans="1:6" ht="14.25" customHeight="1">
      <c r="A218" s="4">
        <v>1984</v>
      </c>
      <c r="B218" s="6">
        <v>23.7</v>
      </c>
      <c r="C218" s="6">
        <v>13.9</v>
      </c>
      <c r="D218" s="6">
        <v>6.4</v>
      </c>
      <c r="E218" s="6">
        <v>2.8</v>
      </c>
      <c r="F218" s="6">
        <v>0.7</v>
      </c>
    </row>
    <row r="219" spans="1:6" ht="14.25" customHeight="1">
      <c r="A219" s="4">
        <v>1985</v>
      </c>
      <c r="B219" s="6">
        <v>23.7</v>
      </c>
      <c r="C219" s="6">
        <v>14</v>
      </c>
      <c r="D219" s="6">
        <v>6.5</v>
      </c>
      <c r="E219" s="6">
        <v>2.6</v>
      </c>
      <c r="F219" s="6">
        <v>0.7</v>
      </c>
    </row>
    <row r="220" spans="1:6" ht="14.25" customHeight="1">
      <c r="A220" s="4">
        <v>1986</v>
      </c>
      <c r="B220" s="6">
        <v>23.5</v>
      </c>
      <c r="C220" s="6">
        <v>14.2</v>
      </c>
      <c r="D220" s="6">
        <v>6.1</v>
      </c>
      <c r="E220" s="6">
        <v>2.6</v>
      </c>
      <c r="F220" s="6">
        <v>0.6</v>
      </c>
    </row>
    <row r="221" spans="1:6" ht="14.25" customHeight="1">
      <c r="A221" s="4">
        <v>1987</v>
      </c>
      <c r="B221" s="6">
        <v>25.6</v>
      </c>
      <c r="C221" s="6">
        <v>14.9</v>
      </c>
      <c r="D221" s="6">
        <v>6.7</v>
      </c>
      <c r="E221" s="6">
        <v>3.3</v>
      </c>
      <c r="F221" s="6">
        <v>0.7</v>
      </c>
    </row>
    <row r="222" spans="1:6" ht="14.25" customHeight="1">
      <c r="A222" s="4">
        <v>1988</v>
      </c>
      <c r="B222" s="6">
        <v>25.4</v>
      </c>
      <c r="C222" s="6">
        <v>14.9</v>
      </c>
      <c r="D222" s="6">
        <v>6.6</v>
      </c>
      <c r="E222" s="6">
        <v>3.2</v>
      </c>
      <c r="F222" s="6">
        <v>0.6</v>
      </c>
    </row>
    <row r="223" spans="1:6" ht="14.25" customHeight="1">
      <c r="A223" s="4">
        <v>1989</v>
      </c>
      <c r="B223" s="6">
        <v>25</v>
      </c>
      <c r="C223" s="6">
        <v>14.7</v>
      </c>
      <c r="D223" s="6">
        <v>6.6</v>
      </c>
      <c r="E223" s="6">
        <v>3.1</v>
      </c>
      <c r="F223" s="6">
        <v>0.6</v>
      </c>
    </row>
    <row r="224" spans="1:6" ht="14.25" customHeight="1">
      <c r="A224" s="4">
        <v>1990</v>
      </c>
      <c r="B224" s="6">
        <v>24.9</v>
      </c>
      <c r="C224" s="6">
        <v>14.5</v>
      </c>
      <c r="D224" s="6">
        <v>6.9</v>
      </c>
      <c r="E224" s="6">
        <v>3</v>
      </c>
      <c r="F224" s="6">
        <v>0.6</v>
      </c>
    </row>
    <row r="225" spans="1:6" ht="14.25" customHeight="1">
      <c r="A225" s="4">
        <v>1991</v>
      </c>
      <c r="B225" s="6">
        <v>25.2</v>
      </c>
      <c r="C225" s="6">
        <v>14.4</v>
      </c>
      <c r="D225" s="6">
        <v>7.4</v>
      </c>
      <c r="E225" s="6">
        <v>2.7</v>
      </c>
      <c r="F225" s="6">
        <v>0.7</v>
      </c>
    </row>
    <row r="226" spans="1:6" ht="14.25" customHeight="1">
      <c r="A226" s="4">
        <v>1992</v>
      </c>
      <c r="B226" s="6">
        <v>25.4</v>
      </c>
      <c r="C226" s="6">
        <v>14.6</v>
      </c>
      <c r="D226" s="6">
        <v>7.2</v>
      </c>
      <c r="E226" s="6">
        <v>3</v>
      </c>
      <c r="F226" s="6">
        <v>0.7</v>
      </c>
    </row>
    <row r="227" spans="1:6" ht="14.25" customHeight="1">
      <c r="A227" s="4">
        <v>1993</v>
      </c>
      <c r="B227" s="6">
        <v>26.5</v>
      </c>
      <c r="C227" s="6">
        <v>14.9</v>
      </c>
      <c r="D227" s="6">
        <v>7.3</v>
      </c>
      <c r="E227" s="6">
        <v>3.5</v>
      </c>
      <c r="F227" s="6">
        <v>0.7</v>
      </c>
    </row>
    <row r="228" spans="1:6" ht="14.25" customHeight="1">
      <c r="A228" s="4">
        <v>1994</v>
      </c>
      <c r="B228" s="6">
        <v>27.1</v>
      </c>
      <c r="C228" s="6">
        <v>15.1</v>
      </c>
      <c r="D228" s="6">
        <v>7.5</v>
      </c>
      <c r="E228" s="6">
        <v>3.7</v>
      </c>
      <c r="F228" s="6">
        <v>0.7</v>
      </c>
    </row>
    <row r="229" spans="1:6" ht="14.25" customHeight="1">
      <c r="A229" s="4">
        <v>1995</v>
      </c>
      <c r="B229" s="6">
        <v>27.5</v>
      </c>
      <c r="C229" s="6">
        <v>15.6</v>
      </c>
      <c r="D229" s="6">
        <v>7.3</v>
      </c>
      <c r="E229" s="6">
        <v>4</v>
      </c>
      <c r="F229" s="6">
        <v>0.7</v>
      </c>
    </row>
    <row r="230" spans="1:6" ht="14.25" customHeight="1">
      <c r="A230" s="4">
        <v>1996</v>
      </c>
      <c r="B230" s="6">
        <v>27.7</v>
      </c>
      <c r="C230" s="6">
        <v>16.100000000000001</v>
      </c>
      <c r="D230" s="6">
        <v>6.9</v>
      </c>
      <c r="E230" s="6">
        <v>4</v>
      </c>
      <c r="F230" s="6">
        <v>0.6</v>
      </c>
    </row>
    <row r="231" spans="1:6" ht="14.25" customHeight="1">
      <c r="A231" s="4">
        <v>1997</v>
      </c>
      <c r="B231" s="6">
        <v>27.7</v>
      </c>
      <c r="C231" s="6">
        <v>16.399999999999999</v>
      </c>
      <c r="D231" s="6">
        <v>6.7</v>
      </c>
      <c r="E231" s="6">
        <v>4</v>
      </c>
      <c r="F231" s="6">
        <v>0.6</v>
      </c>
    </row>
    <row r="232" spans="1:6" ht="14.25" customHeight="1">
      <c r="A232" s="4">
        <v>1998</v>
      </c>
      <c r="B232" s="6">
        <v>27.4</v>
      </c>
      <c r="C232" s="6">
        <v>16.600000000000001</v>
      </c>
      <c r="D232" s="6">
        <v>6.6</v>
      </c>
      <c r="E232" s="6">
        <v>3.6</v>
      </c>
      <c r="F232" s="6">
        <v>0.6</v>
      </c>
    </row>
    <row r="233" spans="1:6" ht="14.25" customHeight="1">
      <c r="A233" s="4">
        <v>1999</v>
      </c>
      <c r="B233" s="6">
        <v>27.8</v>
      </c>
      <c r="C233" s="6">
        <v>17.2</v>
      </c>
      <c r="D233" s="6">
        <v>6.5</v>
      </c>
      <c r="E233" s="6">
        <v>3.5</v>
      </c>
      <c r="F233" s="6">
        <v>0.6</v>
      </c>
    </row>
    <row r="234" spans="1:6" ht="14.25" customHeight="1">
      <c r="A234" s="4">
        <v>2000</v>
      </c>
      <c r="B234" s="6">
        <v>27.8</v>
      </c>
      <c r="C234" s="6">
        <v>17.600000000000001</v>
      </c>
      <c r="D234" s="6">
        <v>6.3</v>
      </c>
      <c r="E234" s="6">
        <v>3.3</v>
      </c>
      <c r="F234" s="6">
        <v>0.5</v>
      </c>
    </row>
    <row r="235" spans="1:6" ht="14.25" customHeight="1">
      <c r="A235" s="4">
        <v>2001</v>
      </c>
      <c r="B235" s="6">
        <v>26.6</v>
      </c>
      <c r="C235" s="6">
        <v>16.5</v>
      </c>
      <c r="D235" s="6">
        <v>7.2</v>
      </c>
      <c r="E235" s="6">
        <v>2.5</v>
      </c>
      <c r="F235" s="6">
        <v>0.5</v>
      </c>
    </row>
    <row r="236" spans="1:6" ht="14.25" customHeight="1">
      <c r="A236" s="4">
        <v>2002</v>
      </c>
      <c r="B236" s="6">
        <v>25.9</v>
      </c>
      <c r="C236" s="6">
        <v>15.6</v>
      </c>
      <c r="D236" s="6">
        <v>7.4</v>
      </c>
      <c r="E236" s="6">
        <v>2.2999999999999998</v>
      </c>
      <c r="F236" s="6">
        <v>0.5</v>
      </c>
    </row>
    <row r="237" spans="1:6" ht="14.25" customHeight="1">
      <c r="A237" s="4">
        <v>2003</v>
      </c>
      <c r="B237" s="6">
        <v>24.8</v>
      </c>
      <c r="C237" s="6">
        <v>13.8</v>
      </c>
      <c r="D237" s="6">
        <v>7.3</v>
      </c>
      <c r="E237" s="6">
        <v>3.1</v>
      </c>
      <c r="F237" s="6">
        <v>0.5</v>
      </c>
    </row>
    <row r="238" spans="1:6" ht="14.25" customHeight="1">
      <c r="A238" s="4">
        <v>2004</v>
      </c>
      <c r="B238" s="6">
        <v>25.1</v>
      </c>
      <c r="C238" s="6">
        <v>14</v>
      </c>
      <c r="D238" s="6">
        <v>6.7</v>
      </c>
      <c r="E238" s="6">
        <v>3.8</v>
      </c>
      <c r="F238" s="6">
        <v>0.5</v>
      </c>
    </row>
    <row r="239" spans="1:6" ht="14.25" customHeight="1">
      <c r="A239" s="4">
        <v>2005</v>
      </c>
      <c r="B239" s="6">
        <v>25.5</v>
      </c>
      <c r="C239" s="6">
        <v>14.2</v>
      </c>
      <c r="D239" s="6">
        <v>6.2</v>
      </c>
      <c r="E239" s="6">
        <v>4.7</v>
      </c>
      <c r="F239" s="6">
        <v>0.5</v>
      </c>
    </row>
    <row r="240" spans="1:6" ht="14.25" customHeight="1">
      <c r="A240" s="4">
        <v>2006</v>
      </c>
      <c r="B240" s="6">
        <v>25.5</v>
      </c>
      <c r="C240" s="6">
        <v>14.3</v>
      </c>
      <c r="D240" s="6">
        <v>6</v>
      </c>
      <c r="E240" s="6">
        <v>4.9000000000000004</v>
      </c>
      <c r="F240" s="6">
        <v>0.4</v>
      </c>
    </row>
    <row r="241" spans="1:6" ht="14.25" customHeight="1">
      <c r="A241" s="4">
        <v>2007</v>
      </c>
      <c r="B241" s="6">
        <v>24.8</v>
      </c>
      <c r="C241" s="6">
        <v>14.5</v>
      </c>
      <c r="D241" s="6">
        <v>5.8</v>
      </c>
      <c r="E241" s="6">
        <v>4.0999999999999996</v>
      </c>
      <c r="F241" s="6">
        <v>0.4</v>
      </c>
    </row>
    <row r="242" spans="1:6" ht="14.25" customHeight="1">
      <c r="A242" s="4">
        <v>2008</v>
      </c>
      <c r="B242" s="6">
        <v>23.7</v>
      </c>
      <c r="C242" s="6">
        <v>14.1</v>
      </c>
      <c r="D242" s="6">
        <v>6.6</v>
      </c>
      <c r="E242" s="6">
        <v>2.7</v>
      </c>
      <c r="F242" s="6">
        <v>0.4</v>
      </c>
    </row>
    <row r="243" spans="1:6" ht="14.25" customHeight="1">
      <c r="A243" s="4">
        <v>2009</v>
      </c>
      <c r="B243" s="6">
        <v>23.2</v>
      </c>
      <c r="C243" s="6">
        <v>13.4</v>
      </c>
      <c r="D243" s="6">
        <v>7.2</v>
      </c>
      <c r="E243" s="6">
        <v>2.2000000000000002</v>
      </c>
      <c r="F243" s="6">
        <v>0.4</v>
      </c>
    </row>
    <row r="244" spans="1:6" ht="14.25" customHeight="1">
      <c r="A244" s="4">
        <v>2010</v>
      </c>
      <c r="B244" s="6">
        <v>24</v>
      </c>
      <c r="C244" s="6">
        <v>13.8</v>
      </c>
      <c r="D244" s="6">
        <v>6.8</v>
      </c>
      <c r="E244" s="6">
        <v>3</v>
      </c>
      <c r="F244" s="6">
        <v>0.4</v>
      </c>
    </row>
    <row r="245" spans="1:6" ht="14.25" customHeight="1">
      <c r="A245" s="4">
        <v>2011</v>
      </c>
      <c r="B245" s="6">
        <v>23.5</v>
      </c>
      <c r="C245" s="6">
        <v>14.2</v>
      </c>
      <c r="D245" s="6">
        <v>5.9</v>
      </c>
      <c r="E245" s="6">
        <v>2.9</v>
      </c>
      <c r="F245" s="6">
        <v>0.4</v>
      </c>
    </row>
    <row r="246" spans="1:6" ht="14.25" customHeight="1">
      <c r="A246" s="4">
        <v>2012</v>
      </c>
      <c r="B246" s="6">
        <v>24</v>
      </c>
      <c r="C246" s="6">
        <v>14.7</v>
      </c>
      <c r="D246" s="6">
        <v>5.6</v>
      </c>
      <c r="E246" s="6">
        <v>3.3</v>
      </c>
      <c r="F246" s="6">
        <v>0.4</v>
      </c>
    </row>
    <row r="247" spans="1:6" ht="14.25" customHeight="1">
      <c r="A247" s="4">
        <v>2013</v>
      </c>
      <c r="B247" s="6">
        <v>26.3</v>
      </c>
      <c r="C247" s="6">
        <v>15.5</v>
      </c>
      <c r="D247" s="6">
        <v>6.7</v>
      </c>
      <c r="E247" s="6">
        <v>3.6</v>
      </c>
      <c r="F247" s="6">
        <v>0.4</v>
      </c>
    </row>
    <row r="248" spans="1:6" ht="14.25" customHeight="1">
      <c r="A248" s="4">
        <v>2014</v>
      </c>
      <c r="B248" s="6">
        <v>26.7</v>
      </c>
      <c r="C248" s="6">
        <v>16</v>
      </c>
      <c r="D248" s="6">
        <v>6.4</v>
      </c>
      <c r="E248" s="6">
        <v>3.8</v>
      </c>
      <c r="F248" s="6">
        <v>0.5</v>
      </c>
    </row>
    <row r="249" spans="1:6" ht="14.25" customHeight="1">
      <c r="A249" s="4">
        <v>2015</v>
      </c>
      <c r="B249" s="6">
        <v>26.7</v>
      </c>
      <c r="C249" s="6">
        <v>16.2</v>
      </c>
      <c r="D249" s="6">
        <v>6.5</v>
      </c>
      <c r="E249" s="6">
        <v>3.5</v>
      </c>
      <c r="F249" s="6">
        <v>0.4</v>
      </c>
    </row>
    <row r="250" spans="1:6" ht="14.25" customHeight="1">
      <c r="A250" s="4">
        <v>2016</v>
      </c>
      <c r="B250" s="6">
        <v>26.5</v>
      </c>
      <c r="C250" s="6">
        <v>16</v>
      </c>
      <c r="D250" s="6">
        <v>6.6</v>
      </c>
      <c r="E250" s="6">
        <v>3.5</v>
      </c>
      <c r="F250" s="6">
        <v>0.4</v>
      </c>
    </row>
    <row r="252" spans="1:6" ht="14.25" customHeight="1">
      <c r="B252" s="583" t="s">
        <v>10</v>
      </c>
      <c r="C252" s="583"/>
      <c r="D252" s="583"/>
      <c r="E252" s="583"/>
      <c r="F252" s="583"/>
    </row>
    <row r="253" spans="1:6" ht="14.25" customHeight="1">
      <c r="A253" s="4">
        <v>1979</v>
      </c>
      <c r="B253" s="6">
        <v>23.6</v>
      </c>
      <c r="C253" s="6">
        <v>12.3</v>
      </c>
      <c r="D253" s="6">
        <v>7.9</v>
      </c>
      <c r="E253" s="6">
        <v>2.6</v>
      </c>
      <c r="F253" s="6">
        <v>0.9</v>
      </c>
    </row>
    <row r="254" spans="1:6" ht="14.25" customHeight="1">
      <c r="A254" s="4">
        <v>1980</v>
      </c>
      <c r="B254" s="6">
        <v>24</v>
      </c>
      <c r="C254" s="6">
        <v>13.1</v>
      </c>
      <c r="D254" s="6">
        <v>7.9</v>
      </c>
      <c r="E254" s="6">
        <v>2.2000000000000002</v>
      </c>
      <c r="F254" s="6">
        <v>0.7</v>
      </c>
    </row>
    <row r="255" spans="1:6" ht="14.25" customHeight="1">
      <c r="A255" s="4">
        <v>1981</v>
      </c>
      <c r="B255" s="6">
        <v>24.5</v>
      </c>
      <c r="C255" s="6">
        <v>13.5</v>
      </c>
      <c r="D255" s="6">
        <v>8.6</v>
      </c>
      <c r="E255" s="6">
        <v>1.7</v>
      </c>
      <c r="F255" s="6">
        <v>0.7</v>
      </c>
    </row>
    <row r="256" spans="1:6" ht="14.25" customHeight="1">
      <c r="A256" s="4">
        <v>1982</v>
      </c>
      <c r="B256" s="6">
        <v>22.6</v>
      </c>
      <c r="C256" s="6">
        <v>12.2</v>
      </c>
      <c r="D256" s="6">
        <v>8.6</v>
      </c>
      <c r="E256" s="6">
        <v>1.1000000000000001</v>
      </c>
      <c r="F256" s="6">
        <v>0.7</v>
      </c>
    </row>
    <row r="257" spans="1:6" ht="14.25" customHeight="1">
      <c r="A257" s="4">
        <v>1983</v>
      </c>
      <c r="B257" s="6">
        <v>22</v>
      </c>
      <c r="C257" s="6">
        <v>11.1</v>
      </c>
      <c r="D257" s="6">
        <v>8.8000000000000007</v>
      </c>
      <c r="E257" s="6">
        <v>1.4</v>
      </c>
      <c r="F257" s="6">
        <v>0.8</v>
      </c>
    </row>
    <row r="258" spans="1:6" ht="14.25" customHeight="1">
      <c r="A258" s="4">
        <v>1984</v>
      </c>
      <c r="B258" s="6">
        <v>22.1</v>
      </c>
      <c r="C258" s="6">
        <v>10.7</v>
      </c>
      <c r="D258" s="6">
        <v>9</v>
      </c>
      <c r="E258" s="6">
        <v>1.6</v>
      </c>
      <c r="F258" s="6">
        <v>0.8</v>
      </c>
    </row>
    <row r="259" spans="1:6" ht="14.25" customHeight="1">
      <c r="A259" s="4">
        <v>1985</v>
      </c>
      <c r="B259" s="6">
        <v>22.3</v>
      </c>
      <c r="C259" s="6">
        <v>10.8</v>
      </c>
      <c r="D259" s="6">
        <v>9.3000000000000007</v>
      </c>
      <c r="E259" s="6">
        <v>1.4</v>
      </c>
      <c r="F259" s="6">
        <v>0.8</v>
      </c>
    </row>
    <row r="260" spans="1:6" ht="14.25" customHeight="1">
      <c r="A260" s="4">
        <v>1986</v>
      </c>
      <c r="B260" s="6">
        <v>22.5</v>
      </c>
      <c r="C260" s="6">
        <v>10.8</v>
      </c>
      <c r="D260" s="6">
        <v>9.5</v>
      </c>
      <c r="E260" s="6">
        <v>1.4</v>
      </c>
      <c r="F260" s="6">
        <v>0.8</v>
      </c>
    </row>
    <row r="261" spans="1:6" ht="14.25" customHeight="1">
      <c r="A261" s="4">
        <v>1987</v>
      </c>
      <c r="B261" s="6">
        <v>22.8</v>
      </c>
      <c r="C261" s="6">
        <v>10.6</v>
      </c>
      <c r="D261" s="6">
        <v>9.6</v>
      </c>
      <c r="E261" s="6">
        <v>1.8</v>
      </c>
      <c r="F261" s="6">
        <v>0.8</v>
      </c>
    </row>
    <row r="262" spans="1:6" ht="14.25" customHeight="1">
      <c r="A262" s="4">
        <v>1988</v>
      </c>
      <c r="B262" s="6">
        <v>23.1</v>
      </c>
      <c r="C262" s="6">
        <v>10.6</v>
      </c>
      <c r="D262" s="6">
        <v>9.9</v>
      </c>
      <c r="E262" s="6">
        <v>1.8</v>
      </c>
      <c r="F262" s="6">
        <v>0.8</v>
      </c>
    </row>
    <row r="263" spans="1:6" ht="14.25" customHeight="1">
      <c r="A263" s="4">
        <v>1989</v>
      </c>
      <c r="B263" s="6">
        <v>23</v>
      </c>
      <c r="C263" s="6">
        <v>10.7</v>
      </c>
      <c r="D263" s="6">
        <v>9.6999999999999993</v>
      </c>
      <c r="E263" s="6">
        <v>1.8</v>
      </c>
      <c r="F263" s="6">
        <v>0.8</v>
      </c>
    </row>
    <row r="264" spans="1:6" ht="14.25" customHeight="1">
      <c r="A264" s="4">
        <v>1990</v>
      </c>
      <c r="B264" s="6">
        <v>23</v>
      </c>
      <c r="C264" s="6">
        <v>10.6</v>
      </c>
      <c r="D264" s="6">
        <v>10</v>
      </c>
      <c r="E264" s="6">
        <v>1.7</v>
      </c>
      <c r="F264" s="6">
        <v>0.8</v>
      </c>
    </row>
    <row r="265" spans="1:6" ht="14.25" customHeight="1">
      <c r="A265" s="4">
        <v>1991</v>
      </c>
      <c r="B265" s="6">
        <v>22.9</v>
      </c>
      <c r="C265" s="6">
        <v>10.4</v>
      </c>
      <c r="D265" s="6">
        <v>10</v>
      </c>
      <c r="E265" s="6">
        <v>1.5</v>
      </c>
      <c r="F265" s="6">
        <v>0.8</v>
      </c>
    </row>
    <row r="266" spans="1:6" ht="14.25" customHeight="1">
      <c r="A266" s="4">
        <v>1992</v>
      </c>
      <c r="B266" s="6">
        <v>22.7</v>
      </c>
      <c r="C266" s="6">
        <v>10.199999999999999</v>
      </c>
      <c r="D266" s="6">
        <v>10.1</v>
      </c>
      <c r="E266" s="6">
        <v>1.6</v>
      </c>
      <c r="F266" s="6">
        <v>0.9</v>
      </c>
    </row>
    <row r="267" spans="1:6" ht="14.25" customHeight="1">
      <c r="A267" s="4">
        <v>1993</v>
      </c>
      <c r="B267" s="6">
        <v>22.7</v>
      </c>
      <c r="C267" s="6">
        <v>10</v>
      </c>
      <c r="D267" s="6">
        <v>10</v>
      </c>
      <c r="E267" s="6">
        <v>1.8</v>
      </c>
      <c r="F267" s="6">
        <v>0.9</v>
      </c>
    </row>
    <row r="268" spans="1:6" ht="14.25" customHeight="1">
      <c r="A268" s="4">
        <v>1994</v>
      </c>
      <c r="B268" s="6">
        <v>23.1</v>
      </c>
      <c r="C268" s="6">
        <v>10.199999999999999</v>
      </c>
      <c r="D268" s="6">
        <v>10.1</v>
      </c>
      <c r="E268" s="6">
        <v>1.9</v>
      </c>
      <c r="F268" s="6">
        <v>0.9</v>
      </c>
    </row>
    <row r="269" spans="1:6" ht="14.25" customHeight="1">
      <c r="A269" s="4">
        <v>1995</v>
      </c>
      <c r="B269" s="6">
        <v>23.3</v>
      </c>
      <c r="C269" s="6">
        <v>10.4</v>
      </c>
      <c r="D269" s="6">
        <v>9.9</v>
      </c>
      <c r="E269" s="6">
        <v>2.1</v>
      </c>
      <c r="F269" s="6">
        <v>0.9</v>
      </c>
    </row>
    <row r="270" spans="1:6" ht="14.25" customHeight="1">
      <c r="A270" s="4">
        <v>1996</v>
      </c>
      <c r="B270" s="6">
        <v>23.2</v>
      </c>
      <c r="C270" s="6">
        <v>10.4</v>
      </c>
      <c r="D270" s="6">
        <v>9.8000000000000007</v>
      </c>
      <c r="E270" s="6">
        <v>2.2000000000000002</v>
      </c>
      <c r="F270" s="6">
        <v>0.8</v>
      </c>
    </row>
    <row r="271" spans="1:6" ht="14.25" customHeight="1">
      <c r="A271" s="4">
        <v>1997</v>
      </c>
      <c r="B271" s="6">
        <v>23.5</v>
      </c>
      <c r="C271" s="6">
        <v>10.7</v>
      </c>
      <c r="D271" s="6">
        <v>9.9</v>
      </c>
      <c r="E271" s="6">
        <v>2.1</v>
      </c>
      <c r="F271" s="6">
        <v>0.8</v>
      </c>
    </row>
    <row r="272" spans="1:6" ht="14.25" customHeight="1">
      <c r="A272" s="4">
        <v>1998</v>
      </c>
      <c r="B272" s="6">
        <v>23.4</v>
      </c>
      <c r="C272" s="6">
        <v>10.8</v>
      </c>
      <c r="D272" s="6">
        <v>10</v>
      </c>
      <c r="E272" s="6">
        <v>1.8</v>
      </c>
      <c r="F272" s="6">
        <v>0.8</v>
      </c>
    </row>
    <row r="273" spans="1:6" ht="14.25" customHeight="1">
      <c r="A273" s="4">
        <v>1999</v>
      </c>
      <c r="B273" s="6">
        <v>23.7</v>
      </c>
      <c r="C273" s="6">
        <v>11</v>
      </c>
      <c r="D273" s="6">
        <v>10</v>
      </c>
      <c r="E273" s="6">
        <v>1.8</v>
      </c>
      <c r="F273" s="6">
        <v>0.9</v>
      </c>
    </row>
    <row r="274" spans="1:6" ht="14.25" customHeight="1">
      <c r="A274" s="4">
        <v>2000</v>
      </c>
      <c r="B274" s="6">
        <v>23.7</v>
      </c>
      <c r="C274" s="6">
        <v>11.3</v>
      </c>
      <c r="D274" s="6">
        <v>9.9</v>
      </c>
      <c r="E274" s="6">
        <v>1.8</v>
      </c>
      <c r="F274" s="6">
        <v>0.8</v>
      </c>
    </row>
    <row r="275" spans="1:6" ht="14.25" customHeight="1">
      <c r="A275" s="4">
        <v>2001</v>
      </c>
      <c r="B275" s="6">
        <v>22.5</v>
      </c>
      <c r="C275" s="6">
        <v>10.3</v>
      </c>
      <c r="D275" s="6">
        <v>10.3</v>
      </c>
      <c r="E275" s="6">
        <v>1.2</v>
      </c>
      <c r="F275" s="6">
        <v>0.8</v>
      </c>
    </row>
    <row r="276" spans="1:6" ht="14.25" customHeight="1">
      <c r="A276" s="4">
        <v>2002</v>
      </c>
      <c r="B276" s="6">
        <v>21.8</v>
      </c>
      <c r="C276" s="6">
        <v>9.8000000000000007</v>
      </c>
      <c r="D276" s="6">
        <v>10.199999999999999</v>
      </c>
      <c r="E276" s="6">
        <v>1.1000000000000001</v>
      </c>
      <c r="F276" s="6">
        <v>0.7</v>
      </c>
    </row>
    <row r="277" spans="1:6" ht="14.25" customHeight="1">
      <c r="A277" s="4">
        <v>2003</v>
      </c>
      <c r="B277" s="6">
        <v>20.8</v>
      </c>
      <c r="C277" s="6">
        <v>8.5</v>
      </c>
      <c r="D277" s="6">
        <v>10.1</v>
      </c>
      <c r="E277" s="6">
        <v>1.4</v>
      </c>
      <c r="F277" s="6">
        <v>0.7</v>
      </c>
    </row>
    <row r="278" spans="1:6" ht="14.25" customHeight="1">
      <c r="A278" s="4">
        <v>2004</v>
      </c>
      <c r="B278" s="6">
        <v>20.9</v>
      </c>
      <c r="C278" s="6">
        <v>8.6</v>
      </c>
      <c r="D278" s="6">
        <v>9.9</v>
      </c>
      <c r="E278" s="6">
        <v>1.6</v>
      </c>
      <c r="F278" s="6">
        <v>0.7</v>
      </c>
    </row>
    <row r="279" spans="1:6" ht="14.25" customHeight="1">
      <c r="A279" s="4">
        <v>2005</v>
      </c>
      <c r="B279" s="6">
        <v>21</v>
      </c>
      <c r="C279" s="6">
        <v>8.6</v>
      </c>
      <c r="D279" s="6">
        <v>9.6999999999999993</v>
      </c>
      <c r="E279" s="6">
        <v>2.1</v>
      </c>
      <c r="F279" s="6">
        <v>0.7</v>
      </c>
    </row>
    <row r="280" spans="1:6" ht="14.25" customHeight="1">
      <c r="A280" s="4">
        <v>2006</v>
      </c>
      <c r="B280" s="6">
        <v>21.2</v>
      </c>
      <c r="C280" s="6">
        <v>8.6999999999999993</v>
      </c>
      <c r="D280" s="6">
        <v>9.6</v>
      </c>
      <c r="E280" s="6">
        <v>2.2999999999999998</v>
      </c>
      <c r="F280" s="6">
        <v>0.6</v>
      </c>
    </row>
    <row r="281" spans="1:6" ht="14.25" customHeight="1">
      <c r="A281" s="4">
        <v>2007</v>
      </c>
      <c r="B281" s="6">
        <v>20.9</v>
      </c>
      <c r="C281" s="6">
        <v>8.9</v>
      </c>
      <c r="D281" s="6">
        <v>9.5</v>
      </c>
      <c r="E281" s="6">
        <v>1.9</v>
      </c>
      <c r="F281" s="6">
        <v>0.6</v>
      </c>
    </row>
    <row r="282" spans="1:6" ht="14.25" customHeight="1">
      <c r="A282" s="4">
        <v>2008</v>
      </c>
      <c r="B282" s="6">
        <v>19.3</v>
      </c>
      <c r="C282" s="6">
        <v>7.9</v>
      </c>
      <c r="D282" s="6">
        <v>9.6999999999999993</v>
      </c>
      <c r="E282" s="6">
        <v>1.1000000000000001</v>
      </c>
      <c r="F282" s="6">
        <v>0.5</v>
      </c>
    </row>
    <row r="283" spans="1:6" ht="14.25" customHeight="1">
      <c r="A283" s="4">
        <v>2009</v>
      </c>
      <c r="B283" s="6">
        <v>18.899999999999999</v>
      </c>
      <c r="C283" s="6">
        <v>7.7</v>
      </c>
      <c r="D283" s="6">
        <v>9.6999999999999993</v>
      </c>
      <c r="E283" s="6">
        <v>0.9</v>
      </c>
      <c r="F283" s="6">
        <v>0.5</v>
      </c>
    </row>
    <row r="284" spans="1:6" ht="14.25" customHeight="1">
      <c r="A284" s="4">
        <v>2010</v>
      </c>
      <c r="B284" s="6">
        <v>19.399999999999999</v>
      </c>
      <c r="C284" s="6">
        <v>8.1</v>
      </c>
      <c r="D284" s="6">
        <v>9.6</v>
      </c>
      <c r="E284" s="6">
        <v>1.2</v>
      </c>
      <c r="F284" s="6">
        <v>0.5</v>
      </c>
    </row>
    <row r="285" spans="1:6" ht="14.25" customHeight="1">
      <c r="A285" s="4">
        <v>2011</v>
      </c>
      <c r="B285" s="6">
        <v>18.899999999999999</v>
      </c>
      <c r="C285" s="6">
        <v>8.9</v>
      </c>
      <c r="D285" s="6">
        <v>8.3000000000000007</v>
      </c>
      <c r="E285" s="6">
        <v>1.2</v>
      </c>
      <c r="F285" s="6">
        <v>0.5</v>
      </c>
    </row>
    <row r="286" spans="1:6" ht="14.25" customHeight="1">
      <c r="A286" s="4">
        <v>2012</v>
      </c>
      <c r="B286" s="6">
        <v>19.2</v>
      </c>
      <c r="C286" s="6">
        <v>9.1</v>
      </c>
      <c r="D286" s="6">
        <v>8.3000000000000007</v>
      </c>
      <c r="E286" s="6">
        <v>1.3</v>
      </c>
      <c r="F286" s="6">
        <v>0.6</v>
      </c>
    </row>
    <row r="287" spans="1:6" ht="14.25" customHeight="1">
      <c r="A287" s="4">
        <v>2013</v>
      </c>
      <c r="B287" s="6">
        <v>20.9</v>
      </c>
      <c r="C287" s="6">
        <v>9.3000000000000007</v>
      </c>
      <c r="D287" s="6">
        <v>9.4</v>
      </c>
      <c r="E287" s="6">
        <v>1.6</v>
      </c>
      <c r="F287" s="6">
        <v>0.6</v>
      </c>
    </row>
    <row r="288" spans="1:6" ht="14.25" customHeight="1">
      <c r="A288" s="4">
        <v>2014</v>
      </c>
      <c r="B288" s="6">
        <v>21.2</v>
      </c>
      <c r="C288" s="6">
        <v>9.4</v>
      </c>
      <c r="D288" s="6">
        <v>9.4</v>
      </c>
      <c r="E288" s="6">
        <v>1.7</v>
      </c>
      <c r="F288" s="6">
        <v>0.7</v>
      </c>
    </row>
    <row r="289" spans="1:6" ht="14.25" customHeight="1">
      <c r="A289" s="4">
        <v>2015</v>
      </c>
      <c r="B289" s="6">
        <v>21.3</v>
      </c>
      <c r="C289" s="6">
        <v>9.6999999999999993</v>
      </c>
      <c r="D289" s="6">
        <v>9.4</v>
      </c>
      <c r="E289" s="6">
        <v>1.5</v>
      </c>
      <c r="F289" s="6">
        <v>0.7</v>
      </c>
    </row>
    <row r="290" spans="1:6" ht="14.25" customHeight="1">
      <c r="A290" s="4">
        <v>2016</v>
      </c>
      <c r="B290" s="6">
        <v>21.2</v>
      </c>
      <c r="C290" s="6">
        <v>9.6999999999999993</v>
      </c>
      <c r="D290" s="6">
        <v>9.4</v>
      </c>
      <c r="E290" s="6">
        <v>1.5</v>
      </c>
      <c r="F290" s="6">
        <v>0.6</v>
      </c>
    </row>
    <row r="292" spans="1:6" ht="14.25" customHeight="1">
      <c r="B292" s="583" t="s">
        <v>11</v>
      </c>
      <c r="C292" s="583"/>
      <c r="D292" s="583"/>
      <c r="E292" s="583"/>
      <c r="F292" s="583"/>
    </row>
    <row r="293" spans="1:6" ht="14.25" customHeight="1">
      <c r="A293" s="4">
        <v>1979</v>
      </c>
      <c r="B293" s="6">
        <v>25.2</v>
      </c>
      <c r="C293" s="6">
        <v>14.1</v>
      </c>
      <c r="D293" s="6">
        <v>7.1</v>
      </c>
      <c r="E293" s="6">
        <v>3.1</v>
      </c>
      <c r="F293" s="6">
        <v>0.8</v>
      </c>
    </row>
    <row r="294" spans="1:6" ht="14.25" customHeight="1">
      <c r="A294" s="4">
        <v>1980</v>
      </c>
      <c r="B294" s="6">
        <v>25.5</v>
      </c>
      <c r="C294" s="6">
        <v>15.1</v>
      </c>
      <c r="D294" s="6">
        <v>7</v>
      </c>
      <c r="E294" s="6">
        <v>2.8</v>
      </c>
      <c r="F294" s="6">
        <v>0.7</v>
      </c>
    </row>
    <row r="295" spans="1:6" ht="14.25" customHeight="1">
      <c r="A295" s="4">
        <v>1981</v>
      </c>
      <c r="B295" s="6">
        <v>25.8</v>
      </c>
      <c r="C295" s="6">
        <v>15.4</v>
      </c>
      <c r="D295" s="6">
        <v>7.7</v>
      </c>
      <c r="E295" s="6">
        <v>2.1</v>
      </c>
      <c r="F295" s="6">
        <v>0.6</v>
      </c>
    </row>
    <row r="296" spans="1:6" ht="14.25" customHeight="1">
      <c r="A296" s="4">
        <v>1982</v>
      </c>
      <c r="B296" s="6">
        <v>23.7</v>
      </c>
      <c r="C296" s="6">
        <v>13.8</v>
      </c>
      <c r="D296" s="6">
        <v>8.1</v>
      </c>
      <c r="E296" s="6">
        <v>1.2</v>
      </c>
      <c r="F296" s="6">
        <v>0.6</v>
      </c>
    </row>
    <row r="297" spans="1:6" ht="14.25" customHeight="1">
      <c r="A297" s="4">
        <v>1983</v>
      </c>
      <c r="B297" s="6">
        <v>22.9</v>
      </c>
      <c r="C297" s="6">
        <v>12.6</v>
      </c>
      <c r="D297" s="6">
        <v>7.9</v>
      </c>
      <c r="E297" s="6">
        <v>1.6</v>
      </c>
      <c r="F297" s="6">
        <v>0.7</v>
      </c>
    </row>
    <row r="298" spans="1:6" ht="14.25" customHeight="1">
      <c r="A298" s="4">
        <v>1984</v>
      </c>
      <c r="B298" s="6">
        <v>23</v>
      </c>
      <c r="C298" s="6">
        <v>12.3</v>
      </c>
      <c r="D298" s="6">
        <v>8.1</v>
      </c>
      <c r="E298" s="6">
        <v>1.8</v>
      </c>
      <c r="F298" s="6">
        <v>0.8</v>
      </c>
    </row>
    <row r="299" spans="1:6" ht="14.25" customHeight="1">
      <c r="A299" s="4">
        <v>1985</v>
      </c>
      <c r="B299" s="6">
        <v>23.2</v>
      </c>
      <c r="C299" s="6">
        <v>12.4</v>
      </c>
      <c r="D299" s="6">
        <v>8.4</v>
      </c>
      <c r="E299" s="6">
        <v>1.7</v>
      </c>
      <c r="F299" s="6">
        <v>0.7</v>
      </c>
    </row>
    <row r="300" spans="1:6" ht="14.25" customHeight="1">
      <c r="A300" s="4">
        <v>1986</v>
      </c>
      <c r="B300" s="6">
        <v>23.4</v>
      </c>
      <c r="C300" s="6">
        <v>12.4</v>
      </c>
      <c r="D300" s="6">
        <v>8.6</v>
      </c>
      <c r="E300" s="6">
        <v>1.6</v>
      </c>
      <c r="F300" s="6">
        <v>0.7</v>
      </c>
    </row>
    <row r="301" spans="1:6" ht="14.25" customHeight="1">
      <c r="A301" s="4">
        <v>1987</v>
      </c>
      <c r="B301" s="6">
        <v>24.5</v>
      </c>
      <c r="C301" s="6">
        <v>12.8</v>
      </c>
      <c r="D301" s="6">
        <v>8.6999999999999993</v>
      </c>
      <c r="E301" s="6">
        <v>2.2000000000000002</v>
      </c>
      <c r="F301" s="6">
        <v>0.8</v>
      </c>
    </row>
    <row r="302" spans="1:6" ht="14.25" customHeight="1">
      <c r="A302" s="4">
        <v>1988</v>
      </c>
      <c r="B302" s="6">
        <v>24.4</v>
      </c>
      <c r="C302" s="6">
        <v>12.5</v>
      </c>
      <c r="D302" s="6">
        <v>9</v>
      </c>
      <c r="E302" s="6">
        <v>2.1</v>
      </c>
      <c r="F302" s="6">
        <v>0.7</v>
      </c>
    </row>
    <row r="303" spans="1:6" ht="14.25" customHeight="1">
      <c r="A303" s="4">
        <v>1989</v>
      </c>
      <c r="B303" s="6">
        <v>24.2</v>
      </c>
      <c r="C303" s="6">
        <v>12.6</v>
      </c>
      <c r="D303" s="6">
        <v>8.8000000000000007</v>
      </c>
      <c r="E303" s="6">
        <v>2.1</v>
      </c>
      <c r="F303" s="6">
        <v>0.7</v>
      </c>
    </row>
    <row r="304" spans="1:6" ht="14.25" customHeight="1">
      <c r="A304" s="4">
        <v>1990</v>
      </c>
      <c r="B304" s="6">
        <v>24.1</v>
      </c>
      <c r="C304" s="6">
        <v>12.3</v>
      </c>
      <c r="D304" s="6">
        <v>9.1</v>
      </c>
      <c r="E304" s="6">
        <v>2</v>
      </c>
      <c r="F304" s="6">
        <v>0.7</v>
      </c>
    </row>
    <row r="305" spans="1:6" ht="14.25" customHeight="1">
      <c r="A305" s="4">
        <v>1991</v>
      </c>
      <c r="B305" s="6">
        <v>24.2</v>
      </c>
      <c r="C305" s="6">
        <v>12.2</v>
      </c>
      <c r="D305" s="6">
        <v>9.4</v>
      </c>
      <c r="E305" s="6">
        <v>1.8</v>
      </c>
      <c r="F305" s="6">
        <v>0.7</v>
      </c>
    </row>
    <row r="306" spans="1:6" ht="14.25" customHeight="1">
      <c r="A306" s="4">
        <v>1992</v>
      </c>
      <c r="B306" s="6">
        <v>24.1</v>
      </c>
      <c r="C306" s="6">
        <v>12.1</v>
      </c>
      <c r="D306" s="6">
        <v>9.3000000000000007</v>
      </c>
      <c r="E306" s="6">
        <v>2</v>
      </c>
      <c r="F306" s="6">
        <v>0.8</v>
      </c>
    </row>
    <row r="307" spans="1:6" ht="14.25" customHeight="1">
      <c r="A307" s="4">
        <v>1993</v>
      </c>
      <c r="B307" s="6">
        <v>24.4</v>
      </c>
      <c r="C307" s="6">
        <v>11.9</v>
      </c>
      <c r="D307" s="6">
        <v>9.3000000000000007</v>
      </c>
      <c r="E307" s="6">
        <v>2.2999999999999998</v>
      </c>
      <c r="F307" s="6">
        <v>0.8</v>
      </c>
    </row>
    <row r="308" spans="1:6" ht="14.25" customHeight="1">
      <c r="A308" s="4">
        <v>1994</v>
      </c>
      <c r="B308" s="6">
        <v>24.8</v>
      </c>
      <c r="C308" s="6">
        <v>12.2</v>
      </c>
      <c r="D308" s="6">
        <v>9.5</v>
      </c>
      <c r="E308" s="6">
        <v>2.2999999999999998</v>
      </c>
      <c r="F308" s="6">
        <v>0.8</v>
      </c>
    </row>
    <row r="309" spans="1:6" ht="14.25" customHeight="1">
      <c r="A309" s="4">
        <v>1995</v>
      </c>
      <c r="B309" s="6">
        <v>25.2</v>
      </c>
      <c r="C309" s="6">
        <v>12.4</v>
      </c>
      <c r="D309" s="6">
        <v>9.5</v>
      </c>
      <c r="E309" s="6">
        <v>2.5</v>
      </c>
      <c r="F309" s="6">
        <v>0.8</v>
      </c>
    </row>
    <row r="310" spans="1:6" ht="14.25" customHeight="1">
      <c r="A310" s="4">
        <v>1996</v>
      </c>
      <c r="B310" s="6">
        <v>25.1</v>
      </c>
      <c r="C310" s="6">
        <v>12.6</v>
      </c>
      <c r="D310" s="6">
        <v>9.1</v>
      </c>
      <c r="E310" s="6">
        <v>2.6</v>
      </c>
      <c r="F310" s="6">
        <v>0.7</v>
      </c>
    </row>
    <row r="311" spans="1:6" ht="14.25" customHeight="1">
      <c r="A311" s="4">
        <v>1997</v>
      </c>
      <c r="B311" s="6">
        <v>25.2</v>
      </c>
      <c r="C311" s="6">
        <v>12.9</v>
      </c>
      <c r="D311" s="6">
        <v>9</v>
      </c>
      <c r="E311" s="6">
        <v>2.6</v>
      </c>
      <c r="F311" s="6">
        <v>0.7</v>
      </c>
    </row>
    <row r="312" spans="1:6" ht="14.25" customHeight="1">
      <c r="A312" s="4">
        <v>1998</v>
      </c>
      <c r="B312" s="6">
        <v>25.2</v>
      </c>
      <c r="C312" s="6">
        <v>13.2</v>
      </c>
      <c r="D312" s="6">
        <v>9</v>
      </c>
      <c r="E312" s="6">
        <v>2.2999999999999998</v>
      </c>
      <c r="F312" s="6">
        <v>0.7</v>
      </c>
    </row>
    <row r="313" spans="1:6" ht="14.25" customHeight="1">
      <c r="A313" s="4">
        <v>1999</v>
      </c>
      <c r="B313" s="6">
        <v>25.5</v>
      </c>
      <c r="C313" s="6">
        <v>13.5</v>
      </c>
      <c r="D313" s="6">
        <v>8.9</v>
      </c>
      <c r="E313" s="6">
        <v>2.2999999999999998</v>
      </c>
      <c r="F313" s="6">
        <v>0.8</v>
      </c>
    </row>
    <row r="314" spans="1:6" ht="14.25" customHeight="1">
      <c r="A314" s="4">
        <v>2000</v>
      </c>
      <c r="B314" s="6">
        <v>25.5</v>
      </c>
      <c r="C314" s="6">
        <v>13.7</v>
      </c>
      <c r="D314" s="6">
        <v>9</v>
      </c>
      <c r="E314" s="6">
        <v>2.1</v>
      </c>
      <c r="F314" s="6">
        <v>0.7</v>
      </c>
    </row>
    <row r="315" spans="1:6" ht="14.25" customHeight="1">
      <c r="A315" s="4">
        <v>2001</v>
      </c>
      <c r="B315" s="6">
        <v>24.6</v>
      </c>
      <c r="C315" s="6">
        <v>12.9</v>
      </c>
      <c r="D315" s="6">
        <v>9.6</v>
      </c>
      <c r="E315" s="6">
        <v>1.4</v>
      </c>
      <c r="F315" s="6">
        <v>0.6</v>
      </c>
    </row>
    <row r="316" spans="1:6" ht="14.25" customHeight="1">
      <c r="A316" s="4">
        <v>2002</v>
      </c>
      <c r="B316" s="6">
        <v>23.8</v>
      </c>
      <c r="C316" s="6">
        <v>12.3</v>
      </c>
      <c r="D316" s="6">
        <v>9.6</v>
      </c>
      <c r="E316" s="6">
        <v>1.3</v>
      </c>
      <c r="F316" s="6">
        <v>0.6</v>
      </c>
    </row>
    <row r="317" spans="1:6" ht="14.25" customHeight="1">
      <c r="A317" s="4">
        <v>2003</v>
      </c>
      <c r="B317" s="6">
        <v>22.7</v>
      </c>
      <c r="C317" s="6">
        <v>10.9</v>
      </c>
      <c r="D317" s="6">
        <v>9.6</v>
      </c>
      <c r="E317" s="6">
        <v>1.6</v>
      </c>
      <c r="F317" s="6">
        <v>0.6</v>
      </c>
    </row>
    <row r="318" spans="1:6" ht="14.25" customHeight="1">
      <c r="A318" s="4">
        <v>2004</v>
      </c>
      <c r="B318" s="6">
        <v>22.9</v>
      </c>
      <c r="C318" s="6">
        <v>10.9</v>
      </c>
      <c r="D318" s="6">
        <v>9.4</v>
      </c>
      <c r="E318" s="6">
        <v>2</v>
      </c>
      <c r="F318" s="6">
        <v>0.6</v>
      </c>
    </row>
    <row r="319" spans="1:6" ht="14.25" customHeight="1">
      <c r="A319" s="4">
        <v>2005</v>
      </c>
      <c r="B319" s="6">
        <v>23</v>
      </c>
      <c r="C319" s="6">
        <v>10.9</v>
      </c>
      <c r="D319" s="6">
        <v>8.9</v>
      </c>
      <c r="E319" s="6">
        <v>2.6</v>
      </c>
      <c r="F319" s="6">
        <v>0.6</v>
      </c>
    </row>
    <row r="320" spans="1:6" ht="14.25" customHeight="1">
      <c r="A320" s="4">
        <v>2006</v>
      </c>
      <c r="B320" s="6">
        <v>23.1</v>
      </c>
      <c r="C320" s="6">
        <v>11</v>
      </c>
      <c r="D320" s="6">
        <v>8.6999999999999993</v>
      </c>
      <c r="E320" s="6">
        <v>2.8</v>
      </c>
      <c r="F320" s="6">
        <v>0.5</v>
      </c>
    </row>
    <row r="321" spans="1:6" ht="14.25" customHeight="1">
      <c r="A321" s="4">
        <v>2007</v>
      </c>
      <c r="B321" s="6">
        <v>22.7</v>
      </c>
      <c r="C321" s="6">
        <v>11.2</v>
      </c>
      <c r="D321" s="6">
        <v>8.6</v>
      </c>
      <c r="E321" s="6">
        <v>2.4</v>
      </c>
      <c r="F321" s="6">
        <v>0.5</v>
      </c>
    </row>
    <row r="322" spans="1:6" ht="14.25" customHeight="1">
      <c r="A322" s="4">
        <v>2008</v>
      </c>
      <c r="B322" s="6">
        <v>21.8</v>
      </c>
      <c r="C322" s="6">
        <v>10.8</v>
      </c>
      <c r="D322" s="6">
        <v>9.1999999999999993</v>
      </c>
      <c r="E322" s="6">
        <v>1.4</v>
      </c>
      <c r="F322" s="6">
        <v>0.5</v>
      </c>
    </row>
    <row r="323" spans="1:6" ht="14.25" customHeight="1">
      <c r="A323" s="4">
        <v>2009</v>
      </c>
      <c r="B323" s="6">
        <v>21.2</v>
      </c>
      <c r="C323" s="6">
        <v>10.3</v>
      </c>
      <c r="D323" s="6">
        <v>9.3000000000000007</v>
      </c>
      <c r="E323" s="6">
        <v>1.1000000000000001</v>
      </c>
      <c r="F323" s="6">
        <v>0.5</v>
      </c>
    </row>
    <row r="324" spans="1:6" ht="14.25" customHeight="1">
      <c r="A324" s="4">
        <v>2010</v>
      </c>
      <c r="B324" s="6">
        <v>21.6</v>
      </c>
      <c r="C324" s="6">
        <v>10.7</v>
      </c>
      <c r="D324" s="6">
        <v>9</v>
      </c>
      <c r="E324" s="6">
        <v>1.4</v>
      </c>
      <c r="F324" s="6">
        <v>0.4</v>
      </c>
    </row>
    <row r="325" spans="1:6" ht="14.25" customHeight="1">
      <c r="A325" s="4">
        <v>2011</v>
      </c>
      <c r="B325" s="6">
        <v>21.2</v>
      </c>
      <c r="C325" s="6">
        <v>11.3</v>
      </c>
      <c r="D325" s="6">
        <v>7.9</v>
      </c>
      <c r="E325" s="6">
        <v>1.4</v>
      </c>
      <c r="F325" s="6">
        <v>0.5</v>
      </c>
    </row>
    <row r="326" spans="1:6" ht="14.25" customHeight="1">
      <c r="A326" s="4">
        <v>2012</v>
      </c>
      <c r="B326" s="6">
        <v>21.6</v>
      </c>
      <c r="C326" s="6">
        <v>11.6</v>
      </c>
      <c r="D326" s="6">
        <v>7.9</v>
      </c>
      <c r="E326" s="6">
        <v>1.6</v>
      </c>
      <c r="F326" s="6">
        <v>0.5</v>
      </c>
    </row>
    <row r="327" spans="1:6" ht="14.25" customHeight="1">
      <c r="A327" s="4">
        <v>2013</v>
      </c>
      <c r="B327" s="6">
        <v>23.2</v>
      </c>
      <c r="C327" s="6">
        <v>11.6</v>
      </c>
      <c r="D327" s="6">
        <v>9.1</v>
      </c>
      <c r="E327" s="6">
        <v>1.9</v>
      </c>
      <c r="F327" s="6">
        <v>0.5</v>
      </c>
    </row>
    <row r="328" spans="1:6" ht="14.25" customHeight="1">
      <c r="A328" s="4">
        <v>2014</v>
      </c>
      <c r="B328" s="6">
        <v>23.4</v>
      </c>
      <c r="C328" s="6">
        <v>11.9</v>
      </c>
      <c r="D328" s="6">
        <v>8.8000000000000007</v>
      </c>
      <c r="E328" s="6">
        <v>2.1</v>
      </c>
      <c r="F328" s="6">
        <v>0.6</v>
      </c>
    </row>
    <row r="329" spans="1:6" ht="14.25" customHeight="1">
      <c r="A329" s="4">
        <v>2015</v>
      </c>
      <c r="B329" s="6">
        <v>23.6</v>
      </c>
      <c r="C329" s="6">
        <v>12.2</v>
      </c>
      <c r="D329" s="6">
        <v>8.9</v>
      </c>
      <c r="E329" s="6">
        <v>1.9</v>
      </c>
      <c r="F329" s="6">
        <v>0.6</v>
      </c>
    </row>
    <row r="330" spans="1:6" ht="14.25" customHeight="1">
      <c r="A330" s="4">
        <v>2016</v>
      </c>
      <c r="B330" s="6">
        <v>23.6</v>
      </c>
      <c r="C330" s="6">
        <v>12.3</v>
      </c>
      <c r="D330" s="6">
        <v>8.9</v>
      </c>
      <c r="E330" s="6">
        <v>1.9</v>
      </c>
      <c r="F330" s="6">
        <v>0.5</v>
      </c>
    </row>
    <row r="332" spans="1:6" ht="14.25" customHeight="1">
      <c r="B332" s="583" t="s">
        <v>12</v>
      </c>
      <c r="C332" s="583"/>
      <c r="D332" s="583"/>
      <c r="E332" s="583"/>
      <c r="F332" s="583"/>
    </row>
    <row r="333" spans="1:6" ht="14.25" customHeight="1">
      <c r="A333" s="4">
        <v>1979</v>
      </c>
      <c r="B333" s="6">
        <v>27.1</v>
      </c>
      <c r="C333" s="6">
        <v>16.8</v>
      </c>
      <c r="D333" s="6">
        <v>4.4000000000000004</v>
      </c>
      <c r="E333" s="6">
        <v>5.2</v>
      </c>
      <c r="F333" s="6">
        <v>0.7</v>
      </c>
    </row>
    <row r="334" spans="1:6" ht="14.25" customHeight="1">
      <c r="A334" s="4">
        <v>1980</v>
      </c>
      <c r="B334" s="6">
        <v>27.4</v>
      </c>
      <c r="C334" s="6">
        <v>17.899999999999999</v>
      </c>
      <c r="D334" s="6">
        <v>4.7</v>
      </c>
      <c r="E334" s="6">
        <v>4.2</v>
      </c>
      <c r="F334" s="6">
        <v>0.6</v>
      </c>
    </row>
    <row r="335" spans="1:6" ht="14.25" customHeight="1">
      <c r="A335" s="4">
        <v>1981</v>
      </c>
      <c r="B335" s="6">
        <v>27.2</v>
      </c>
      <c r="C335" s="6">
        <v>18.2</v>
      </c>
      <c r="D335" s="6">
        <v>5.2</v>
      </c>
      <c r="E335" s="6">
        <v>3.3</v>
      </c>
      <c r="F335" s="6">
        <v>0.5</v>
      </c>
    </row>
    <row r="336" spans="1:6" ht="14.25" customHeight="1">
      <c r="A336" s="4">
        <v>1982</v>
      </c>
      <c r="B336" s="6">
        <v>24.5</v>
      </c>
      <c r="C336" s="6">
        <v>16.600000000000001</v>
      </c>
      <c r="D336" s="6">
        <v>5.6</v>
      </c>
      <c r="E336" s="6">
        <v>1.8</v>
      </c>
      <c r="F336" s="6">
        <v>0.5</v>
      </c>
    </row>
    <row r="337" spans="1:6" ht="14.25" customHeight="1">
      <c r="A337" s="4">
        <v>1983</v>
      </c>
      <c r="B337" s="6">
        <v>23.5</v>
      </c>
      <c r="C337" s="6">
        <v>14.8</v>
      </c>
      <c r="D337" s="6">
        <v>5.7</v>
      </c>
      <c r="E337" s="6">
        <v>2.4</v>
      </c>
      <c r="F337" s="6">
        <v>0.6</v>
      </c>
    </row>
    <row r="338" spans="1:6" ht="14.25" customHeight="1">
      <c r="A338" s="4">
        <v>1984</v>
      </c>
      <c r="B338" s="6">
        <v>23.5</v>
      </c>
      <c r="C338" s="6">
        <v>14.5</v>
      </c>
      <c r="D338" s="6">
        <v>5.8</v>
      </c>
      <c r="E338" s="6">
        <v>2.6</v>
      </c>
      <c r="F338" s="6">
        <v>0.7</v>
      </c>
    </row>
    <row r="339" spans="1:6" ht="14.25" customHeight="1">
      <c r="A339" s="4">
        <v>1985</v>
      </c>
      <c r="B339" s="6">
        <v>23.6</v>
      </c>
      <c r="C339" s="6">
        <v>14.6</v>
      </c>
      <c r="D339" s="6">
        <v>6</v>
      </c>
      <c r="E339" s="6">
        <v>2.4</v>
      </c>
      <c r="F339" s="6">
        <v>0.6</v>
      </c>
    </row>
    <row r="340" spans="1:6" ht="14.25" customHeight="1">
      <c r="A340" s="4">
        <v>1986</v>
      </c>
      <c r="B340" s="6">
        <v>23.5</v>
      </c>
      <c r="C340" s="6">
        <v>14.8</v>
      </c>
      <c r="D340" s="6">
        <v>5.8</v>
      </c>
      <c r="E340" s="6">
        <v>2.4</v>
      </c>
      <c r="F340" s="6">
        <v>0.6</v>
      </c>
    </row>
    <row r="341" spans="1:6" ht="14.25" customHeight="1">
      <c r="A341" s="4">
        <v>1987</v>
      </c>
      <c r="B341" s="6">
        <v>25.9</v>
      </c>
      <c r="C341" s="6">
        <v>15.9</v>
      </c>
      <c r="D341" s="6">
        <v>6.1</v>
      </c>
      <c r="E341" s="6">
        <v>3.3</v>
      </c>
      <c r="F341" s="6">
        <v>0.6</v>
      </c>
    </row>
    <row r="342" spans="1:6" ht="14.25" customHeight="1">
      <c r="A342" s="4">
        <v>1988</v>
      </c>
      <c r="B342" s="6">
        <v>25.5</v>
      </c>
      <c r="C342" s="6">
        <v>15.6</v>
      </c>
      <c r="D342" s="6">
        <v>6.2</v>
      </c>
      <c r="E342" s="6">
        <v>3.1</v>
      </c>
      <c r="F342" s="6">
        <v>0.6</v>
      </c>
    </row>
    <row r="343" spans="1:6" ht="14.25" customHeight="1">
      <c r="A343" s="4">
        <v>1989</v>
      </c>
      <c r="B343" s="6">
        <v>25.3</v>
      </c>
      <c r="C343" s="6">
        <v>15.6</v>
      </c>
      <c r="D343" s="6">
        <v>6.1</v>
      </c>
      <c r="E343" s="6">
        <v>3</v>
      </c>
      <c r="F343" s="6">
        <v>0.6</v>
      </c>
    </row>
    <row r="344" spans="1:6" ht="14.25" customHeight="1">
      <c r="A344" s="4">
        <v>1990</v>
      </c>
      <c r="B344" s="6">
        <v>25.2</v>
      </c>
      <c r="C344" s="6">
        <v>15.3</v>
      </c>
      <c r="D344" s="6">
        <v>6.5</v>
      </c>
      <c r="E344" s="6">
        <v>2.9</v>
      </c>
      <c r="F344" s="6">
        <v>0.6</v>
      </c>
    </row>
    <row r="345" spans="1:6" ht="14.25" customHeight="1">
      <c r="A345" s="4">
        <v>1991</v>
      </c>
      <c r="B345" s="6">
        <v>25.5</v>
      </c>
      <c r="C345" s="6">
        <v>15</v>
      </c>
      <c r="D345" s="6">
        <v>7.2</v>
      </c>
      <c r="E345" s="6">
        <v>2.6</v>
      </c>
      <c r="F345" s="6">
        <v>0.6</v>
      </c>
    </row>
    <row r="346" spans="1:6" ht="14.25" customHeight="1">
      <c r="A346" s="4">
        <v>1992</v>
      </c>
      <c r="B346" s="6">
        <v>25.6</v>
      </c>
      <c r="C346" s="6">
        <v>15.1</v>
      </c>
      <c r="D346" s="6">
        <v>7.1</v>
      </c>
      <c r="E346" s="6">
        <v>2.8</v>
      </c>
      <c r="F346" s="6">
        <v>0.6</v>
      </c>
    </row>
    <row r="347" spans="1:6" ht="14.25" customHeight="1">
      <c r="A347" s="4">
        <v>1993</v>
      </c>
      <c r="B347" s="6">
        <v>26.4</v>
      </c>
      <c r="C347" s="6">
        <v>15.2</v>
      </c>
      <c r="D347" s="6">
        <v>7.3</v>
      </c>
      <c r="E347" s="6">
        <v>3.3</v>
      </c>
      <c r="F347" s="6">
        <v>0.7</v>
      </c>
    </row>
    <row r="348" spans="1:6" ht="14.25" customHeight="1">
      <c r="A348" s="4">
        <v>1994</v>
      </c>
      <c r="B348" s="6">
        <v>26.7</v>
      </c>
      <c r="C348" s="6">
        <v>15.4</v>
      </c>
      <c r="D348" s="6">
        <v>7.3</v>
      </c>
      <c r="E348" s="6">
        <v>3.4</v>
      </c>
      <c r="F348" s="6">
        <v>0.7</v>
      </c>
    </row>
    <row r="349" spans="1:6" ht="14.25" customHeight="1">
      <c r="A349" s="4">
        <v>1995</v>
      </c>
      <c r="B349" s="6">
        <v>27.2</v>
      </c>
      <c r="C349" s="6">
        <v>15.9</v>
      </c>
      <c r="D349" s="6">
        <v>7</v>
      </c>
      <c r="E349" s="6">
        <v>3.7</v>
      </c>
      <c r="F349" s="6">
        <v>0.6</v>
      </c>
    </row>
    <row r="350" spans="1:6" ht="14.25" customHeight="1">
      <c r="A350" s="4">
        <v>1996</v>
      </c>
      <c r="B350" s="6">
        <v>27.4</v>
      </c>
      <c r="C350" s="6">
        <v>16.399999999999999</v>
      </c>
      <c r="D350" s="6">
        <v>6.7</v>
      </c>
      <c r="E350" s="6">
        <v>3.7</v>
      </c>
      <c r="F350" s="6">
        <v>0.6</v>
      </c>
    </row>
    <row r="351" spans="1:6" ht="14.25" customHeight="1">
      <c r="A351" s="4">
        <v>1997</v>
      </c>
      <c r="B351" s="6">
        <v>27.6</v>
      </c>
      <c r="C351" s="6">
        <v>16.8</v>
      </c>
      <c r="D351" s="6">
        <v>6.5</v>
      </c>
      <c r="E351" s="6">
        <v>3.7</v>
      </c>
      <c r="F351" s="6">
        <v>0.6</v>
      </c>
    </row>
    <row r="352" spans="1:6" ht="14.25" customHeight="1">
      <c r="A352" s="4">
        <v>1998</v>
      </c>
      <c r="B352" s="6">
        <v>27.4</v>
      </c>
      <c r="C352" s="6">
        <v>17.2</v>
      </c>
      <c r="D352" s="6">
        <v>6.4</v>
      </c>
      <c r="E352" s="6">
        <v>3.2</v>
      </c>
      <c r="F352" s="6">
        <v>0.6</v>
      </c>
    </row>
    <row r="353" spans="1:6" ht="14.25" customHeight="1">
      <c r="A353" s="4">
        <v>1999</v>
      </c>
      <c r="B353" s="6">
        <v>28</v>
      </c>
      <c r="C353" s="6">
        <v>17.7</v>
      </c>
      <c r="D353" s="6">
        <v>6.4</v>
      </c>
      <c r="E353" s="6">
        <v>3.2</v>
      </c>
      <c r="F353" s="6">
        <v>0.6</v>
      </c>
    </row>
    <row r="354" spans="1:6" ht="14.25" customHeight="1">
      <c r="A354" s="4">
        <v>2000</v>
      </c>
      <c r="B354" s="6">
        <v>28</v>
      </c>
      <c r="C354" s="6">
        <v>18.100000000000001</v>
      </c>
      <c r="D354" s="6">
        <v>6.4</v>
      </c>
      <c r="E354" s="6">
        <v>3</v>
      </c>
      <c r="F354" s="6">
        <v>0.5</v>
      </c>
    </row>
    <row r="355" spans="1:6" ht="14.25" customHeight="1">
      <c r="A355" s="4">
        <v>2001</v>
      </c>
      <c r="B355" s="6">
        <v>26.8</v>
      </c>
      <c r="C355" s="6">
        <v>17.100000000000001</v>
      </c>
      <c r="D355" s="6">
        <v>7.1</v>
      </c>
      <c r="E355" s="6">
        <v>2.1</v>
      </c>
      <c r="F355" s="6">
        <v>0.5</v>
      </c>
    </row>
    <row r="356" spans="1:6" ht="14.25" customHeight="1">
      <c r="A356" s="4">
        <v>2002</v>
      </c>
      <c r="B356" s="6">
        <v>26.1</v>
      </c>
      <c r="C356" s="6">
        <v>16.3</v>
      </c>
      <c r="D356" s="6">
        <v>7.4</v>
      </c>
      <c r="E356" s="6">
        <v>1.9</v>
      </c>
      <c r="F356" s="6">
        <v>0.5</v>
      </c>
    </row>
    <row r="357" spans="1:6" ht="14.25" customHeight="1">
      <c r="A357" s="4">
        <v>2003</v>
      </c>
      <c r="B357" s="6">
        <v>25.1</v>
      </c>
      <c r="C357" s="6">
        <v>14.6</v>
      </c>
      <c r="D357" s="6">
        <v>7.4</v>
      </c>
      <c r="E357" s="6">
        <v>2.5</v>
      </c>
      <c r="F357" s="6">
        <v>0.5</v>
      </c>
    </row>
    <row r="358" spans="1:6" ht="14.25" customHeight="1">
      <c r="A358" s="4">
        <v>2004</v>
      </c>
      <c r="B358" s="6">
        <v>25.4</v>
      </c>
      <c r="C358" s="6">
        <v>15</v>
      </c>
      <c r="D358" s="6">
        <v>6.9</v>
      </c>
      <c r="E358" s="6">
        <v>3</v>
      </c>
      <c r="F358" s="6">
        <v>0.5</v>
      </c>
    </row>
    <row r="359" spans="1:6" ht="14.25" customHeight="1">
      <c r="A359" s="4">
        <v>2005</v>
      </c>
      <c r="B359" s="6">
        <v>25.9</v>
      </c>
      <c r="C359" s="6">
        <v>15.3</v>
      </c>
      <c r="D359" s="6">
        <v>6.3</v>
      </c>
      <c r="E359" s="6">
        <v>3.9</v>
      </c>
      <c r="F359" s="6">
        <v>0.5</v>
      </c>
    </row>
    <row r="360" spans="1:6" ht="14.25" customHeight="1">
      <c r="A360" s="4">
        <v>2006</v>
      </c>
      <c r="B360" s="6">
        <v>25.9</v>
      </c>
      <c r="C360" s="6">
        <v>15.3</v>
      </c>
      <c r="D360" s="6">
        <v>6.2</v>
      </c>
      <c r="E360" s="6">
        <v>4</v>
      </c>
      <c r="F360" s="6">
        <v>0.4</v>
      </c>
    </row>
    <row r="361" spans="1:6" ht="14.25" customHeight="1">
      <c r="A361" s="4">
        <v>2007</v>
      </c>
      <c r="B361" s="6">
        <v>25.4</v>
      </c>
      <c r="C361" s="6">
        <v>15.6</v>
      </c>
      <c r="D361" s="6">
        <v>6</v>
      </c>
      <c r="E361" s="6">
        <v>3.4</v>
      </c>
      <c r="F361" s="6">
        <v>0.4</v>
      </c>
    </row>
    <row r="362" spans="1:6" ht="14.25" customHeight="1">
      <c r="A362" s="4">
        <v>2008</v>
      </c>
      <c r="B362" s="6">
        <v>24.6</v>
      </c>
      <c r="C362" s="6">
        <v>15.4</v>
      </c>
      <c r="D362" s="6">
        <v>6.8</v>
      </c>
      <c r="E362" s="6">
        <v>2</v>
      </c>
      <c r="F362" s="6">
        <v>0.4</v>
      </c>
    </row>
    <row r="363" spans="1:6" ht="14.25" customHeight="1">
      <c r="A363" s="4">
        <v>2009</v>
      </c>
      <c r="B363" s="6">
        <v>24.2</v>
      </c>
      <c r="C363" s="6">
        <v>14.7</v>
      </c>
      <c r="D363" s="6">
        <v>7.5</v>
      </c>
      <c r="E363" s="6">
        <v>1.6</v>
      </c>
      <c r="F363" s="6">
        <v>0.4</v>
      </c>
    </row>
    <row r="364" spans="1:6" ht="14.25" customHeight="1">
      <c r="A364" s="4">
        <v>2010</v>
      </c>
      <c r="B364" s="6">
        <v>24.8</v>
      </c>
      <c r="C364" s="6">
        <v>15.2</v>
      </c>
      <c r="D364" s="6">
        <v>7.2</v>
      </c>
      <c r="E364" s="6">
        <v>2</v>
      </c>
      <c r="F364" s="6">
        <v>0.4</v>
      </c>
    </row>
    <row r="365" spans="1:6" ht="14.25" customHeight="1">
      <c r="A365" s="4">
        <v>2011</v>
      </c>
      <c r="B365" s="6">
        <v>24.3</v>
      </c>
      <c r="C365" s="6">
        <v>15.7</v>
      </c>
      <c r="D365" s="6">
        <v>6.2</v>
      </c>
      <c r="E365" s="6">
        <v>2</v>
      </c>
      <c r="F365" s="6">
        <v>0.4</v>
      </c>
    </row>
    <row r="366" spans="1:6" ht="14.25" customHeight="1">
      <c r="A366" s="4">
        <v>2012</v>
      </c>
      <c r="B366" s="6">
        <v>24.8</v>
      </c>
      <c r="C366" s="6">
        <v>16.100000000000001</v>
      </c>
      <c r="D366" s="6">
        <v>6</v>
      </c>
      <c r="E366" s="6">
        <v>2.2999999999999998</v>
      </c>
      <c r="F366" s="6">
        <v>0.4</v>
      </c>
    </row>
    <row r="367" spans="1:6" ht="14.25" customHeight="1">
      <c r="A367" s="4">
        <v>2013</v>
      </c>
      <c r="B367" s="6">
        <v>26.3</v>
      </c>
      <c r="C367" s="6">
        <v>16.2</v>
      </c>
      <c r="D367" s="6">
        <v>6.9</v>
      </c>
      <c r="E367" s="6">
        <v>2.8</v>
      </c>
      <c r="F367" s="6">
        <v>0.4</v>
      </c>
    </row>
    <row r="368" spans="1:6" ht="14.25" customHeight="1">
      <c r="A368" s="4">
        <v>2014</v>
      </c>
      <c r="B368" s="6">
        <v>26.7</v>
      </c>
      <c r="C368" s="6">
        <v>16.600000000000001</v>
      </c>
      <c r="D368" s="6">
        <v>6.7</v>
      </c>
      <c r="E368" s="6">
        <v>3</v>
      </c>
      <c r="F368" s="6">
        <v>0.4</v>
      </c>
    </row>
    <row r="369" spans="1:6" ht="14.25" customHeight="1">
      <c r="A369" s="4">
        <v>2015</v>
      </c>
      <c r="B369" s="6">
        <v>26.7</v>
      </c>
      <c r="C369" s="6">
        <v>16.899999999999999</v>
      </c>
      <c r="D369" s="6">
        <v>6.6</v>
      </c>
      <c r="E369" s="6">
        <v>2.8</v>
      </c>
      <c r="F369" s="6">
        <v>0.4</v>
      </c>
    </row>
    <row r="370" spans="1:6" ht="14.25" customHeight="1">
      <c r="A370" s="4">
        <v>2016</v>
      </c>
      <c r="B370" s="6">
        <v>26.8</v>
      </c>
      <c r="C370" s="6">
        <v>16.899999999999999</v>
      </c>
      <c r="D370" s="6">
        <v>6.7</v>
      </c>
      <c r="E370" s="6">
        <v>2.7</v>
      </c>
      <c r="F370" s="6">
        <v>0.4</v>
      </c>
    </row>
    <row r="372" spans="1:6" ht="14.25" customHeight="1">
      <c r="B372" s="583" t="s">
        <v>13</v>
      </c>
      <c r="C372" s="583"/>
      <c r="D372" s="583"/>
      <c r="E372" s="583"/>
      <c r="F372" s="583"/>
    </row>
    <row r="373" spans="1:6" ht="14.25" customHeight="1">
      <c r="A373" s="4">
        <v>1979</v>
      </c>
      <c r="B373" s="6">
        <v>35.1</v>
      </c>
      <c r="C373" s="6">
        <v>22.6</v>
      </c>
      <c r="D373" s="6">
        <v>1</v>
      </c>
      <c r="E373" s="6">
        <v>11</v>
      </c>
      <c r="F373" s="6">
        <v>0.5</v>
      </c>
    </row>
    <row r="374" spans="1:6" ht="14.25" customHeight="1">
      <c r="A374" s="4">
        <v>1980</v>
      </c>
      <c r="B374" s="6">
        <v>33.1</v>
      </c>
      <c r="C374" s="6">
        <v>22.9</v>
      </c>
      <c r="D374" s="6">
        <v>1.1000000000000001</v>
      </c>
      <c r="E374" s="6">
        <v>8.6</v>
      </c>
      <c r="F374" s="6">
        <v>0.4</v>
      </c>
    </row>
    <row r="375" spans="1:6" ht="14.25" customHeight="1">
      <c r="A375" s="4">
        <v>1981</v>
      </c>
      <c r="B375" s="6">
        <v>30.5</v>
      </c>
      <c r="C375" s="6">
        <v>21.9</v>
      </c>
      <c r="D375" s="6">
        <v>1.3</v>
      </c>
      <c r="E375" s="6">
        <v>6.9</v>
      </c>
      <c r="F375" s="6">
        <v>0.4</v>
      </c>
    </row>
    <row r="376" spans="1:6" ht="14.25" customHeight="1">
      <c r="A376" s="4">
        <v>1982</v>
      </c>
      <c r="B376" s="6">
        <v>26.8</v>
      </c>
      <c r="C376" s="6">
        <v>20.6</v>
      </c>
      <c r="D376" s="6">
        <v>1.6</v>
      </c>
      <c r="E376" s="6">
        <v>4.3</v>
      </c>
      <c r="F376" s="6">
        <v>0.3</v>
      </c>
    </row>
    <row r="377" spans="1:6" ht="14.25" customHeight="1">
      <c r="A377" s="4">
        <v>1983</v>
      </c>
      <c r="B377" s="6">
        <v>26.8</v>
      </c>
      <c r="C377" s="6">
        <v>19.7</v>
      </c>
      <c r="D377" s="6">
        <v>1.5</v>
      </c>
      <c r="E377" s="6">
        <v>5.0999999999999996</v>
      </c>
      <c r="F377" s="6">
        <v>0.4</v>
      </c>
    </row>
    <row r="378" spans="1:6" ht="14.25" customHeight="1">
      <c r="A378" s="4">
        <v>1984</v>
      </c>
      <c r="B378" s="6">
        <v>27</v>
      </c>
      <c r="C378" s="6">
        <v>19.5</v>
      </c>
      <c r="D378" s="6">
        <v>1.4</v>
      </c>
      <c r="E378" s="6">
        <v>5.6</v>
      </c>
      <c r="F378" s="6">
        <v>0.4</v>
      </c>
    </row>
    <row r="379" spans="1:6" ht="14.25" customHeight="1">
      <c r="A379" s="4">
        <v>1985</v>
      </c>
      <c r="B379" s="6">
        <v>26.1</v>
      </c>
      <c r="C379" s="6">
        <v>19.100000000000001</v>
      </c>
      <c r="D379" s="6">
        <v>1.4</v>
      </c>
      <c r="E379" s="6">
        <v>5.0999999999999996</v>
      </c>
      <c r="F379" s="6">
        <v>0.4</v>
      </c>
    </row>
    <row r="380" spans="1:6" ht="14.25" customHeight="1">
      <c r="A380" s="4">
        <v>1986</v>
      </c>
      <c r="B380" s="6">
        <v>24.7</v>
      </c>
      <c r="C380" s="6">
        <v>18.600000000000001</v>
      </c>
      <c r="D380" s="6">
        <v>1.1000000000000001</v>
      </c>
      <c r="E380" s="6">
        <v>4.5999999999999996</v>
      </c>
      <c r="F380" s="6">
        <v>0.4</v>
      </c>
    </row>
    <row r="381" spans="1:6" ht="14.25" customHeight="1">
      <c r="A381" s="4">
        <v>1987</v>
      </c>
      <c r="B381" s="6">
        <v>30.1</v>
      </c>
      <c r="C381" s="6">
        <v>21.8</v>
      </c>
      <c r="D381" s="6">
        <v>1.6</v>
      </c>
      <c r="E381" s="6">
        <v>6.2</v>
      </c>
      <c r="F381" s="6">
        <v>0.4</v>
      </c>
    </row>
    <row r="382" spans="1:6" ht="14.25" customHeight="1">
      <c r="A382" s="4">
        <v>1988</v>
      </c>
      <c r="B382" s="6">
        <v>28.6</v>
      </c>
      <c r="C382" s="6">
        <v>21.1</v>
      </c>
      <c r="D382" s="6">
        <v>1.3</v>
      </c>
      <c r="E382" s="6">
        <v>5.8</v>
      </c>
      <c r="F382" s="6">
        <v>0.4</v>
      </c>
    </row>
    <row r="383" spans="1:6" ht="14.25" customHeight="1">
      <c r="A383" s="4">
        <v>1989</v>
      </c>
      <c r="B383" s="6">
        <v>27.9</v>
      </c>
      <c r="C383" s="6">
        <v>20.399999999999999</v>
      </c>
      <c r="D383" s="6">
        <v>1.5</v>
      </c>
      <c r="E383" s="6">
        <v>5.8</v>
      </c>
      <c r="F383" s="6">
        <v>0.3</v>
      </c>
    </row>
    <row r="384" spans="1:6" ht="14.25" customHeight="1">
      <c r="A384" s="4">
        <v>1990</v>
      </c>
      <c r="B384" s="6">
        <v>27.7</v>
      </c>
      <c r="C384" s="6">
        <v>20.3</v>
      </c>
      <c r="D384" s="6">
        <v>1.6</v>
      </c>
      <c r="E384" s="6">
        <v>5.6</v>
      </c>
      <c r="F384" s="6">
        <v>0.3</v>
      </c>
    </row>
    <row r="385" spans="1:6" ht="14.25" customHeight="1">
      <c r="A385" s="4">
        <v>1991</v>
      </c>
      <c r="B385" s="6">
        <v>28.9</v>
      </c>
      <c r="C385" s="6">
        <v>21</v>
      </c>
      <c r="D385" s="6">
        <v>2.2000000000000002</v>
      </c>
      <c r="E385" s="6">
        <v>5.4</v>
      </c>
      <c r="F385" s="6">
        <v>0.4</v>
      </c>
    </row>
    <row r="386" spans="1:6" ht="14.25" customHeight="1">
      <c r="A386" s="4">
        <v>1992</v>
      </c>
      <c r="B386" s="6">
        <v>29.6</v>
      </c>
      <c r="C386" s="6">
        <v>21.6</v>
      </c>
      <c r="D386" s="6">
        <v>1.9</v>
      </c>
      <c r="E386" s="6">
        <v>5.7</v>
      </c>
      <c r="F386" s="6">
        <v>0.3</v>
      </c>
    </row>
    <row r="387" spans="1:6" ht="14.25" customHeight="1">
      <c r="A387" s="4">
        <v>1993</v>
      </c>
      <c r="B387" s="6">
        <v>33.200000000000003</v>
      </c>
      <c r="C387" s="6">
        <v>23.7</v>
      </c>
      <c r="D387" s="6">
        <v>2.1</v>
      </c>
      <c r="E387" s="6">
        <v>7</v>
      </c>
      <c r="F387" s="6">
        <v>0.4</v>
      </c>
    </row>
    <row r="388" spans="1:6" ht="14.25" customHeight="1">
      <c r="A388" s="4">
        <v>1994</v>
      </c>
      <c r="B388" s="6">
        <v>34.4</v>
      </c>
      <c r="C388" s="6">
        <v>23.7</v>
      </c>
      <c r="D388" s="6">
        <v>2.7</v>
      </c>
      <c r="E388" s="6">
        <v>7.7</v>
      </c>
      <c r="F388" s="6">
        <v>0.4</v>
      </c>
    </row>
    <row r="389" spans="1:6" ht="14.25" customHeight="1">
      <c r="A389" s="4">
        <v>1995</v>
      </c>
      <c r="B389" s="6">
        <v>34.9</v>
      </c>
      <c r="C389" s="6">
        <v>24.4</v>
      </c>
      <c r="D389" s="6">
        <v>2.4</v>
      </c>
      <c r="E389" s="6">
        <v>7.7</v>
      </c>
      <c r="F389" s="6">
        <v>0.3</v>
      </c>
    </row>
    <row r="390" spans="1:6" ht="14.25" customHeight="1">
      <c r="A390" s="4">
        <v>1996</v>
      </c>
      <c r="B390" s="6">
        <v>34.799999999999997</v>
      </c>
      <c r="C390" s="6">
        <v>24.8</v>
      </c>
      <c r="D390" s="6">
        <v>2.2999999999999998</v>
      </c>
      <c r="E390" s="6">
        <v>7.5</v>
      </c>
      <c r="F390" s="6">
        <v>0.3</v>
      </c>
    </row>
    <row r="391" spans="1:6" ht="14.25" customHeight="1">
      <c r="A391" s="4">
        <v>1997</v>
      </c>
      <c r="B391" s="6">
        <v>33.799999999999997</v>
      </c>
      <c r="C391" s="6">
        <v>24.4</v>
      </c>
      <c r="D391" s="6">
        <v>2.1</v>
      </c>
      <c r="E391" s="6">
        <v>7</v>
      </c>
      <c r="F391" s="6">
        <v>0.3</v>
      </c>
    </row>
    <row r="392" spans="1:6" ht="14.25" customHeight="1">
      <c r="A392" s="4">
        <v>1998</v>
      </c>
      <c r="B392" s="6">
        <v>32.4</v>
      </c>
      <c r="C392" s="6">
        <v>23.9</v>
      </c>
      <c r="D392" s="6">
        <v>2</v>
      </c>
      <c r="E392" s="6">
        <v>6.3</v>
      </c>
      <c r="F392" s="6">
        <v>0.3</v>
      </c>
    </row>
    <row r="393" spans="1:6" ht="14.25" customHeight="1">
      <c r="A393" s="4">
        <v>1999</v>
      </c>
      <c r="B393" s="6">
        <v>32.6</v>
      </c>
      <c r="C393" s="6">
        <v>24.5</v>
      </c>
      <c r="D393" s="6">
        <v>2</v>
      </c>
      <c r="E393" s="6">
        <v>5.9</v>
      </c>
      <c r="F393" s="6">
        <v>0.3</v>
      </c>
    </row>
    <row r="394" spans="1:6" ht="14.25" customHeight="1">
      <c r="A394" s="4">
        <v>2000</v>
      </c>
      <c r="B394" s="6">
        <v>32.299999999999997</v>
      </c>
      <c r="C394" s="6">
        <v>24.7</v>
      </c>
      <c r="D394" s="6">
        <v>2</v>
      </c>
      <c r="E394" s="6">
        <v>5.4</v>
      </c>
      <c r="F394" s="6">
        <v>0.2</v>
      </c>
    </row>
    <row r="395" spans="1:6" ht="14.25" customHeight="1">
      <c r="A395" s="4">
        <v>2001</v>
      </c>
      <c r="B395" s="6">
        <v>32</v>
      </c>
      <c r="C395" s="6">
        <v>24.6</v>
      </c>
      <c r="D395" s="6">
        <v>2.4</v>
      </c>
      <c r="E395" s="6">
        <v>4.8</v>
      </c>
      <c r="F395" s="6">
        <v>0.2</v>
      </c>
    </row>
    <row r="396" spans="1:6" ht="14.25" customHeight="1">
      <c r="A396" s="4">
        <v>2002</v>
      </c>
      <c r="B396" s="6">
        <v>31.9</v>
      </c>
      <c r="C396" s="6">
        <v>24.2</v>
      </c>
      <c r="D396" s="6">
        <v>2.5</v>
      </c>
      <c r="E396" s="6">
        <v>4.9000000000000004</v>
      </c>
      <c r="F396" s="6">
        <v>0.3</v>
      </c>
    </row>
    <row r="397" spans="1:6" ht="14.25" customHeight="1">
      <c r="A397" s="4">
        <v>2003</v>
      </c>
      <c r="B397" s="6">
        <v>30.3</v>
      </c>
      <c r="C397" s="6">
        <v>21</v>
      </c>
      <c r="D397" s="6">
        <v>2.4</v>
      </c>
      <c r="E397" s="6">
        <v>6.7</v>
      </c>
      <c r="F397" s="6">
        <v>0.3</v>
      </c>
    </row>
    <row r="398" spans="1:6" ht="14.25" customHeight="1">
      <c r="A398" s="4">
        <v>2004</v>
      </c>
      <c r="B398" s="6">
        <v>30</v>
      </c>
      <c r="C398" s="6">
        <v>20.2</v>
      </c>
      <c r="D398" s="6">
        <v>2</v>
      </c>
      <c r="E398" s="6">
        <v>7.5</v>
      </c>
      <c r="F398" s="6">
        <v>0.3</v>
      </c>
    </row>
    <row r="399" spans="1:6" ht="14.25" customHeight="1">
      <c r="A399" s="4">
        <v>2005</v>
      </c>
      <c r="B399" s="6">
        <v>30.2</v>
      </c>
      <c r="C399" s="6">
        <v>19.8</v>
      </c>
      <c r="D399" s="6">
        <v>1.7</v>
      </c>
      <c r="E399" s="6">
        <v>8.4</v>
      </c>
      <c r="F399" s="6">
        <v>0.2</v>
      </c>
    </row>
    <row r="400" spans="1:6" ht="14.25" customHeight="1">
      <c r="A400" s="4">
        <v>2006</v>
      </c>
      <c r="B400" s="6">
        <v>29.8</v>
      </c>
      <c r="C400" s="6">
        <v>19.5</v>
      </c>
      <c r="D400" s="6">
        <v>1.6</v>
      </c>
      <c r="E400" s="6">
        <v>8.5</v>
      </c>
      <c r="F400" s="6">
        <v>0.2</v>
      </c>
    </row>
    <row r="401" spans="1:9" ht="14.25" customHeight="1">
      <c r="A401" s="4">
        <v>2007</v>
      </c>
      <c r="B401" s="6">
        <v>28.2</v>
      </c>
      <c r="C401" s="6">
        <v>19.5</v>
      </c>
      <c r="D401" s="6">
        <v>1.6</v>
      </c>
      <c r="E401" s="6">
        <v>7</v>
      </c>
      <c r="F401" s="6">
        <v>0.1</v>
      </c>
    </row>
    <row r="402" spans="1:9" ht="14.25" customHeight="1">
      <c r="A402" s="4">
        <v>2008</v>
      </c>
      <c r="B402" s="6">
        <v>28.1</v>
      </c>
      <c r="C402" s="6">
        <v>20.5</v>
      </c>
      <c r="D402" s="6">
        <v>2</v>
      </c>
      <c r="E402" s="6">
        <v>5.3</v>
      </c>
      <c r="F402" s="6">
        <v>0.2</v>
      </c>
    </row>
    <row r="403" spans="1:9" ht="14.25" customHeight="1">
      <c r="A403" s="4">
        <v>2009</v>
      </c>
      <c r="B403" s="6">
        <v>28.7</v>
      </c>
      <c r="C403" s="6">
        <v>21.1</v>
      </c>
      <c r="D403" s="6">
        <v>2.5</v>
      </c>
      <c r="E403" s="6">
        <v>5</v>
      </c>
      <c r="F403" s="6">
        <v>0.2</v>
      </c>
    </row>
    <row r="404" spans="1:9" ht="14.25" customHeight="1">
      <c r="A404" s="4">
        <v>2010</v>
      </c>
      <c r="B404" s="6">
        <v>29.3</v>
      </c>
      <c r="C404" s="6">
        <v>20.2</v>
      </c>
      <c r="D404" s="6">
        <v>2.2000000000000002</v>
      </c>
      <c r="E404" s="6">
        <v>6.6</v>
      </c>
      <c r="F404" s="6">
        <v>0.2</v>
      </c>
    </row>
    <row r="405" spans="1:9" ht="14.25" customHeight="1">
      <c r="A405" s="4">
        <v>2011</v>
      </c>
      <c r="B405" s="6">
        <v>29</v>
      </c>
      <c r="C405" s="6">
        <v>20.3</v>
      </c>
      <c r="D405" s="6">
        <v>2.1</v>
      </c>
      <c r="E405" s="6">
        <v>6.5</v>
      </c>
      <c r="F405" s="6">
        <v>0.2</v>
      </c>
    </row>
    <row r="406" spans="1:9" ht="14.25" customHeight="1">
      <c r="A406" s="4">
        <v>2012</v>
      </c>
      <c r="B406" s="6">
        <v>28.6</v>
      </c>
      <c r="C406" s="6">
        <v>19.899999999999999</v>
      </c>
      <c r="D406" s="6">
        <v>1.7</v>
      </c>
      <c r="E406" s="6">
        <v>6.7</v>
      </c>
      <c r="F406" s="6">
        <v>0.2</v>
      </c>
    </row>
    <row r="407" spans="1:9" ht="14.25" customHeight="1">
      <c r="A407" s="4">
        <v>2013</v>
      </c>
      <c r="B407" s="6">
        <v>33.6</v>
      </c>
      <c r="C407" s="6">
        <v>23.7</v>
      </c>
      <c r="D407" s="6">
        <v>2.4</v>
      </c>
      <c r="E407" s="6">
        <v>7.3</v>
      </c>
      <c r="F407" s="6">
        <v>0.2</v>
      </c>
    </row>
    <row r="408" spans="1:9" ht="14.25" customHeight="1">
      <c r="A408" s="4">
        <v>2014</v>
      </c>
      <c r="B408" s="6">
        <v>33.6</v>
      </c>
      <c r="C408" s="6">
        <v>24</v>
      </c>
      <c r="D408" s="6">
        <v>2.1</v>
      </c>
      <c r="E408" s="6">
        <v>7.3</v>
      </c>
      <c r="F408" s="6">
        <v>0.2</v>
      </c>
      <c r="I408" s="301"/>
    </row>
    <row r="409" spans="1:9" ht="14.25" customHeight="1">
      <c r="A409" s="4">
        <v>2015</v>
      </c>
      <c r="B409" s="6">
        <v>33.299999999999997</v>
      </c>
      <c r="C409" s="6">
        <v>24</v>
      </c>
      <c r="D409" s="6">
        <v>2.2000000000000002</v>
      </c>
      <c r="E409" s="6">
        <v>6.9</v>
      </c>
      <c r="F409" s="6">
        <v>0.2</v>
      </c>
    </row>
    <row r="410" spans="1:9" ht="14.25" customHeight="1">
      <c r="A410" s="4">
        <v>2016</v>
      </c>
      <c r="B410" s="6">
        <v>33.299999999999997</v>
      </c>
      <c r="C410" s="6">
        <v>23.7</v>
      </c>
      <c r="D410" s="6">
        <v>2.2999999999999998</v>
      </c>
      <c r="E410" s="6">
        <v>7.1</v>
      </c>
      <c r="F410" s="6">
        <v>0.2</v>
      </c>
    </row>
    <row r="411" spans="1:9" ht="14.25" customHeight="1">
      <c r="A411" s="5"/>
      <c r="B411" s="5"/>
      <c r="C411" s="5"/>
      <c r="D411" s="5"/>
      <c r="E411" s="5"/>
      <c r="F411" s="5"/>
    </row>
    <row r="412" spans="1:9" ht="14.25" customHeight="1">
      <c r="A412" s="2" t="s">
        <v>14</v>
      </c>
    </row>
    <row r="414" spans="1:9" ht="14.25" customHeight="1">
      <c r="A414" s="5"/>
      <c r="B414" s="5"/>
      <c r="C414" s="5"/>
      <c r="D414" s="5"/>
      <c r="E414" s="5"/>
      <c r="F414" s="5"/>
    </row>
    <row r="416" spans="1:9" ht="14.25" customHeight="1">
      <c r="A416" s="586" t="s">
        <v>2</v>
      </c>
      <c r="B416" s="586"/>
      <c r="C416" s="586"/>
    </row>
  </sheetData>
  <mergeCells count="14">
    <mergeCell ref="B372:F372"/>
    <mergeCell ref="A416:C416"/>
    <mergeCell ref="B132:F132"/>
    <mergeCell ref="B172:F172"/>
    <mergeCell ref="B212:F212"/>
    <mergeCell ref="B252:F252"/>
    <mergeCell ref="B292:F292"/>
    <mergeCell ref="B332:F332"/>
    <mergeCell ref="B92:F92"/>
    <mergeCell ref="A1:K1"/>
    <mergeCell ref="A2:D2"/>
    <mergeCell ref="A4:C4"/>
    <mergeCell ref="B12:F12"/>
    <mergeCell ref="B52:F52"/>
  </mergeCells>
  <hyperlinks>
    <hyperlink ref="A2" r:id="rId1"/>
    <hyperlink ref="A4" location="'Contents and Notes'!A1" display="Return to Contents and Notes"/>
    <hyperlink ref="A416" location="'Contents and Notes'!A1" display="Return to Contents and Note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F133"/>
  <sheetViews>
    <sheetView topLeftCell="A53" workbookViewId="0">
      <selection activeCell="A65" sqref="A65"/>
    </sheetView>
  </sheetViews>
  <sheetFormatPr defaultColWidth="9.109375" defaultRowHeight="14.4"/>
  <cols>
    <col min="1" max="1" width="11.6640625" style="23" customWidth="1"/>
    <col min="2" max="3" width="9.44140625" style="23" customWidth="1"/>
    <col min="4" max="6" width="7.88671875" style="23" customWidth="1"/>
    <col min="7" max="7" width="8.109375" style="23" customWidth="1"/>
    <col min="8" max="8" width="9.33203125" style="23" customWidth="1"/>
    <col min="9" max="9" width="8.33203125" style="23" customWidth="1"/>
    <col min="10" max="10" width="3" style="23" customWidth="1"/>
    <col min="11" max="12" width="8.6640625" style="23" customWidth="1"/>
    <col min="13" max="13" width="7.109375" style="23" customWidth="1"/>
    <col min="14" max="14" width="6.88671875" style="23" customWidth="1"/>
    <col min="15" max="15" width="7.109375" style="23" customWidth="1"/>
    <col min="16" max="16" width="8" style="23" customWidth="1"/>
    <col min="17" max="17" width="9.109375" style="23" customWidth="1"/>
    <col min="18" max="18" width="9.33203125" style="23" customWidth="1"/>
    <col min="19" max="19" width="3.109375" style="23" customWidth="1"/>
    <col min="20" max="20" width="8.5546875" style="23" customWidth="1"/>
    <col min="21" max="23" width="8.109375" style="23" customWidth="1"/>
    <col min="24" max="24" width="7.109375" style="23" customWidth="1"/>
    <col min="25" max="25" width="7.88671875" style="23" customWidth="1"/>
    <col min="26" max="26" width="8.88671875" style="23" customWidth="1"/>
    <col min="27" max="27" width="8.44140625" style="23" customWidth="1"/>
    <col min="28" max="28" width="2.33203125" style="23" customWidth="1"/>
    <col min="29" max="29" width="7.5546875" style="23" customWidth="1"/>
    <col min="30" max="30" width="8.44140625" style="23" customWidth="1"/>
    <col min="31" max="33" width="7.5546875" style="23" customWidth="1"/>
    <col min="34" max="34" width="8.109375" style="23" customWidth="1"/>
    <col min="35" max="35" width="8.6640625" style="23" customWidth="1"/>
    <col min="36" max="36" width="10" style="23" bestFit="1" customWidth="1"/>
    <col min="37" max="37" width="2.5546875" style="23" customWidth="1"/>
    <col min="38" max="42" width="7.44140625" style="23" customWidth="1"/>
    <col min="43" max="43" width="8" style="23" customWidth="1"/>
    <col min="44" max="44" width="9.44140625" style="23" customWidth="1"/>
    <col min="45" max="45" width="9.109375" style="23"/>
    <col min="46" max="46" width="1.88671875" style="23" customWidth="1"/>
    <col min="47" max="48" width="7.88671875" style="23" customWidth="1"/>
    <col min="49" max="49" width="7.44140625" style="23" customWidth="1"/>
    <col min="50" max="51" width="6.6640625" style="23" customWidth="1"/>
    <col min="52" max="52" width="7.44140625" style="23" customWidth="1"/>
    <col min="53" max="53" width="7.88671875" style="23" customWidth="1"/>
    <col min="54" max="54" width="9.109375" style="23"/>
    <col min="55" max="55" width="1.88671875" style="23" customWidth="1"/>
    <col min="56" max="58" width="7.44140625" style="23" customWidth="1"/>
    <col min="59" max="60" width="7.5546875" style="23" customWidth="1"/>
    <col min="61" max="61" width="8.5546875" style="23" customWidth="1"/>
    <col min="62" max="62" width="8.88671875" style="23" customWidth="1"/>
    <col min="63" max="63" width="9.109375" style="23"/>
    <col min="64" max="64" width="3" style="23" customWidth="1"/>
    <col min="65" max="66" width="7.33203125" style="23" customWidth="1"/>
    <col min="67" max="67" width="7.6640625" style="23" customWidth="1"/>
    <col min="68" max="69" width="7.109375" style="23" customWidth="1"/>
    <col min="70" max="70" width="8.109375" style="23" customWidth="1"/>
    <col min="71" max="71" width="9.109375" style="23" customWidth="1"/>
    <col min="72" max="72" width="7.88671875" style="23" customWidth="1"/>
    <col min="73" max="73" width="1.88671875" style="23" customWidth="1"/>
    <col min="74" max="75" width="7.5546875" style="23" customWidth="1"/>
    <col min="76" max="76" width="7.88671875" style="23" customWidth="1"/>
    <col min="77" max="78" width="7.33203125" style="23" customWidth="1"/>
    <col min="79" max="79" width="8.33203125" style="23" customWidth="1"/>
    <col min="80" max="80" width="9.5546875" style="23" customWidth="1"/>
    <col min="81" max="16384" width="9.109375" style="23"/>
  </cols>
  <sheetData>
    <row r="1" spans="1:81">
      <c r="A1" s="23" t="s">
        <v>345</v>
      </c>
    </row>
    <row r="2" spans="1:81">
      <c r="A2" s="18" t="s">
        <v>346</v>
      </c>
    </row>
    <row r="3" spans="1:81">
      <c r="A3" s="274" t="s">
        <v>178</v>
      </c>
      <c r="B3" s="274"/>
      <c r="C3" s="274"/>
      <c r="D3" s="274"/>
      <c r="E3" s="274"/>
      <c r="F3" s="274"/>
      <c r="G3" s="274"/>
      <c r="H3" s="274"/>
      <c r="I3" s="274"/>
      <c r="J3" s="274"/>
      <c r="K3" s="274"/>
      <c r="L3" s="274"/>
      <c r="M3" s="274"/>
      <c r="N3" s="274"/>
      <c r="O3" s="274"/>
      <c r="P3" s="274"/>
      <c r="Q3" s="274"/>
      <c r="R3" s="274"/>
      <c r="S3" s="274"/>
      <c r="BM3" s="295"/>
      <c r="BN3" s="295"/>
      <c r="BO3" s="295"/>
      <c r="BP3" s="295"/>
      <c r="BQ3" s="295"/>
      <c r="BR3" s="295"/>
      <c r="BS3" s="295"/>
      <c r="BT3" s="295"/>
      <c r="BV3" s="295"/>
      <c r="BW3" s="295"/>
      <c r="BX3" s="295"/>
      <c r="BY3" s="295"/>
      <c r="BZ3" s="295"/>
      <c r="CA3" s="295"/>
      <c r="CB3" s="295"/>
      <c r="CC3" s="295"/>
    </row>
    <row r="4" spans="1:81" ht="15.6">
      <c r="A4" s="275"/>
      <c r="B4" s="275"/>
      <c r="C4" s="275"/>
      <c r="D4" s="275"/>
      <c r="E4" s="275"/>
      <c r="F4" s="275"/>
      <c r="G4" s="275"/>
      <c r="H4" s="275"/>
      <c r="I4" s="275"/>
      <c r="J4" s="275"/>
      <c r="K4" s="275"/>
      <c r="L4" s="275"/>
      <c r="M4" s="275"/>
      <c r="N4" s="275"/>
      <c r="O4" s="275"/>
      <c r="P4" s="275"/>
      <c r="Q4" s="275"/>
      <c r="R4" s="275"/>
      <c r="S4" s="275"/>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c r="BS4" s="276"/>
      <c r="BT4" s="276"/>
      <c r="BU4" s="276"/>
      <c r="BV4" s="276"/>
      <c r="BW4" s="276"/>
      <c r="BX4" s="276"/>
      <c r="BY4" s="276"/>
      <c r="BZ4" s="276"/>
      <c r="CA4" s="276"/>
      <c r="CB4" s="276"/>
      <c r="CC4" s="276"/>
    </row>
    <row r="5" spans="1:81">
      <c r="B5" s="588" t="s">
        <v>101</v>
      </c>
      <c r="C5" s="588"/>
      <c r="D5" s="588"/>
      <c r="E5" s="588"/>
      <c r="F5" s="588"/>
      <c r="G5" s="588"/>
      <c r="H5" s="588"/>
      <c r="I5" s="588"/>
      <c r="K5" s="588" t="s">
        <v>102</v>
      </c>
      <c r="L5" s="588"/>
      <c r="M5" s="588"/>
      <c r="N5" s="588"/>
      <c r="O5" s="588"/>
      <c r="P5" s="588"/>
      <c r="Q5" s="588"/>
      <c r="R5" s="588"/>
      <c r="T5" s="588" t="s">
        <v>103</v>
      </c>
      <c r="U5" s="588"/>
      <c r="V5" s="588"/>
      <c r="W5" s="588"/>
      <c r="X5" s="588"/>
      <c r="Y5" s="588"/>
      <c r="Z5" s="588"/>
      <c r="AA5" s="588"/>
      <c r="AC5" s="588" t="s">
        <v>104</v>
      </c>
      <c r="AD5" s="588"/>
      <c r="AE5" s="588"/>
      <c r="AF5" s="588"/>
      <c r="AG5" s="588"/>
      <c r="AH5" s="588"/>
      <c r="AI5" s="588"/>
      <c r="AJ5" s="588"/>
      <c r="AK5" s="27"/>
      <c r="AL5" s="562" t="s">
        <v>105</v>
      </c>
      <c r="AM5" s="562"/>
      <c r="AN5" s="562"/>
      <c r="AO5" s="562"/>
      <c r="AP5" s="562"/>
      <c r="AQ5" s="562"/>
      <c r="AR5" s="562"/>
      <c r="AS5" s="562"/>
      <c r="AT5" s="27"/>
      <c r="AU5" s="588" t="s">
        <v>106</v>
      </c>
      <c r="AV5" s="588"/>
      <c r="AW5" s="588"/>
      <c r="AX5" s="588"/>
      <c r="AY5" s="588"/>
      <c r="AZ5" s="588"/>
      <c r="BA5" s="588"/>
      <c r="BB5" s="588"/>
      <c r="BC5" s="27"/>
      <c r="BD5" s="562" t="s">
        <v>17</v>
      </c>
      <c r="BE5" s="562"/>
      <c r="BF5" s="562"/>
      <c r="BG5" s="562"/>
      <c r="BH5" s="562"/>
      <c r="BI5" s="562"/>
      <c r="BJ5" s="562"/>
      <c r="BK5" s="562"/>
      <c r="BL5" s="27"/>
      <c r="BM5" s="562" t="s">
        <v>107</v>
      </c>
      <c r="BN5" s="562"/>
      <c r="BO5" s="562"/>
      <c r="BP5" s="562"/>
      <c r="BQ5" s="562"/>
      <c r="BR5" s="562"/>
      <c r="BS5" s="562"/>
      <c r="BT5" s="562"/>
      <c r="BU5" s="27"/>
      <c r="BV5" s="588" t="s">
        <v>108</v>
      </c>
      <c r="BW5" s="588"/>
      <c r="BX5" s="588"/>
      <c r="BY5" s="588"/>
      <c r="BZ5" s="588"/>
      <c r="CA5" s="588"/>
      <c r="CB5" s="588"/>
      <c r="CC5" s="588"/>
    </row>
    <row r="6" spans="1:81">
      <c r="A6" s="278"/>
      <c r="B6" s="279" t="s">
        <v>118</v>
      </c>
      <c r="C6" s="279" t="s">
        <v>119</v>
      </c>
      <c r="D6" s="279" t="s">
        <v>99</v>
      </c>
      <c r="E6" s="279" t="s">
        <v>100</v>
      </c>
      <c r="F6" s="279" t="s">
        <v>111</v>
      </c>
      <c r="G6" s="279" t="s">
        <v>112</v>
      </c>
      <c r="H6" s="279" t="s">
        <v>113</v>
      </c>
      <c r="I6" s="279" t="s">
        <v>109</v>
      </c>
      <c r="J6" s="278"/>
      <c r="K6" s="279" t="s">
        <v>118</v>
      </c>
      <c r="L6" s="279" t="s">
        <v>119</v>
      </c>
      <c r="M6" s="279" t="s">
        <v>99</v>
      </c>
      <c r="N6" s="279" t="s">
        <v>100</v>
      </c>
      <c r="O6" s="279" t="s">
        <v>111</v>
      </c>
      <c r="P6" s="279" t="s">
        <v>112</v>
      </c>
      <c r="Q6" s="279" t="s">
        <v>113</v>
      </c>
      <c r="R6" s="279" t="s">
        <v>109</v>
      </c>
      <c r="S6" s="278"/>
      <c r="T6" s="279" t="s">
        <v>118</v>
      </c>
      <c r="U6" s="279" t="s">
        <v>119</v>
      </c>
      <c r="V6" s="279" t="s">
        <v>99</v>
      </c>
      <c r="W6" s="279" t="s">
        <v>100</v>
      </c>
      <c r="X6" s="279" t="s">
        <v>111</v>
      </c>
      <c r="Y6" s="279" t="s">
        <v>112</v>
      </c>
      <c r="Z6" s="279" t="s">
        <v>113</v>
      </c>
      <c r="AA6" s="279" t="s">
        <v>109</v>
      </c>
      <c r="AB6" s="276"/>
      <c r="AC6" s="279" t="s">
        <v>118</v>
      </c>
      <c r="AD6" s="279" t="s">
        <v>119</v>
      </c>
      <c r="AE6" s="279" t="s">
        <v>99</v>
      </c>
      <c r="AF6" s="279" t="s">
        <v>100</v>
      </c>
      <c r="AG6" s="279" t="s">
        <v>111</v>
      </c>
      <c r="AH6" s="279" t="s">
        <v>112</v>
      </c>
      <c r="AI6" s="279" t="s">
        <v>113</v>
      </c>
      <c r="AJ6" s="279" t="s">
        <v>109</v>
      </c>
      <c r="AK6" s="279"/>
      <c r="AL6" s="279" t="s">
        <v>118</v>
      </c>
      <c r="AM6" s="279" t="s">
        <v>119</v>
      </c>
      <c r="AN6" s="279" t="s">
        <v>99</v>
      </c>
      <c r="AO6" s="279" t="s">
        <v>100</v>
      </c>
      <c r="AP6" s="279" t="s">
        <v>111</v>
      </c>
      <c r="AQ6" s="279" t="s">
        <v>112</v>
      </c>
      <c r="AR6" s="279" t="s">
        <v>113</v>
      </c>
      <c r="AS6" s="279" t="s">
        <v>109</v>
      </c>
      <c r="AT6" s="279"/>
      <c r="AU6" s="279" t="s">
        <v>118</v>
      </c>
      <c r="AV6" s="279" t="s">
        <v>119</v>
      </c>
      <c r="AW6" s="279" t="s">
        <v>99</v>
      </c>
      <c r="AX6" s="279" t="s">
        <v>100</v>
      </c>
      <c r="AY6" s="279" t="s">
        <v>111</v>
      </c>
      <c r="AZ6" s="279" t="s">
        <v>112</v>
      </c>
      <c r="BA6" s="279" t="s">
        <v>113</v>
      </c>
      <c r="BB6" s="279" t="s">
        <v>109</v>
      </c>
      <c r="BC6" s="279"/>
      <c r="BD6" s="279" t="s">
        <v>118</v>
      </c>
      <c r="BE6" s="279" t="s">
        <v>119</v>
      </c>
      <c r="BF6" s="279" t="s">
        <v>99</v>
      </c>
      <c r="BG6" s="279" t="s">
        <v>100</v>
      </c>
      <c r="BH6" s="279" t="s">
        <v>111</v>
      </c>
      <c r="BI6" s="279" t="s">
        <v>112</v>
      </c>
      <c r="BJ6" s="279" t="s">
        <v>113</v>
      </c>
      <c r="BK6" s="279" t="s">
        <v>109</v>
      </c>
      <c r="BL6" s="279"/>
      <c r="BM6" s="279" t="s">
        <v>118</v>
      </c>
      <c r="BN6" s="279" t="s">
        <v>119</v>
      </c>
      <c r="BO6" s="279" t="s">
        <v>99</v>
      </c>
      <c r="BP6" s="279" t="s">
        <v>100</v>
      </c>
      <c r="BQ6" s="279" t="s">
        <v>111</v>
      </c>
      <c r="BR6" s="279" t="s">
        <v>112</v>
      </c>
      <c r="BS6" s="279" t="s">
        <v>113</v>
      </c>
      <c r="BT6" s="279" t="s">
        <v>109</v>
      </c>
      <c r="BU6" s="279"/>
      <c r="BV6" s="279" t="s">
        <v>118</v>
      </c>
      <c r="BW6" s="279" t="s">
        <v>119</v>
      </c>
      <c r="BX6" s="279" t="s">
        <v>99</v>
      </c>
      <c r="BY6" s="279" t="s">
        <v>100</v>
      </c>
      <c r="BZ6" s="279" t="s">
        <v>111</v>
      </c>
      <c r="CA6" s="279" t="s">
        <v>112</v>
      </c>
      <c r="CB6" s="279" t="s">
        <v>113</v>
      </c>
      <c r="CC6" s="279" t="s">
        <v>109</v>
      </c>
    </row>
    <row r="7" spans="1:81" s="283" customFormat="1" ht="12">
      <c r="A7" s="280">
        <v>1960</v>
      </c>
      <c r="B7" s="281"/>
      <c r="C7" s="281"/>
      <c r="D7" s="281">
        <f t="shared" ref="D7:I7" si="0">V7+AE7+AN7+AW7+BF7+BX7+BO7</f>
        <v>28.050580606699462</v>
      </c>
      <c r="E7" s="281">
        <f t="shared" si="0"/>
        <v>32.326875658773133</v>
      </c>
      <c r="F7" s="281">
        <f t="shared" si="0"/>
        <v>36.331432228887316</v>
      </c>
      <c r="G7" s="281">
        <f t="shared" si="0"/>
        <v>39.640644997954745</v>
      </c>
      <c r="H7" s="281">
        <f t="shared" si="0"/>
        <v>46.600936917809108</v>
      </c>
      <c r="I7" s="281">
        <f t="shared" si="0"/>
        <v>50.325224513703503</v>
      </c>
      <c r="J7" s="281"/>
      <c r="K7" s="281"/>
      <c r="L7" s="281"/>
      <c r="M7" s="281">
        <f t="shared" ref="M7:R7" si="1">V7+AE7+AN7+AW7+BX7+BO7</f>
        <v>25.539165031311608</v>
      </c>
      <c r="N7" s="281">
        <f t="shared" si="1"/>
        <v>30.864444231023683</v>
      </c>
      <c r="O7" s="281">
        <f t="shared" si="1"/>
        <v>35.803302428598151</v>
      </c>
      <c r="P7" s="281">
        <f t="shared" si="1"/>
        <v>39.357482889142467</v>
      </c>
      <c r="Q7" s="281">
        <f t="shared" si="1"/>
        <v>46.492315225702455</v>
      </c>
      <c r="R7" s="281">
        <f t="shared" si="1"/>
        <v>50.303142951333648</v>
      </c>
      <c r="S7" s="281"/>
      <c r="T7" s="281"/>
      <c r="U7" s="281"/>
      <c r="V7" s="281">
        <v>10.517726697756389</v>
      </c>
      <c r="W7" s="281">
        <v>12.004482960166284</v>
      </c>
      <c r="X7" s="281">
        <v>14.31356409637864</v>
      </c>
      <c r="Y7" s="281">
        <v>16.123648823373099</v>
      </c>
      <c r="Z7" s="281">
        <v>18.040983908570293</v>
      </c>
      <c r="AA7" s="281">
        <v>17.217164140132056</v>
      </c>
      <c r="AB7" s="282"/>
      <c r="AC7" s="281"/>
      <c r="AD7" s="281"/>
      <c r="AE7" s="281">
        <v>0.49295189470137285</v>
      </c>
      <c r="AF7" s="281">
        <v>0.69802679723578409</v>
      </c>
      <c r="AG7" s="281">
        <v>1.0911666102559197</v>
      </c>
      <c r="AH7" s="281">
        <v>1.2227425070889273</v>
      </c>
      <c r="AI7" s="281">
        <v>1.2860683973270166</v>
      </c>
      <c r="AJ7" s="281">
        <v>1.3575899410118268</v>
      </c>
      <c r="AK7" s="282"/>
      <c r="AL7" s="281"/>
      <c r="AM7" s="281"/>
      <c r="AN7" s="281">
        <v>4.1509991843422345</v>
      </c>
      <c r="AO7" s="281">
        <v>6.8723725152671449</v>
      </c>
      <c r="AP7" s="281">
        <v>9.4277185493128801</v>
      </c>
      <c r="AQ7" s="281">
        <v>11.949058557465886</v>
      </c>
      <c r="AR7" s="281">
        <v>17.132307660981173</v>
      </c>
      <c r="AS7" s="281">
        <v>20.919367494553413</v>
      </c>
      <c r="AT7" s="282"/>
      <c r="AU7" s="281"/>
      <c r="AV7" s="281"/>
      <c r="AW7" s="281">
        <v>3.8368813265952157</v>
      </c>
      <c r="AX7" s="281">
        <v>5.7886391457355666</v>
      </c>
      <c r="AY7" s="281">
        <v>6.8208691210022456</v>
      </c>
      <c r="AZ7" s="281">
        <v>6.8636404008484542</v>
      </c>
      <c r="BA7" s="281">
        <v>7.6264230960021271</v>
      </c>
      <c r="BB7" s="281">
        <v>8.4198132916754247</v>
      </c>
      <c r="BD7" s="281"/>
      <c r="BE7" s="281"/>
      <c r="BF7" s="281">
        <v>2.5114155753878529</v>
      </c>
      <c r="BG7" s="281">
        <v>1.4624314277494486</v>
      </c>
      <c r="BH7" s="281">
        <v>0.52812980028916412</v>
      </c>
      <c r="BI7" s="281">
        <v>0.28316210881227794</v>
      </c>
      <c r="BJ7" s="281">
        <v>0.10862169210665279</v>
      </c>
      <c r="BK7" s="281">
        <v>2.2081562369855735E-2</v>
      </c>
      <c r="BL7" s="281"/>
      <c r="BM7" s="281"/>
      <c r="BN7" s="281"/>
      <c r="BO7" s="281">
        <v>0.4933044205436673</v>
      </c>
      <c r="BP7" s="281">
        <v>0.81956701965351231</v>
      </c>
      <c r="BQ7" s="281">
        <v>1.1849747203094743</v>
      </c>
      <c r="BR7" s="281">
        <v>1.1826229137757656</v>
      </c>
      <c r="BS7" s="281">
        <v>1.2489154212408444</v>
      </c>
      <c r="BT7" s="281">
        <v>1.8360135920502956</v>
      </c>
      <c r="BV7" s="281"/>
      <c r="BW7" s="281"/>
      <c r="BX7" s="281">
        <v>6.0473015073727305</v>
      </c>
      <c r="BY7" s="281">
        <v>4.6813557929653911</v>
      </c>
      <c r="BZ7" s="281">
        <v>2.9650093313389911</v>
      </c>
      <c r="CA7" s="281">
        <v>2.0157696865903292</v>
      </c>
      <c r="CB7" s="281">
        <v>1.1576167415810048</v>
      </c>
      <c r="CC7" s="281">
        <v>0.55319449191063952</v>
      </c>
    </row>
    <row r="8" spans="1:81" s="283" customFormat="1" ht="5.25" customHeight="1">
      <c r="A8" s="280"/>
      <c r="J8" s="281"/>
      <c r="K8" s="280"/>
      <c r="L8" s="280"/>
      <c r="M8" s="280"/>
      <c r="N8" s="280"/>
      <c r="O8" s="280"/>
      <c r="P8" s="280"/>
      <c r="Q8" s="280"/>
      <c r="R8" s="280"/>
      <c r="S8" s="281"/>
      <c r="T8" s="282"/>
      <c r="U8" s="282"/>
      <c r="V8" s="282"/>
      <c r="W8" s="282"/>
      <c r="X8" s="282"/>
      <c r="Y8" s="282"/>
      <c r="Z8" s="282"/>
      <c r="AA8" s="282"/>
      <c r="AB8" s="282"/>
      <c r="AC8" s="281"/>
      <c r="AD8" s="281"/>
      <c r="AE8" s="281"/>
      <c r="AF8" s="281"/>
      <c r="AG8" s="281"/>
      <c r="AH8" s="281"/>
      <c r="AI8" s="281"/>
      <c r="AJ8" s="281"/>
      <c r="AK8" s="282"/>
      <c r="AL8" s="281"/>
      <c r="AM8" s="281"/>
      <c r="AN8" s="281"/>
      <c r="AO8" s="281"/>
      <c r="AP8" s="281"/>
      <c r="AQ8" s="281"/>
      <c r="AR8" s="281"/>
      <c r="AS8" s="281"/>
      <c r="AT8" s="282"/>
      <c r="AU8" s="281"/>
      <c r="AV8" s="281"/>
      <c r="AW8" s="281"/>
      <c r="AX8" s="281"/>
      <c r="AY8" s="281"/>
      <c r="AZ8" s="281"/>
      <c r="BA8" s="281"/>
      <c r="BB8" s="281"/>
      <c r="BD8" s="281"/>
      <c r="BE8" s="281"/>
      <c r="BF8" s="281"/>
      <c r="BG8" s="281"/>
      <c r="BH8" s="281"/>
      <c r="BI8" s="281"/>
      <c r="BJ8" s="281"/>
      <c r="BK8" s="281"/>
      <c r="BL8" s="281"/>
      <c r="BM8" s="281"/>
      <c r="BN8" s="281"/>
      <c r="BO8" s="281"/>
      <c r="BP8" s="281"/>
      <c r="BQ8" s="281"/>
      <c r="BR8" s="281"/>
      <c r="BS8" s="281"/>
      <c r="BT8" s="281"/>
      <c r="BV8" s="281"/>
      <c r="BW8" s="281"/>
      <c r="BX8" s="281"/>
      <c r="BY8" s="281"/>
      <c r="BZ8" s="281"/>
      <c r="CA8" s="281"/>
      <c r="CB8" s="281"/>
      <c r="CC8" s="281"/>
    </row>
    <row r="9" spans="1:81" s="283" customFormat="1" ht="12">
      <c r="A9" s="280">
        <v>1962</v>
      </c>
      <c r="B9" s="281">
        <f t="shared" ref="B9:I9" si="2">T9+AC9+AL9+AU9+BD9+BV9+BM9</f>
        <v>16.967866481116218</v>
      </c>
      <c r="C9" s="281">
        <f t="shared" si="2"/>
        <v>25.671879151763441</v>
      </c>
      <c r="D9" s="281">
        <f t="shared" si="2"/>
        <v>27.999553260563335</v>
      </c>
      <c r="E9" s="281">
        <f t="shared" si="2"/>
        <v>30.646783610303828</v>
      </c>
      <c r="F9" s="281">
        <f t="shared" si="2"/>
        <v>34.3927953745739</v>
      </c>
      <c r="G9" s="281">
        <f t="shared" si="2"/>
        <v>37.637578134908104</v>
      </c>
      <c r="H9" s="281">
        <f t="shared" si="2"/>
        <v>40.944850673909137</v>
      </c>
      <c r="I9" s="281">
        <f t="shared" si="2"/>
        <v>45.114925464342882</v>
      </c>
      <c r="J9" s="281"/>
      <c r="K9" s="281">
        <f t="shared" ref="K9:R9" si="3">T9+AC9+AL9+AU9+BV9+BM9</f>
        <v>12.218054469907296</v>
      </c>
      <c r="L9" s="281">
        <f t="shared" si="3"/>
        <v>21.676031699196617</v>
      </c>
      <c r="M9" s="281">
        <f t="shared" si="3"/>
        <v>25.256088177768181</v>
      </c>
      <c r="N9" s="281">
        <f t="shared" si="3"/>
        <v>28.979296239707594</v>
      </c>
      <c r="O9" s="281">
        <f t="shared" si="3"/>
        <v>33.740175418932964</v>
      </c>
      <c r="P9" s="281">
        <f t="shared" si="3"/>
        <v>37.26651188024114</v>
      </c>
      <c r="Q9" s="281">
        <f t="shared" si="3"/>
        <v>40.817931394545894</v>
      </c>
      <c r="R9" s="281">
        <f t="shared" si="3"/>
        <v>45.091001657126476</v>
      </c>
      <c r="S9" s="281"/>
      <c r="T9" s="281">
        <v>2.2973177687397879</v>
      </c>
      <c r="U9" s="281">
        <v>8.1246108508704893</v>
      </c>
      <c r="V9" s="281">
        <v>10.530492930211466</v>
      </c>
      <c r="W9" s="281">
        <v>12.246096190883545</v>
      </c>
      <c r="X9" s="281">
        <v>14.527393888318841</v>
      </c>
      <c r="Y9" s="281">
        <v>16.183436010831365</v>
      </c>
      <c r="Z9" s="281">
        <v>16.09136473964039</v>
      </c>
      <c r="AA9" s="281">
        <v>16.334947334212156</v>
      </c>
      <c r="AB9" s="282"/>
      <c r="AC9" s="281">
        <v>0.20706991313930756</v>
      </c>
      <c r="AD9" s="281">
        <v>0.45739413398749429</v>
      </c>
      <c r="AE9" s="281">
        <v>0.5885721570506357</v>
      </c>
      <c r="AF9" s="281">
        <v>0.8525735953098541</v>
      </c>
      <c r="AG9" s="281">
        <v>1.2902931037379146</v>
      </c>
      <c r="AH9" s="281">
        <v>1.5149600187863752</v>
      </c>
      <c r="AI9" s="281">
        <v>1.5546945182280369</v>
      </c>
      <c r="AJ9" s="281">
        <v>1.4834366205942175</v>
      </c>
      <c r="AK9" s="282"/>
      <c r="AL9" s="281">
        <v>2.3147261887079078</v>
      </c>
      <c r="AM9" s="281">
        <v>3.2034699840345215</v>
      </c>
      <c r="AN9" s="281">
        <v>3.7769202963840911</v>
      </c>
      <c r="AO9" s="281">
        <v>5.1672606442066265</v>
      </c>
      <c r="AP9" s="281">
        <v>7.6739519389756188</v>
      </c>
      <c r="AQ9" s="281">
        <v>9.8856192791672406</v>
      </c>
      <c r="AR9" s="281">
        <v>13.892790137297894</v>
      </c>
      <c r="AS9" s="281">
        <v>17.069900310173832</v>
      </c>
      <c r="AT9" s="282"/>
      <c r="AU9" s="281">
        <v>1.8711570025994499</v>
      </c>
      <c r="AV9" s="281">
        <v>2.875200453836257</v>
      </c>
      <c r="AW9" s="281">
        <v>3.8884093164810176</v>
      </c>
      <c r="AX9" s="281">
        <v>5.038785988650254</v>
      </c>
      <c r="AY9" s="281">
        <v>5.8369361429826236</v>
      </c>
      <c r="AZ9" s="281">
        <v>6.0685464885065885</v>
      </c>
      <c r="BA9" s="281">
        <v>6.6867853338544201</v>
      </c>
      <c r="BB9" s="281">
        <v>7.5212055968743208</v>
      </c>
      <c r="BD9" s="281">
        <v>4.7498120112089222</v>
      </c>
      <c r="BE9" s="281">
        <v>3.9958474525668231</v>
      </c>
      <c r="BF9" s="281">
        <v>2.7434650827951557</v>
      </c>
      <c r="BG9" s="281">
        <v>1.6674873705962343</v>
      </c>
      <c r="BH9" s="281">
        <v>0.65261995564093866</v>
      </c>
      <c r="BI9" s="281">
        <v>0.37106625466696341</v>
      </c>
      <c r="BJ9" s="281">
        <v>0.12691927936324574</v>
      </c>
      <c r="BK9" s="281">
        <v>2.39238072164062E-2</v>
      </c>
      <c r="BL9" s="281"/>
      <c r="BM9" s="281">
        <v>0.40612442166815782</v>
      </c>
      <c r="BN9" s="281">
        <v>0.27665053300044445</v>
      </c>
      <c r="BO9" s="281">
        <v>0.5139724102828096</v>
      </c>
      <c r="BP9" s="281">
        <v>0.86678032610066524</v>
      </c>
      <c r="BQ9" s="281">
        <v>1.2197485566702602</v>
      </c>
      <c r="BR9" s="281">
        <v>1.2985563817323109</v>
      </c>
      <c r="BS9" s="281">
        <v>1.3066171276639751</v>
      </c>
      <c r="BT9" s="281">
        <v>1.9839913719920232</v>
      </c>
      <c r="BV9" s="281">
        <v>5.1216591750526854</v>
      </c>
      <c r="BW9" s="281">
        <v>6.7387057434674098</v>
      </c>
      <c r="BX9" s="281">
        <v>5.957721067358162</v>
      </c>
      <c r="BY9" s="281">
        <v>4.8077994945566482</v>
      </c>
      <c r="BZ9" s="281">
        <v>3.1918517882477038</v>
      </c>
      <c r="CA9" s="281">
        <v>2.3153937012172601</v>
      </c>
      <c r="CB9" s="281">
        <v>1.2856795378611756</v>
      </c>
      <c r="CC9" s="281">
        <v>0.69752042327992658</v>
      </c>
    </row>
    <row r="10" spans="1:81" s="283" customFormat="1" ht="5.25" customHeight="1">
      <c r="A10" s="280"/>
      <c r="J10" s="281"/>
      <c r="K10" s="280"/>
      <c r="L10" s="280"/>
      <c r="M10" s="280"/>
      <c r="N10" s="280"/>
      <c r="O10" s="280"/>
      <c r="P10" s="280"/>
      <c r="Q10" s="280"/>
      <c r="R10" s="280"/>
      <c r="S10" s="281"/>
      <c r="T10" s="282"/>
      <c r="U10" s="282"/>
      <c r="V10" s="282"/>
      <c r="W10" s="282"/>
      <c r="X10" s="282"/>
      <c r="Y10" s="282"/>
      <c r="Z10" s="282"/>
      <c r="AA10" s="282"/>
      <c r="AB10" s="282"/>
      <c r="AC10" s="281"/>
      <c r="AD10" s="281"/>
      <c r="AE10" s="281"/>
      <c r="AF10" s="281"/>
      <c r="AG10" s="281"/>
      <c r="AH10" s="281"/>
      <c r="AI10" s="281"/>
      <c r="AJ10" s="281"/>
      <c r="AK10" s="282"/>
      <c r="AL10" s="281"/>
      <c r="AM10" s="281"/>
      <c r="AN10" s="281"/>
      <c r="AO10" s="281"/>
      <c r="AP10" s="281"/>
      <c r="AQ10" s="281"/>
      <c r="AR10" s="281"/>
      <c r="AS10" s="281"/>
      <c r="AT10" s="282"/>
      <c r="AU10" s="281"/>
      <c r="AV10" s="281"/>
      <c r="AW10" s="281"/>
      <c r="AX10" s="281"/>
      <c r="AY10" s="281"/>
      <c r="AZ10" s="281"/>
      <c r="BA10" s="281"/>
      <c r="BB10" s="281"/>
      <c r="BD10" s="281"/>
      <c r="BE10" s="281"/>
      <c r="BF10" s="281"/>
      <c r="BG10" s="281"/>
      <c r="BH10" s="281"/>
      <c r="BI10" s="281"/>
      <c r="BJ10" s="281"/>
      <c r="BK10" s="281"/>
      <c r="BL10" s="281"/>
      <c r="BM10" s="281"/>
      <c r="BN10" s="281"/>
      <c r="BO10" s="281"/>
      <c r="BP10" s="281"/>
      <c r="BQ10" s="281"/>
      <c r="BR10" s="281"/>
      <c r="BS10" s="281"/>
      <c r="BT10" s="281"/>
      <c r="BV10" s="281"/>
      <c r="BW10" s="281"/>
      <c r="BX10" s="281"/>
      <c r="BY10" s="281"/>
      <c r="BZ10" s="281"/>
      <c r="CA10" s="281"/>
      <c r="CB10" s="281"/>
      <c r="CC10" s="281"/>
    </row>
    <row r="11" spans="1:81" s="283" customFormat="1" ht="12">
      <c r="A11" s="280">
        <v>1964</v>
      </c>
      <c r="B11" s="281">
        <f t="shared" ref="B11:I11" si="4">T11+AC11+AL11+AU11+BD11+BV11+BM11</f>
        <v>15.184110462178161</v>
      </c>
      <c r="C11" s="281">
        <f t="shared" si="4"/>
        <v>25.692971786275084</v>
      </c>
      <c r="D11" s="281">
        <f t="shared" si="4"/>
        <v>28.089174585401139</v>
      </c>
      <c r="E11" s="281">
        <f t="shared" si="4"/>
        <v>30.29778281848504</v>
      </c>
      <c r="F11" s="281">
        <f t="shared" si="4"/>
        <v>34.215295956778355</v>
      </c>
      <c r="G11" s="281">
        <f t="shared" si="4"/>
        <v>37.102108364843708</v>
      </c>
      <c r="H11" s="281">
        <f t="shared" si="4"/>
        <v>40.566484463189298</v>
      </c>
      <c r="I11" s="281">
        <f t="shared" si="4"/>
        <v>45.087046068239829</v>
      </c>
      <c r="J11" s="281"/>
      <c r="K11" s="281">
        <f t="shared" ref="K11:R11" si="5">T11+AC11+AL11+AU11+BV11+BM11</f>
        <v>11.029962893055421</v>
      </c>
      <c r="L11" s="281">
        <f t="shared" si="5"/>
        <v>21.289940737844123</v>
      </c>
      <c r="M11" s="281">
        <f t="shared" si="5"/>
        <v>24.842921953286741</v>
      </c>
      <c r="N11" s="281">
        <f t="shared" si="5"/>
        <v>28.307287806702767</v>
      </c>
      <c r="O11" s="281">
        <f t="shared" si="5"/>
        <v>33.494528632966116</v>
      </c>
      <c r="P11" s="281">
        <f t="shared" si="5"/>
        <v>36.732818042428342</v>
      </c>
      <c r="Q11" s="281">
        <f t="shared" si="5"/>
        <v>40.438299464678138</v>
      </c>
      <c r="R11" s="281">
        <f t="shared" si="5"/>
        <v>45.063761321418475</v>
      </c>
      <c r="S11" s="281"/>
      <c r="T11" s="281">
        <v>1.6888290925559917</v>
      </c>
      <c r="U11" s="281">
        <v>7.1131964622720369</v>
      </c>
      <c r="V11" s="281">
        <v>9.617130892618567</v>
      </c>
      <c r="W11" s="281">
        <v>11.102369997924711</v>
      </c>
      <c r="X11" s="281">
        <v>13.789421202849311</v>
      </c>
      <c r="Y11" s="281">
        <v>14.613476747696518</v>
      </c>
      <c r="Z11" s="281">
        <v>14.942488033977519</v>
      </c>
      <c r="AA11" s="281">
        <v>15.560252036738348</v>
      </c>
      <c r="AB11" s="282"/>
      <c r="AC11" s="281">
        <v>0.25658229805955124</v>
      </c>
      <c r="AD11" s="281">
        <v>0.58178722242056136</v>
      </c>
      <c r="AE11" s="281">
        <v>0.714108351594678</v>
      </c>
      <c r="AF11" s="281">
        <v>0.88991385950024982</v>
      </c>
      <c r="AG11" s="281">
        <v>1.360411144668364</v>
      </c>
      <c r="AH11" s="281">
        <v>1.3657484283895971</v>
      </c>
      <c r="AI11" s="281">
        <v>1.3691133034197451</v>
      </c>
      <c r="AJ11" s="281">
        <v>1.2735694803901958</v>
      </c>
      <c r="AK11" s="282"/>
      <c r="AL11" s="281">
        <v>2.0879091553351508</v>
      </c>
      <c r="AM11" s="281">
        <v>3.1875040484565109</v>
      </c>
      <c r="AN11" s="281">
        <v>3.7928518180375237</v>
      </c>
      <c r="AO11" s="281">
        <v>5.3761319196453261</v>
      </c>
      <c r="AP11" s="281">
        <v>7.5805167602002248</v>
      </c>
      <c r="AQ11" s="281">
        <v>10.618726114397452</v>
      </c>
      <c r="AR11" s="281">
        <v>14.528824299465251</v>
      </c>
      <c r="AS11" s="281">
        <v>17.763590471868309</v>
      </c>
      <c r="AT11" s="282"/>
      <c r="AU11" s="281">
        <v>1.8609381729795433</v>
      </c>
      <c r="AV11" s="281">
        <v>3.0247794319393555</v>
      </c>
      <c r="AW11" s="281">
        <v>3.7644075297076056</v>
      </c>
      <c r="AX11" s="281">
        <v>4.7950654602439631</v>
      </c>
      <c r="AY11" s="281">
        <v>5.9880464374432947</v>
      </c>
      <c r="AZ11" s="281">
        <v>6.4632289977913082</v>
      </c>
      <c r="BA11" s="281">
        <v>7.0339677030251835</v>
      </c>
      <c r="BB11" s="281">
        <v>7.7278388628757657</v>
      </c>
      <c r="BD11" s="281">
        <v>4.1541475691227392</v>
      </c>
      <c r="BE11" s="281">
        <v>4.4030310484309636</v>
      </c>
      <c r="BF11" s="281">
        <v>3.2462526321143992</v>
      </c>
      <c r="BG11" s="281">
        <v>1.9904950117822766</v>
      </c>
      <c r="BH11" s="281">
        <v>0.72076732381223874</v>
      </c>
      <c r="BI11" s="281">
        <v>0.36929032241536713</v>
      </c>
      <c r="BJ11" s="281">
        <v>0.12818499851115886</v>
      </c>
      <c r="BK11" s="281">
        <v>2.3284746821355513E-2</v>
      </c>
      <c r="BL11" s="281"/>
      <c r="BM11" s="281">
        <v>0.41660935606773819</v>
      </c>
      <c r="BN11" s="281">
        <v>0.31603690849097593</v>
      </c>
      <c r="BO11" s="281">
        <v>0.60305830841781416</v>
      </c>
      <c r="BP11" s="281">
        <v>0.99345153010898613</v>
      </c>
      <c r="BQ11" s="281">
        <v>1.4320770933743243</v>
      </c>
      <c r="BR11" s="281">
        <v>1.3455123100518971</v>
      </c>
      <c r="BS11" s="281">
        <v>1.3151858330330188</v>
      </c>
      <c r="BT11" s="281">
        <v>2.0545296608099508</v>
      </c>
      <c r="BV11" s="281">
        <v>4.719094818057445</v>
      </c>
      <c r="BW11" s="281">
        <v>7.0666366642646823</v>
      </c>
      <c r="BX11" s="281">
        <v>6.3513650529105528</v>
      </c>
      <c r="BY11" s="281">
        <v>5.1503550392795301</v>
      </c>
      <c r="BZ11" s="281">
        <v>3.344055994430597</v>
      </c>
      <c r="CA11" s="281">
        <v>2.3261254441015726</v>
      </c>
      <c r="CB11" s="281">
        <v>1.2487202917574249</v>
      </c>
      <c r="CC11" s="281">
        <v>0.68398080873591138</v>
      </c>
    </row>
    <row r="12" spans="1:81" s="283" customFormat="1" ht="5.25" customHeight="1">
      <c r="A12" s="280"/>
      <c r="J12" s="281"/>
      <c r="K12" s="280"/>
      <c r="L12" s="280"/>
      <c r="M12" s="280"/>
      <c r="N12" s="280"/>
      <c r="O12" s="280"/>
      <c r="P12" s="280"/>
      <c r="Q12" s="280"/>
      <c r="R12" s="280"/>
      <c r="S12" s="281"/>
      <c r="T12" s="282"/>
      <c r="U12" s="282"/>
      <c r="V12" s="282"/>
      <c r="W12" s="282"/>
      <c r="X12" s="282"/>
      <c r="Y12" s="282"/>
      <c r="Z12" s="282"/>
      <c r="AA12" s="282"/>
      <c r="AB12" s="282"/>
      <c r="AC12" s="281"/>
      <c r="AD12" s="281"/>
      <c r="AE12" s="281"/>
      <c r="AF12" s="281"/>
      <c r="AG12" s="281"/>
      <c r="AH12" s="281"/>
      <c r="AI12" s="281"/>
      <c r="AJ12" s="281"/>
      <c r="AK12" s="282"/>
      <c r="AL12" s="281"/>
      <c r="AM12" s="281"/>
      <c r="AN12" s="281"/>
      <c r="AO12" s="281"/>
      <c r="AP12" s="281"/>
      <c r="AQ12" s="281"/>
      <c r="AR12" s="281"/>
      <c r="AS12" s="281"/>
      <c r="AT12" s="282"/>
      <c r="AU12" s="281"/>
      <c r="AV12" s="281"/>
      <c r="AW12" s="281"/>
      <c r="AX12" s="281"/>
      <c r="AY12" s="281"/>
      <c r="AZ12" s="281"/>
      <c r="BA12" s="281"/>
      <c r="BB12" s="281"/>
      <c r="BD12" s="281"/>
      <c r="BE12" s="281"/>
      <c r="BF12" s="281"/>
      <c r="BG12" s="281"/>
      <c r="BH12" s="281"/>
      <c r="BI12" s="281"/>
      <c r="BJ12" s="281"/>
      <c r="BK12" s="281"/>
      <c r="BL12" s="281"/>
      <c r="BM12" s="281"/>
      <c r="BN12" s="281"/>
      <c r="BO12" s="281"/>
      <c r="BP12" s="281"/>
      <c r="BQ12" s="281"/>
      <c r="BR12" s="281"/>
      <c r="BS12" s="281"/>
      <c r="BT12" s="281"/>
      <c r="BV12" s="281"/>
      <c r="BW12" s="281"/>
      <c r="BX12" s="281"/>
      <c r="BY12" s="281"/>
      <c r="BZ12" s="281"/>
      <c r="CA12" s="281"/>
      <c r="CB12" s="281"/>
      <c r="CC12" s="281"/>
    </row>
    <row r="13" spans="1:81" s="283" customFormat="1" ht="12">
      <c r="A13" s="280">
        <v>1966</v>
      </c>
      <c r="B13" s="281">
        <f t="shared" ref="B13:I44" si="6">T13+AC13+AL13+AU13+BD13+BV13+BM13</f>
        <v>17.932047060411339</v>
      </c>
      <c r="C13" s="281">
        <f t="shared" si="6"/>
        <v>25.681960156573851</v>
      </c>
      <c r="D13" s="281">
        <f t="shared" si="6"/>
        <v>27.637411693941928</v>
      </c>
      <c r="E13" s="281">
        <f t="shared" si="6"/>
        <v>30.028507934775043</v>
      </c>
      <c r="F13" s="281">
        <f t="shared" si="6"/>
        <v>33.192305558146913</v>
      </c>
      <c r="G13" s="281">
        <f t="shared" si="6"/>
        <v>35.702506983119754</v>
      </c>
      <c r="H13" s="281">
        <f t="shared" si="6"/>
        <v>39.155181641758091</v>
      </c>
      <c r="I13" s="281">
        <f t="shared" si="6"/>
        <v>42.452221208100205</v>
      </c>
      <c r="J13" s="281"/>
      <c r="K13" s="281">
        <f t="shared" ref="K13:R44" si="7">T13+AC13+AL13+AU13+BV13+BM13</f>
        <v>12.660244326296773</v>
      </c>
      <c r="L13" s="281">
        <f t="shared" si="7"/>
        <v>20.690267280691828</v>
      </c>
      <c r="M13" s="281">
        <f t="shared" si="7"/>
        <v>24.054819619510415</v>
      </c>
      <c r="N13" s="281">
        <f t="shared" si="7"/>
        <v>27.853738853472418</v>
      </c>
      <c r="O13" s="281">
        <f t="shared" si="7"/>
        <v>32.320868353104878</v>
      </c>
      <c r="P13" s="281">
        <f t="shared" si="7"/>
        <v>35.222962973421474</v>
      </c>
      <c r="Q13" s="281">
        <f t="shared" si="7"/>
        <v>38.99871514169655</v>
      </c>
      <c r="R13" s="281">
        <f t="shared" si="7"/>
        <v>42.423235879222517</v>
      </c>
      <c r="S13" s="281"/>
      <c r="T13" s="281">
        <v>2.5011325455768936</v>
      </c>
      <c r="U13" s="281">
        <v>7.4151428064817377</v>
      </c>
      <c r="V13" s="281">
        <v>9.7236992645923941</v>
      </c>
      <c r="W13" s="281">
        <v>11.555950662460408</v>
      </c>
      <c r="X13" s="281">
        <v>13.892243895605732</v>
      </c>
      <c r="Y13" s="281">
        <v>15.079450742552215</v>
      </c>
      <c r="Z13" s="281">
        <v>16.013637396764498</v>
      </c>
      <c r="AA13" s="281">
        <v>16.51496280527007</v>
      </c>
      <c r="AB13" s="282"/>
      <c r="AC13" s="281">
        <v>0.28822606471548584</v>
      </c>
      <c r="AD13" s="281">
        <v>0.62419223958045089</v>
      </c>
      <c r="AE13" s="281">
        <v>0.76649651888680925</v>
      </c>
      <c r="AF13" s="281">
        <v>1.0926360997214386</v>
      </c>
      <c r="AG13" s="281">
        <v>1.4491891973891782</v>
      </c>
      <c r="AH13" s="281">
        <v>1.6478722468201936</v>
      </c>
      <c r="AI13" s="281">
        <v>1.7113849673479915</v>
      </c>
      <c r="AJ13" s="281">
        <v>1.5555377514709439</v>
      </c>
      <c r="AK13" s="282"/>
      <c r="AL13" s="281">
        <v>2.5751652256553057</v>
      </c>
      <c r="AM13" s="281">
        <v>3.3391147067999318</v>
      </c>
      <c r="AN13" s="281">
        <v>3.8572679915262587</v>
      </c>
      <c r="AO13" s="281">
        <v>5.3129788823924393</v>
      </c>
      <c r="AP13" s="281">
        <v>7.6057381332308687</v>
      </c>
      <c r="AQ13" s="281">
        <v>9.9226737176946447</v>
      </c>
      <c r="AR13" s="281">
        <v>13.140282096934735</v>
      </c>
      <c r="AS13" s="281">
        <v>15.552499711692125</v>
      </c>
      <c r="AT13" s="282"/>
      <c r="AU13" s="281">
        <v>2.0293997705149094</v>
      </c>
      <c r="AV13" s="281">
        <v>2.9041551913331896</v>
      </c>
      <c r="AW13" s="281">
        <v>3.6862871867754228</v>
      </c>
      <c r="AX13" s="281">
        <v>4.587949552482872</v>
      </c>
      <c r="AY13" s="281">
        <v>5.191963177498371</v>
      </c>
      <c r="AZ13" s="281">
        <v>5.2982076682682306</v>
      </c>
      <c r="BA13" s="281">
        <v>5.6829235408703838</v>
      </c>
      <c r="BB13" s="281">
        <v>6.0621494823127327</v>
      </c>
      <c r="BD13" s="281">
        <v>5.2718027341145648</v>
      </c>
      <c r="BE13" s="281">
        <v>4.9916928758820234</v>
      </c>
      <c r="BF13" s="281">
        <v>3.5825920744315134</v>
      </c>
      <c r="BG13" s="281">
        <v>2.1747690813026233</v>
      </c>
      <c r="BH13" s="281">
        <v>0.87143720504203392</v>
      </c>
      <c r="BI13" s="281">
        <v>0.47954400969827937</v>
      </c>
      <c r="BJ13" s="281">
        <v>0.15646650006154117</v>
      </c>
      <c r="BK13" s="281">
        <v>2.8985328877686366E-2</v>
      </c>
      <c r="BL13" s="281"/>
      <c r="BM13" s="281">
        <v>0.45949069743805954</v>
      </c>
      <c r="BN13" s="281">
        <v>0.30213326644064131</v>
      </c>
      <c r="BO13" s="281">
        <v>0.58558570118983266</v>
      </c>
      <c r="BP13" s="281">
        <v>0.99837524632992902</v>
      </c>
      <c r="BQ13" s="281">
        <v>1.3286931932690882</v>
      </c>
      <c r="BR13" s="281">
        <v>1.2525339324768685</v>
      </c>
      <c r="BS13" s="281">
        <v>1.2829143622614119</v>
      </c>
      <c r="BT13" s="281">
        <v>2.0130247756594626</v>
      </c>
      <c r="BV13" s="281">
        <v>4.8068300223961202</v>
      </c>
      <c r="BW13" s="281">
        <v>6.1055290700558764</v>
      </c>
      <c r="BX13" s="281">
        <v>5.4354829565396985</v>
      </c>
      <c r="BY13" s="281">
        <v>4.3058484100853311</v>
      </c>
      <c r="BZ13" s="281">
        <v>2.853040756111644</v>
      </c>
      <c r="CA13" s="281">
        <v>2.0222246656093263</v>
      </c>
      <c r="CB13" s="281">
        <v>1.1675727775175315</v>
      </c>
      <c r="CC13" s="281">
        <v>0.72506135281718531</v>
      </c>
    </row>
    <row r="14" spans="1:81" s="283" customFormat="1" ht="12">
      <c r="A14" s="280">
        <v>1967</v>
      </c>
      <c r="B14" s="281">
        <f t="shared" si="6"/>
        <v>18.465051926592867</v>
      </c>
      <c r="C14" s="281">
        <f t="shared" si="6"/>
        <v>25.436364170268135</v>
      </c>
      <c r="D14" s="281">
        <f t="shared" si="6"/>
        <v>27.444612273874824</v>
      </c>
      <c r="E14" s="281">
        <f t="shared" si="6"/>
        <v>30.20743682836153</v>
      </c>
      <c r="F14" s="281">
        <f t="shared" si="6"/>
        <v>34.299984835093753</v>
      </c>
      <c r="G14" s="281">
        <f t="shared" si="6"/>
        <v>37.178322064132161</v>
      </c>
      <c r="H14" s="281">
        <f t="shared" si="6"/>
        <v>41.863394195052955</v>
      </c>
      <c r="I14" s="281">
        <f t="shared" si="6"/>
        <v>45.847895065512603</v>
      </c>
      <c r="J14" s="281"/>
      <c r="K14" s="281">
        <f t="shared" si="7"/>
        <v>12.728513496457094</v>
      </c>
      <c r="L14" s="281">
        <f t="shared" si="7"/>
        <v>20.352720710908542</v>
      </c>
      <c r="M14" s="281">
        <f t="shared" si="7"/>
        <v>23.93350339236779</v>
      </c>
      <c r="N14" s="281">
        <f t="shared" si="7"/>
        <v>28.083936372029882</v>
      </c>
      <c r="O14" s="281">
        <f t="shared" si="7"/>
        <v>33.427998858820814</v>
      </c>
      <c r="P14" s="281">
        <f t="shared" si="7"/>
        <v>36.698164240080729</v>
      </c>
      <c r="Q14" s="281">
        <f t="shared" si="7"/>
        <v>41.695786549679369</v>
      </c>
      <c r="R14" s="281">
        <f t="shared" si="7"/>
        <v>45.813650833566676</v>
      </c>
      <c r="S14" s="281"/>
      <c r="T14" s="281">
        <v>2.600059647243766</v>
      </c>
      <c r="U14" s="281">
        <v>7.6351622917169877</v>
      </c>
      <c r="V14" s="281">
        <v>9.7593204269648286</v>
      </c>
      <c r="W14" s="281">
        <v>11.827126068013721</v>
      </c>
      <c r="X14" s="281">
        <v>14.984565672444363</v>
      </c>
      <c r="Y14" s="281">
        <v>16.210020824343829</v>
      </c>
      <c r="Z14" s="281">
        <v>17.888835181110068</v>
      </c>
      <c r="AA14" s="281">
        <v>18.40297281239036</v>
      </c>
      <c r="AB14" s="282"/>
      <c r="AC14" s="281">
        <v>0.40566425449097188</v>
      </c>
      <c r="AD14" s="281">
        <v>0.64655292469646009</v>
      </c>
      <c r="AE14" s="281">
        <v>0.82652082740806088</v>
      </c>
      <c r="AF14" s="281">
        <v>1.1298082375214955</v>
      </c>
      <c r="AG14" s="281">
        <v>1.5269230840758941</v>
      </c>
      <c r="AH14" s="281">
        <v>1.5475765497170926</v>
      </c>
      <c r="AI14" s="281">
        <v>1.6271551052311686</v>
      </c>
      <c r="AJ14" s="281">
        <v>1.6753552843394686</v>
      </c>
      <c r="AK14" s="282"/>
      <c r="AL14" s="281">
        <v>2.2507189152603888</v>
      </c>
      <c r="AM14" s="281">
        <v>2.9475288773484563</v>
      </c>
      <c r="AN14" s="281">
        <v>3.4744179052700068</v>
      </c>
      <c r="AO14" s="281">
        <v>4.7448859184022893</v>
      </c>
      <c r="AP14" s="281">
        <v>7.1515927310849934</v>
      </c>
      <c r="AQ14" s="281">
        <v>9.7439736134264301</v>
      </c>
      <c r="AR14" s="281">
        <v>13.025332852788148</v>
      </c>
      <c r="AS14" s="281">
        <v>15.458692645278516</v>
      </c>
      <c r="AT14" s="282"/>
      <c r="AU14" s="281">
        <v>2.3273589001040675</v>
      </c>
      <c r="AV14" s="281">
        <v>2.635100922682549</v>
      </c>
      <c r="AW14" s="281">
        <v>3.8762133846485072</v>
      </c>
      <c r="AX14" s="281">
        <v>5.1226904703189167</v>
      </c>
      <c r="AY14" s="281">
        <v>5.522578934498541</v>
      </c>
      <c r="AZ14" s="281">
        <v>5.9210838197948092</v>
      </c>
      <c r="BA14" s="281">
        <v>6.5987898389917321</v>
      </c>
      <c r="BB14" s="281">
        <v>7.4534778278780562</v>
      </c>
      <c r="BD14" s="281">
        <v>5.7365384301357727</v>
      </c>
      <c r="BE14" s="281">
        <v>5.0836434593595934</v>
      </c>
      <c r="BF14" s="281">
        <v>3.511108881507039</v>
      </c>
      <c r="BG14" s="281">
        <v>2.1235004563316475</v>
      </c>
      <c r="BH14" s="281">
        <v>0.87198597627293484</v>
      </c>
      <c r="BI14" s="281">
        <v>0.48015782405143026</v>
      </c>
      <c r="BJ14" s="281">
        <v>0.16760764537358253</v>
      </c>
      <c r="BK14" s="281">
        <v>3.4244231945928849E-2</v>
      </c>
      <c r="BL14" s="281"/>
      <c r="BM14" s="281">
        <v>0.43480984155408092</v>
      </c>
      <c r="BN14" s="281">
        <v>0.28873608840420822</v>
      </c>
      <c r="BO14" s="281">
        <v>0.56282086543215204</v>
      </c>
      <c r="BP14" s="281">
        <v>0.97157985147969195</v>
      </c>
      <c r="BQ14" s="281">
        <v>1.2852487202740788</v>
      </c>
      <c r="BR14" s="281">
        <v>1.2034675118847151</v>
      </c>
      <c r="BS14" s="281">
        <v>1.3293841966972835</v>
      </c>
      <c r="BT14" s="281">
        <v>2.0947050870667354</v>
      </c>
      <c r="BV14" s="281">
        <v>4.7099019378038181</v>
      </c>
      <c r="BW14" s="281">
        <v>6.1996396060598844</v>
      </c>
      <c r="BX14" s="281">
        <v>5.4342099826442318</v>
      </c>
      <c r="BY14" s="281">
        <v>4.2878458262937649</v>
      </c>
      <c r="BZ14" s="281">
        <v>2.9570897164429497</v>
      </c>
      <c r="CA14" s="281">
        <v>2.0720419209138567</v>
      </c>
      <c r="CB14" s="281">
        <v>1.2262893748609716</v>
      </c>
      <c r="CC14" s="281">
        <v>0.72844717661354186</v>
      </c>
    </row>
    <row r="15" spans="1:81" s="283" customFormat="1" ht="12">
      <c r="A15" s="280">
        <v>1968</v>
      </c>
      <c r="B15" s="281">
        <f t="shared" si="6"/>
        <v>18.833262025352621</v>
      </c>
      <c r="C15" s="281">
        <f t="shared" si="6"/>
        <v>26.851051771391877</v>
      </c>
      <c r="D15" s="281">
        <f t="shared" si="6"/>
        <v>29.138020960945667</v>
      </c>
      <c r="E15" s="281">
        <f t="shared" si="6"/>
        <v>32.197201333217031</v>
      </c>
      <c r="F15" s="281">
        <f t="shared" si="6"/>
        <v>35.842686513956842</v>
      </c>
      <c r="G15" s="281">
        <f t="shared" si="6"/>
        <v>40.086328268018129</v>
      </c>
      <c r="H15" s="281">
        <f t="shared" si="6"/>
        <v>44.741864883969292</v>
      </c>
      <c r="I15" s="281">
        <f t="shared" si="6"/>
        <v>49.929618752526189</v>
      </c>
      <c r="J15" s="281"/>
      <c r="K15" s="281">
        <f t="shared" si="7"/>
        <v>13.423466349624533</v>
      </c>
      <c r="L15" s="281">
        <f t="shared" si="7"/>
        <v>21.615840925647028</v>
      </c>
      <c r="M15" s="281">
        <f t="shared" si="7"/>
        <v>25.467436013095032</v>
      </c>
      <c r="N15" s="281">
        <f t="shared" si="7"/>
        <v>29.929985944220309</v>
      </c>
      <c r="O15" s="281">
        <f t="shared" si="7"/>
        <v>34.909598718684457</v>
      </c>
      <c r="P15" s="281">
        <f t="shared" si="7"/>
        <v>39.571976506127221</v>
      </c>
      <c r="Q15" s="281">
        <f t="shared" si="7"/>
        <v>44.582007753970792</v>
      </c>
      <c r="R15" s="281">
        <f t="shared" si="7"/>
        <v>49.892499009474285</v>
      </c>
      <c r="S15" s="281"/>
      <c r="T15" s="281">
        <v>2.8932883063944108</v>
      </c>
      <c r="U15" s="281">
        <v>8.2936927289191225</v>
      </c>
      <c r="V15" s="281">
        <v>10.578803502290951</v>
      </c>
      <c r="W15" s="281">
        <v>12.683663779718573</v>
      </c>
      <c r="X15" s="281">
        <v>15.720516579763563</v>
      </c>
      <c r="Y15" s="281">
        <v>18.093285119427975</v>
      </c>
      <c r="Z15" s="281">
        <v>18.720055276458584</v>
      </c>
      <c r="AA15" s="281">
        <v>20.109647125275426</v>
      </c>
      <c r="AB15" s="282"/>
      <c r="AC15" s="281">
        <v>0.5008231126648196</v>
      </c>
      <c r="AD15" s="281">
        <v>0.81754290183762701</v>
      </c>
      <c r="AE15" s="281">
        <v>0.99690116383923877</v>
      </c>
      <c r="AF15" s="281">
        <v>1.2711291563721878</v>
      </c>
      <c r="AG15" s="281">
        <v>1.5238164666791472</v>
      </c>
      <c r="AH15" s="281">
        <v>1.5804955415103308</v>
      </c>
      <c r="AI15" s="281">
        <v>1.5366483274089353</v>
      </c>
      <c r="AJ15" s="281">
        <v>1.7356096015267526</v>
      </c>
      <c r="AK15" s="282"/>
      <c r="AL15" s="281">
        <v>2.4204015439398803</v>
      </c>
      <c r="AM15" s="281">
        <v>3.1477874412850624</v>
      </c>
      <c r="AN15" s="281">
        <v>3.7261728210386833</v>
      </c>
      <c r="AO15" s="281">
        <v>5.3832992443419823</v>
      </c>
      <c r="AP15" s="281">
        <v>7.9452660011766207</v>
      </c>
      <c r="AQ15" s="281">
        <v>10.620990850781668</v>
      </c>
      <c r="AR15" s="281">
        <v>15.0359469702566</v>
      </c>
      <c r="AS15" s="281">
        <v>17.459422399675454</v>
      </c>
      <c r="AT15" s="282"/>
      <c r="AU15" s="281">
        <v>2.2760326157649011</v>
      </c>
      <c r="AV15" s="281">
        <v>2.6417688618629014</v>
      </c>
      <c r="AW15" s="281">
        <v>3.9976312223513868</v>
      </c>
      <c r="AX15" s="281">
        <v>5.266576933896987</v>
      </c>
      <c r="AY15" s="281">
        <v>5.6079609811731617</v>
      </c>
      <c r="AZ15" s="281">
        <v>6.0440821183252496</v>
      </c>
      <c r="BA15" s="281">
        <v>6.9470223657427539</v>
      </c>
      <c r="BB15" s="281">
        <v>7.8567685230746696</v>
      </c>
      <c r="BD15" s="281">
        <v>5.4097956757280876</v>
      </c>
      <c r="BE15" s="281">
        <v>5.2352108457448479</v>
      </c>
      <c r="BF15" s="281">
        <v>3.6705849478506352</v>
      </c>
      <c r="BG15" s="281">
        <v>2.2672153889967248</v>
      </c>
      <c r="BH15" s="281">
        <v>0.93308779527238528</v>
      </c>
      <c r="BI15" s="281">
        <v>0.51435176189090948</v>
      </c>
      <c r="BJ15" s="281">
        <v>0.15985712999849624</v>
      </c>
      <c r="BK15" s="281">
        <v>3.7119743051903874E-2</v>
      </c>
      <c r="BL15" s="281"/>
      <c r="BM15" s="281">
        <v>0.40725120942830306</v>
      </c>
      <c r="BN15" s="281">
        <v>0.27218040795721204</v>
      </c>
      <c r="BO15" s="281">
        <v>0.53427087957366826</v>
      </c>
      <c r="BP15" s="281">
        <v>0.90268717772585094</v>
      </c>
      <c r="BQ15" s="281">
        <v>1.1739562834937984</v>
      </c>
      <c r="BR15" s="281">
        <v>1.1786872459802467</v>
      </c>
      <c r="BS15" s="281">
        <v>1.210010466030863</v>
      </c>
      <c r="BT15" s="281">
        <v>2.0107136219849457</v>
      </c>
      <c r="BV15" s="281">
        <v>4.9256695614322199</v>
      </c>
      <c r="BW15" s="281">
        <v>6.4428685837851036</v>
      </c>
      <c r="BX15" s="281">
        <v>5.6336564240011011</v>
      </c>
      <c r="BY15" s="281">
        <v>4.4226296521647255</v>
      </c>
      <c r="BZ15" s="281">
        <v>2.9380824063981663</v>
      </c>
      <c r="CA15" s="281">
        <v>2.0544356301017483</v>
      </c>
      <c r="CB15" s="281">
        <v>1.1323243480730463</v>
      </c>
      <c r="CC15" s="281">
        <v>0.72033773793703104</v>
      </c>
    </row>
    <row r="16" spans="1:81" s="283" customFormat="1" ht="12">
      <c r="A16" s="280">
        <v>1969</v>
      </c>
      <c r="B16" s="281">
        <f t="shared" si="6"/>
        <v>19.812183708737614</v>
      </c>
      <c r="C16" s="281">
        <f t="shared" si="6"/>
        <v>28.303557538291702</v>
      </c>
      <c r="D16" s="281">
        <f t="shared" si="6"/>
        <v>30.72839597053288</v>
      </c>
      <c r="E16" s="281">
        <f t="shared" si="6"/>
        <v>33.51215004495414</v>
      </c>
      <c r="F16" s="281">
        <f t="shared" si="6"/>
        <v>37.46351285821914</v>
      </c>
      <c r="G16" s="281">
        <f t="shared" si="6"/>
        <v>41.026889056894632</v>
      </c>
      <c r="H16" s="281">
        <f t="shared" si="6"/>
        <v>46.385931452294535</v>
      </c>
      <c r="I16" s="281">
        <f t="shared" si="6"/>
        <v>52.950555551767863</v>
      </c>
      <c r="J16" s="281"/>
      <c r="K16" s="281">
        <f t="shared" si="7"/>
        <v>14.24731249383464</v>
      </c>
      <c r="L16" s="281">
        <f t="shared" si="7"/>
        <v>22.855911346656665</v>
      </c>
      <c r="M16" s="281">
        <f t="shared" si="7"/>
        <v>26.833439616950461</v>
      </c>
      <c r="N16" s="281">
        <f t="shared" si="7"/>
        <v>31.131827374120366</v>
      </c>
      <c r="O16" s="281">
        <f t="shared" si="7"/>
        <v>36.385698097583408</v>
      </c>
      <c r="P16" s="281">
        <f t="shared" si="7"/>
        <v>40.425552483980617</v>
      </c>
      <c r="Q16" s="281">
        <f t="shared" si="7"/>
        <v>46.165309297458798</v>
      </c>
      <c r="R16" s="281">
        <f t="shared" si="7"/>
        <v>52.90551661150959</v>
      </c>
      <c r="S16" s="281"/>
      <c r="T16" s="281">
        <v>3.4384339409361773</v>
      </c>
      <c r="U16" s="281">
        <v>9.4115418068095451</v>
      </c>
      <c r="V16" s="281">
        <v>11.84542325304349</v>
      </c>
      <c r="W16" s="281">
        <v>13.935686437406266</v>
      </c>
      <c r="X16" s="281">
        <v>17.473795524318518</v>
      </c>
      <c r="Y16" s="281">
        <v>19.447511683374508</v>
      </c>
      <c r="Z16" s="281">
        <v>21.163404485208702</v>
      </c>
      <c r="AA16" s="281">
        <v>22.90412114103431</v>
      </c>
      <c r="AB16" s="282"/>
      <c r="AC16" s="281">
        <v>0.57559916067965355</v>
      </c>
      <c r="AD16" s="281">
        <v>0.92733245233152517</v>
      </c>
      <c r="AE16" s="281">
        <v>1.1404618394961152</v>
      </c>
      <c r="AF16" s="281">
        <v>1.4659738707358743</v>
      </c>
      <c r="AG16" s="281">
        <v>1.9110498912881542</v>
      </c>
      <c r="AH16" s="281">
        <v>1.9464550084747008</v>
      </c>
      <c r="AI16" s="281">
        <v>2.0486755030347115</v>
      </c>
      <c r="AJ16" s="281">
        <v>2.2450136290982692</v>
      </c>
      <c r="AK16" s="282"/>
      <c r="AL16" s="281">
        <v>2.4373406367255748</v>
      </c>
      <c r="AM16" s="281">
        <v>3.0539591552015555</v>
      </c>
      <c r="AN16" s="281">
        <v>3.4140248554795201</v>
      </c>
      <c r="AO16" s="281">
        <v>4.8898182813325608</v>
      </c>
      <c r="AP16" s="281">
        <v>6.8399354690977132</v>
      </c>
      <c r="AQ16" s="281">
        <v>9.4566680709408732</v>
      </c>
      <c r="AR16" s="281">
        <v>13.428317533335473</v>
      </c>
      <c r="AS16" s="281">
        <v>16.758445195711499</v>
      </c>
      <c r="AT16" s="282"/>
      <c r="AU16" s="281">
        <v>2.3720954390231719</v>
      </c>
      <c r="AV16" s="281">
        <v>2.7279097178791671</v>
      </c>
      <c r="AW16" s="281">
        <v>4.1733857589856918</v>
      </c>
      <c r="AX16" s="281">
        <v>5.3661652187616014</v>
      </c>
      <c r="AY16" s="281">
        <v>5.638384939565718</v>
      </c>
      <c r="AZ16" s="281">
        <v>6.016219370385965</v>
      </c>
      <c r="BA16" s="281">
        <v>6.7620509877725929</v>
      </c>
      <c r="BB16" s="281">
        <v>7.8725840427812024</v>
      </c>
      <c r="BD16" s="281">
        <v>5.5648712149029738</v>
      </c>
      <c r="BE16" s="281">
        <v>5.4476461916350365</v>
      </c>
      <c r="BF16" s="281">
        <v>3.8949563535824181</v>
      </c>
      <c r="BG16" s="281">
        <v>2.3803226708337775</v>
      </c>
      <c r="BH16" s="281">
        <v>1.0778147606357329</v>
      </c>
      <c r="BI16" s="281">
        <v>0.60133657291401676</v>
      </c>
      <c r="BJ16" s="281">
        <v>0.22062215483574019</v>
      </c>
      <c r="BK16" s="281">
        <v>4.5038940258272639E-2</v>
      </c>
      <c r="BL16" s="281"/>
      <c r="BM16" s="281">
        <v>0.4247680870775864</v>
      </c>
      <c r="BN16" s="281">
        <v>0.27843174859799258</v>
      </c>
      <c r="BO16" s="281">
        <v>0.55691528413831559</v>
      </c>
      <c r="BP16" s="281">
        <v>0.94938832176110899</v>
      </c>
      <c r="BQ16" s="281">
        <v>1.3483822779176244</v>
      </c>
      <c r="BR16" s="281">
        <v>1.3171635762839375</v>
      </c>
      <c r="BS16" s="281">
        <v>1.4600460689718873</v>
      </c>
      <c r="BT16" s="281">
        <v>2.3629256881876732</v>
      </c>
      <c r="BV16" s="281">
        <v>4.9990752293924761</v>
      </c>
      <c r="BW16" s="281">
        <v>6.4567364658368804</v>
      </c>
      <c r="BX16" s="281">
        <v>5.703228625807327</v>
      </c>
      <c r="BY16" s="281">
        <v>4.5247952441229558</v>
      </c>
      <c r="BZ16" s="281">
        <v>3.1741499953956831</v>
      </c>
      <c r="CA16" s="281">
        <v>2.2415347745206291</v>
      </c>
      <c r="CB16" s="281">
        <v>1.302814719135426</v>
      </c>
      <c r="CC16" s="281">
        <v>0.76242691469664192</v>
      </c>
    </row>
    <row r="17" spans="1:81" s="283" customFormat="1" ht="12">
      <c r="A17" s="280">
        <v>1970</v>
      </c>
      <c r="B17" s="281">
        <f t="shared" si="6"/>
        <v>18.995588699411591</v>
      </c>
      <c r="C17" s="281">
        <f t="shared" si="6"/>
        <v>27.312754266563847</v>
      </c>
      <c r="D17" s="281">
        <f t="shared" si="6"/>
        <v>29.539524427211106</v>
      </c>
      <c r="E17" s="281">
        <f t="shared" si="6"/>
        <v>32.269655104198939</v>
      </c>
      <c r="F17" s="281">
        <f t="shared" si="6"/>
        <v>35.64601410559932</v>
      </c>
      <c r="G17" s="281">
        <f t="shared" si="6"/>
        <v>38.68065279079201</v>
      </c>
      <c r="H17" s="281">
        <f t="shared" si="6"/>
        <v>44.056988391433585</v>
      </c>
      <c r="I17" s="281">
        <f t="shared" si="6"/>
        <v>49.302028488857573</v>
      </c>
      <c r="J17" s="281"/>
      <c r="K17" s="281">
        <f t="shared" si="7"/>
        <v>13.510253644984207</v>
      </c>
      <c r="L17" s="281">
        <f t="shared" si="7"/>
        <v>21.968727614450884</v>
      </c>
      <c r="M17" s="281">
        <f t="shared" si="7"/>
        <v>25.77352082844029</v>
      </c>
      <c r="N17" s="281">
        <f t="shared" si="7"/>
        <v>29.874467248488937</v>
      </c>
      <c r="O17" s="281">
        <f t="shared" si="7"/>
        <v>34.527453158498332</v>
      </c>
      <c r="P17" s="281">
        <f t="shared" si="7"/>
        <v>38.056005508395657</v>
      </c>
      <c r="Q17" s="281">
        <f t="shared" si="7"/>
        <v>43.81841833463745</v>
      </c>
      <c r="R17" s="281">
        <f t="shared" si="7"/>
        <v>49.253187430982294</v>
      </c>
      <c r="S17" s="281"/>
      <c r="T17" s="281">
        <v>3.1656919047107519</v>
      </c>
      <c r="U17" s="281">
        <v>8.8021774896557989</v>
      </c>
      <c r="V17" s="281">
        <v>11.098349409837427</v>
      </c>
      <c r="W17" s="281">
        <v>13.161637781428404</v>
      </c>
      <c r="X17" s="281">
        <v>16.237309963934692</v>
      </c>
      <c r="Y17" s="281">
        <v>17.916449572555472</v>
      </c>
      <c r="Z17" s="281">
        <v>19.376834289739651</v>
      </c>
      <c r="AA17" s="281">
        <v>19.946559019560969</v>
      </c>
      <c r="AB17" s="282"/>
      <c r="AC17" s="281">
        <v>0.56513553110242809</v>
      </c>
      <c r="AD17" s="281">
        <v>0.98246883096493653</v>
      </c>
      <c r="AE17" s="281">
        <v>1.208698416139578</v>
      </c>
      <c r="AF17" s="281">
        <v>1.6064655920925981</v>
      </c>
      <c r="AG17" s="281">
        <v>2.1630862383843716</v>
      </c>
      <c r="AH17" s="281">
        <v>2.2778325110656308</v>
      </c>
      <c r="AI17" s="281">
        <v>2.4371868358592219</v>
      </c>
      <c r="AJ17" s="281">
        <v>2.5332315692819005</v>
      </c>
      <c r="AK17" s="282"/>
      <c r="AL17" s="281">
        <v>1.9180368672402699</v>
      </c>
      <c r="AM17" s="281">
        <v>2.5488678785140562</v>
      </c>
      <c r="AN17" s="281">
        <v>2.894411942642412</v>
      </c>
      <c r="AO17" s="281">
        <v>3.8538213815403703</v>
      </c>
      <c r="AP17" s="281">
        <v>5.3856371764185784</v>
      </c>
      <c r="AQ17" s="281">
        <v>7.5677854876418964</v>
      </c>
      <c r="AR17" s="281">
        <v>11.35588060951331</v>
      </c>
      <c r="AS17" s="281">
        <v>14.648566003950203</v>
      </c>
      <c r="AT17" s="282"/>
      <c r="AU17" s="281">
        <v>2.7286677486598672</v>
      </c>
      <c r="AV17" s="281">
        <v>2.8685841778015475</v>
      </c>
      <c r="AW17" s="281">
        <v>4.339822870141572</v>
      </c>
      <c r="AX17" s="281">
        <v>5.6458595551131276</v>
      </c>
      <c r="AY17" s="281">
        <v>6.0067646499773257</v>
      </c>
      <c r="AZ17" s="281">
        <v>6.3576475738327645</v>
      </c>
      <c r="BA17" s="281">
        <v>7.468264626256202</v>
      </c>
      <c r="BB17" s="281">
        <v>8.5487050974925793</v>
      </c>
      <c r="BD17" s="281">
        <v>5.4853350544273853</v>
      </c>
      <c r="BE17" s="281">
        <v>5.3440266521129631</v>
      </c>
      <c r="BF17" s="281">
        <v>3.7660035987708138</v>
      </c>
      <c r="BG17" s="281">
        <v>2.3951878557100028</v>
      </c>
      <c r="BH17" s="281">
        <v>1.1185609471009914</v>
      </c>
      <c r="BI17" s="281">
        <v>0.6246472823963628</v>
      </c>
      <c r="BJ17" s="281">
        <v>0.23857005679613802</v>
      </c>
      <c r="BK17" s="281">
        <v>4.8841057875273097E-2</v>
      </c>
      <c r="BL17" s="281"/>
      <c r="BM17" s="281">
        <v>0.39229439827284135</v>
      </c>
      <c r="BN17" s="281">
        <v>0.27143703797076202</v>
      </c>
      <c r="BO17" s="281">
        <v>0.5385189533252398</v>
      </c>
      <c r="BP17" s="281">
        <v>0.95826742247244723</v>
      </c>
      <c r="BQ17" s="281">
        <v>1.4172961926159684</v>
      </c>
      <c r="BR17" s="281">
        <v>1.4239553730728172</v>
      </c>
      <c r="BS17" s="281">
        <v>1.5963700978412254</v>
      </c>
      <c r="BT17" s="281">
        <v>2.5680186138034635</v>
      </c>
      <c r="BV17" s="281">
        <v>4.7404271949980483</v>
      </c>
      <c r="BW17" s="281">
        <v>6.49519219954378</v>
      </c>
      <c r="BX17" s="281">
        <v>5.6937192363540587</v>
      </c>
      <c r="BY17" s="281">
        <v>4.648415515841994</v>
      </c>
      <c r="BZ17" s="281">
        <v>3.3173589371673895</v>
      </c>
      <c r="CA17" s="281">
        <v>2.5123349902270711</v>
      </c>
      <c r="CB17" s="281">
        <v>1.5838818754278436</v>
      </c>
      <c r="CC17" s="281">
        <v>1.0081071268931885</v>
      </c>
    </row>
    <row r="18" spans="1:81" s="283" customFormat="1" ht="12">
      <c r="A18" s="280">
        <v>1971</v>
      </c>
      <c r="B18" s="281">
        <f t="shared" si="6"/>
        <v>17.972745554829636</v>
      </c>
      <c r="C18" s="281">
        <f t="shared" si="6"/>
        <v>26.884267581455379</v>
      </c>
      <c r="D18" s="281">
        <f t="shared" si="6"/>
        <v>29.045935934425557</v>
      </c>
      <c r="E18" s="281">
        <f t="shared" si="6"/>
        <v>31.570995580086667</v>
      </c>
      <c r="F18" s="281">
        <f t="shared" si="6"/>
        <v>34.913766789195712</v>
      </c>
      <c r="G18" s="281">
        <f t="shared" si="6"/>
        <v>36.846735122476318</v>
      </c>
      <c r="H18" s="281">
        <f t="shared" si="6"/>
        <v>41.361622368044394</v>
      </c>
      <c r="I18" s="281">
        <f t="shared" si="6"/>
        <v>47.156543414192143</v>
      </c>
      <c r="J18" s="281"/>
      <c r="K18" s="281">
        <f t="shared" si="7"/>
        <v>12.783507931373688</v>
      </c>
      <c r="L18" s="281">
        <f t="shared" si="7"/>
        <v>21.24844196440014</v>
      </c>
      <c r="M18" s="281">
        <f t="shared" si="7"/>
        <v>25.134014701208599</v>
      </c>
      <c r="N18" s="281">
        <f t="shared" si="7"/>
        <v>29.144989648150961</v>
      </c>
      <c r="O18" s="281">
        <f t="shared" si="7"/>
        <v>33.753993165976404</v>
      </c>
      <c r="P18" s="281">
        <f t="shared" si="7"/>
        <v>36.218202001889502</v>
      </c>
      <c r="Q18" s="281">
        <f t="shared" si="7"/>
        <v>41.135062588675005</v>
      </c>
      <c r="R18" s="281">
        <f t="shared" si="7"/>
        <v>47.110164330262094</v>
      </c>
      <c r="S18" s="281"/>
      <c r="T18" s="281">
        <v>2.4650342585652871</v>
      </c>
      <c r="U18" s="281">
        <v>7.800512927356845</v>
      </c>
      <c r="V18" s="281">
        <v>9.9827624690471026</v>
      </c>
      <c r="W18" s="281">
        <v>11.934046804102428</v>
      </c>
      <c r="X18" s="281">
        <v>14.641767581072685</v>
      </c>
      <c r="Y18" s="281">
        <v>16.060656100548343</v>
      </c>
      <c r="Z18" s="281">
        <v>16.990094987579671</v>
      </c>
      <c r="AA18" s="281">
        <v>18.609876611675276</v>
      </c>
      <c r="AB18" s="282"/>
      <c r="AC18" s="281">
        <v>0.5739788294742415</v>
      </c>
      <c r="AD18" s="281">
        <v>1.0435464796219669</v>
      </c>
      <c r="AE18" s="281">
        <v>1.2714331763647291</v>
      </c>
      <c r="AF18" s="281">
        <v>1.6818545832263492</v>
      </c>
      <c r="AG18" s="281">
        <v>2.2356925697002277</v>
      </c>
      <c r="AH18" s="281">
        <v>2.3452910029905558</v>
      </c>
      <c r="AI18" s="281">
        <v>2.3928082959219292</v>
      </c>
      <c r="AJ18" s="281">
        <v>2.5125370140772838</v>
      </c>
      <c r="AK18" s="282"/>
      <c r="AL18" s="281">
        <v>1.8990211715445033</v>
      </c>
      <c r="AM18" s="281">
        <v>2.5436229653995865</v>
      </c>
      <c r="AN18" s="281">
        <v>3.0413311815874517</v>
      </c>
      <c r="AO18" s="281">
        <v>4.0562506761595012</v>
      </c>
      <c r="AP18" s="281">
        <v>5.9664206260925372</v>
      </c>
      <c r="AQ18" s="281">
        <v>7.666059444114806</v>
      </c>
      <c r="AR18" s="281">
        <v>11.482706158790783</v>
      </c>
      <c r="AS18" s="281">
        <v>14.329413983585267</v>
      </c>
      <c r="AT18" s="282"/>
      <c r="AU18" s="281">
        <v>2.7341479620406171</v>
      </c>
      <c r="AV18" s="281">
        <v>2.9393581950841923</v>
      </c>
      <c r="AW18" s="281">
        <v>4.4520872554108628</v>
      </c>
      <c r="AX18" s="281">
        <v>5.7254524267096016</v>
      </c>
      <c r="AY18" s="281">
        <v>6.009071524041393</v>
      </c>
      <c r="AZ18" s="281">
        <v>6.123708916085258</v>
      </c>
      <c r="BA18" s="281">
        <v>7.0460155143682632</v>
      </c>
      <c r="BB18" s="281">
        <v>8.0774079534740508</v>
      </c>
      <c r="BD18" s="281">
        <v>5.1892376234559494</v>
      </c>
      <c r="BE18" s="281">
        <v>5.6358256170552412</v>
      </c>
      <c r="BF18" s="281">
        <v>3.9119212332169591</v>
      </c>
      <c r="BG18" s="281">
        <v>2.4260059319357059</v>
      </c>
      <c r="BH18" s="281">
        <v>1.1597736232193048</v>
      </c>
      <c r="BI18" s="281">
        <v>0.6285331205868151</v>
      </c>
      <c r="BJ18" s="281">
        <v>0.22655977936938726</v>
      </c>
      <c r="BK18" s="281">
        <v>4.6379083930047138E-2</v>
      </c>
      <c r="BL18" s="281"/>
      <c r="BM18" s="281">
        <v>0.43925735652039266</v>
      </c>
      <c r="BN18" s="281">
        <v>0.30727305000885807</v>
      </c>
      <c r="BO18" s="281">
        <v>0.60242098791847476</v>
      </c>
      <c r="BP18" s="281">
        <v>1.0682330607678625</v>
      </c>
      <c r="BQ18" s="281">
        <v>1.5506541450341873</v>
      </c>
      <c r="BR18" s="281">
        <v>1.5581667855667842</v>
      </c>
      <c r="BS18" s="281">
        <v>1.7038784760485353</v>
      </c>
      <c r="BT18" s="281">
        <v>2.6715560283709037</v>
      </c>
      <c r="BV18" s="281">
        <v>4.6720683532286449</v>
      </c>
      <c r="BW18" s="281">
        <v>6.6141283469286885</v>
      </c>
      <c r="BX18" s="281">
        <v>5.7839796308799789</v>
      </c>
      <c r="BY18" s="281">
        <v>4.679152097185221</v>
      </c>
      <c r="BZ18" s="281">
        <v>3.3503867200353787</v>
      </c>
      <c r="CA18" s="281">
        <v>2.464319752583755</v>
      </c>
      <c r="CB18" s="281">
        <v>1.519559155965823</v>
      </c>
      <c r="CC18" s="281">
        <v>0.9093727390793146</v>
      </c>
    </row>
    <row r="19" spans="1:81" s="283" customFormat="1" ht="12">
      <c r="A19" s="280">
        <v>1972</v>
      </c>
      <c r="B19" s="281">
        <f t="shared" si="6"/>
        <v>18.579007825072893</v>
      </c>
      <c r="C19" s="281">
        <f t="shared" si="6"/>
        <v>27.884427553957952</v>
      </c>
      <c r="D19" s="281">
        <f t="shared" si="6"/>
        <v>29.926053622039738</v>
      </c>
      <c r="E19" s="281">
        <f t="shared" si="6"/>
        <v>32.575892847815595</v>
      </c>
      <c r="F19" s="281">
        <f t="shared" si="6"/>
        <v>36.042990574584195</v>
      </c>
      <c r="G19" s="281">
        <f t="shared" si="6"/>
        <v>38.420191431760806</v>
      </c>
      <c r="H19" s="281">
        <f t="shared" si="6"/>
        <v>42.372553317481049</v>
      </c>
      <c r="I19" s="281">
        <f t="shared" si="6"/>
        <v>47.708084792608282</v>
      </c>
      <c r="J19" s="281"/>
      <c r="K19" s="281">
        <f t="shared" si="7"/>
        <v>12.717321556917614</v>
      </c>
      <c r="L19" s="281">
        <f t="shared" si="7"/>
        <v>22.201853086125638</v>
      </c>
      <c r="M19" s="281">
        <f t="shared" si="7"/>
        <v>25.880119554435325</v>
      </c>
      <c r="N19" s="281">
        <f t="shared" si="7"/>
        <v>30.025924486353549</v>
      </c>
      <c r="O19" s="281">
        <f t="shared" si="7"/>
        <v>34.938777635341935</v>
      </c>
      <c r="P19" s="281">
        <f t="shared" si="7"/>
        <v>37.797670272210127</v>
      </c>
      <c r="Q19" s="281">
        <f t="shared" si="7"/>
        <v>42.149368378216899</v>
      </c>
      <c r="R19" s="281">
        <f t="shared" si="7"/>
        <v>47.661096217143069</v>
      </c>
      <c r="S19" s="281"/>
      <c r="T19" s="281">
        <v>2.7983531473906824</v>
      </c>
      <c r="U19" s="281">
        <v>8.3266759248140918</v>
      </c>
      <c r="V19" s="281">
        <v>11.0163560138247</v>
      </c>
      <c r="W19" s="281">
        <v>13.21549470874066</v>
      </c>
      <c r="X19" s="281">
        <v>16.093133119649643</v>
      </c>
      <c r="Y19" s="281">
        <v>17.217286616123005</v>
      </c>
      <c r="Z19" s="281">
        <v>17.655337218376673</v>
      </c>
      <c r="AA19" s="281">
        <v>19.444900573096398</v>
      </c>
      <c r="AB19" s="282"/>
      <c r="AC19" s="281">
        <v>0.68132491203305245</v>
      </c>
      <c r="AD19" s="281">
        <v>1.3986005469367311</v>
      </c>
      <c r="AE19" s="281">
        <v>1.6512714315196426</v>
      </c>
      <c r="AF19" s="281">
        <v>2.0578873602651346</v>
      </c>
      <c r="AG19" s="281">
        <v>2.4547610612414785</v>
      </c>
      <c r="AH19" s="281">
        <v>2.5880527207434048</v>
      </c>
      <c r="AI19" s="281">
        <v>2.7144547224969986</v>
      </c>
      <c r="AJ19" s="281">
        <v>2.7487015315775682</v>
      </c>
      <c r="AK19" s="282"/>
      <c r="AL19" s="281">
        <v>1.9191601804398792</v>
      </c>
      <c r="AM19" s="281">
        <v>2.5853933758522625</v>
      </c>
      <c r="AN19" s="281">
        <v>2.9978936555213753</v>
      </c>
      <c r="AO19" s="281">
        <v>4.2137462044392411</v>
      </c>
      <c r="AP19" s="281">
        <v>6.0087614156864237</v>
      </c>
      <c r="AQ19" s="281">
        <v>7.9716935680429311</v>
      </c>
      <c r="AR19" s="281">
        <v>11.503729119169401</v>
      </c>
      <c r="AS19" s="281">
        <v>14.161476453998576</v>
      </c>
      <c r="AT19" s="282"/>
      <c r="AU19" s="281">
        <v>2.1341909999727111</v>
      </c>
      <c r="AV19" s="281">
        <v>3.3244555913111</v>
      </c>
      <c r="AW19" s="281">
        <v>4.0510922765878936</v>
      </c>
      <c r="AX19" s="281">
        <v>4.9954909345261518</v>
      </c>
      <c r="AY19" s="281">
        <v>5.8130839146307256</v>
      </c>
      <c r="AZ19" s="281">
        <v>6.206976503269261</v>
      </c>
      <c r="BA19" s="281">
        <v>7.1863715325395132</v>
      </c>
      <c r="BB19" s="281">
        <v>7.7546381516323741</v>
      </c>
      <c r="BD19" s="281">
        <v>5.8616862681552782</v>
      </c>
      <c r="BE19" s="281">
        <v>5.682574467832314</v>
      </c>
      <c r="BF19" s="281">
        <v>4.0459340676044135</v>
      </c>
      <c r="BG19" s="281">
        <v>2.5499683614620432</v>
      </c>
      <c r="BH19" s="281">
        <v>1.1042129392422613</v>
      </c>
      <c r="BI19" s="281">
        <v>0.6225211595506821</v>
      </c>
      <c r="BJ19" s="281">
        <v>0.223184939264153</v>
      </c>
      <c r="BK19" s="281">
        <v>4.6988575465213914E-2</v>
      </c>
      <c r="BL19" s="281"/>
      <c r="BM19" s="281">
        <v>0.47073882461237487</v>
      </c>
      <c r="BN19" s="281">
        <v>0.33734470915255271</v>
      </c>
      <c r="BO19" s="281">
        <v>0.64683943499180763</v>
      </c>
      <c r="BP19" s="281">
        <v>1.1093054032289948</v>
      </c>
      <c r="BQ19" s="281">
        <v>1.6060776160826633</v>
      </c>
      <c r="BR19" s="281">
        <v>1.6106400039264273</v>
      </c>
      <c r="BS19" s="281">
        <v>1.7439407186610647</v>
      </c>
      <c r="BT19" s="281">
        <v>2.7040111737523773</v>
      </c>
      <c r="BV19" s="281">
        <v>4.713553492468912</v>
      </c>
      <c r="BW19" s="281">
        <v>6.229382938058901</v>
      </c>
      <c r="BX19" s="281">
        <v>5.5166667419899058</v>
      </c>
      <c r="BY19" s="281">
        <v>4.4339998751533649</v>
      </c>
      <c r="BZ19" s="281">
        <v>2.9629605080510064</v>
      </c>
      <c r="CA19" s="281">
        <v>2.2030208601050973</v>
      </c>
      <c r="CB19" s="281">
        <v>1.3455350669732478</v>
      </c>
      <c r="CC19" s="281">
        <v>0.84736833308578141</v>
      </c>
    </row>
    <row r="20" spans="1:81" s="283" customFormat="1" ht="12">
      <c r="A20" s="280">
        <v>1973</v>
      </c>
      <c r="B20" s="281">
        <f t="shared" si="6"/>
        <v>19.260404874816238</v>
      </c>
      <c r="C20" s="281">
        <f t="shared" si="6"/>
        <v>28.749477453849845</v>
      </c>
      <c r="D20" s="281">
        <f t="shared" si="6"/>
        <v>30.285849579414052</v>
      </c>
      <c r="E20" s="281">
        <f t="shared" si="6"/>
        <v>32.202135153722033</v>
      </c>
      <c r="F20" s="281">
        <f t="shared" si="6"/>
        <v>34.595193548666593</v>
      </c>
      <c r="G20" s="281">
        <f t="shared" si="6"/>
        <v>35.394832139820672</v>
      </c>
      <c r="H20" s="281">
        <f t="shared" si="6"/>
        <v>38.236269201335425</v>
      </c>
      <c r="I20" s="281">
        <f t="shared" si="6"/>
        <v>40.863907474263165</v>
      </c>
      <c r="J20" s="281"/>
      <c r="K20" s="281">
        <f t="shared" si="7"/>
        <v>12.995184772710621</v>
      </c>
      <c r="L20" s="281">
        <f t="shared" si="7"/>
        <v>22.105583511053553</v>
      </c>
      <c r="M20" s="281">
        <f t="shared" si="7"/>
        <v>25.428636284917356</v>
      </c>
      <c r="N20" s="281">
        <f t="shared" si="7"/>
        <v>29.200611232824322</v>
      </c>
      <c r="O20" s="281">
        <f t="shared" si="7"/>
        <v>33.310362065679094</v>
      </c>
      <c r="P20" s="281">
        <f t="shared" si="7"/>
        <v>34.6454128323414</v>
      </c>
      <c r="Q20" s="281">
        <f t="shared" si="7"/>
        <v>37.948411560829356</v>
      </c>
      <c r="R20" s="281">
        <f t="shared" si="7"/>
        <v>40.803131835263905</v>
      </c>
      <c r="S20" s="281"/>
      <c r="T20" s="281">
        <v>2.9072374316325016</v>
      </c>
      <c r="U20" s="281">
        <v>8.008462020666455</v>
      </c>
      <c r="V20" s="281">
        <v>10.572189866560953</v>
      </c>
      <c r="W20" s="281">
        <v>12.661930697631254</v>
      </c>
      <c r="X20" s="281">
        <v>14.935059067250139</v>
      </c>
      <c r="Y20" s="281">
        <v>15.316599022092699</v>
      </c>
      <c r="Z20" s="281">
        <v>16.023111430815732</v>
      </c>
      <c r="AA20" s="281">
        <v>16.228240831626508</v>
      </c>
      <c r="AB20" s="282"/>
      <c r="AC20" s="281">
        <v>0.63723334305851531</v>
      </c>
      <c r="AD20" s="281">
        <v>1.3698845194424436</v>
      </c>
      <c r="AE20" s="281">
        <v>1.6650264503138259</v>
      </c>
      <c r="AF20" s="281">
        <v>2.0510406652097508</v>
      </c>
      <c r="AG20" s="281">
        <v>2.5937405156420605</v>
      </c>
      <c r="AH20" s="281">
        <v>2.5635219625389989</v>
      </c>
      <c r="AI20" s="281">
        <v>2.6710149997913653</v>
      </c>
      <c r="AJ20" s="281">
        <v>2.4243369247295137</v>
      </c>
      <c r="AK20" s="282"/>
      <c r="AL20" s="281">
        <v>2.1843669737742926</v>
      </c>
      <c r="AM20" s="281">
        <v>2.8681744386888486</v>
      </c>
      <c r="AN20" s="281">
        <v>3.1120217947057056</v>
      </c>
      <c r="AO20" s="281">
        <v>4.1811592270766846</v>
      </c>
      <c r="AP20" s="281">
        <v>6.0134068860623318</v>
      </c>
      <c r="AQ20" s="281">
        <v>7.556283531378984</v>
      </c>
      <c r="AR20" s="281">
        <v>10.348572681875424</v>
      </c>
      <c r="AS20" s="281">
        <v>12.704457686352264</v>
      </c>
      <c r="AT20" s="282"/>
      <c r="AU20" s="281">
        <v>2.078619413398525</v>
      </c>
      <c r="AV20" s="281">
        <v>3.2809920838517637</v>
      </c>
      <c r="AW20" s="281">
        <v>3.8945999367815509</v>
      </c>
      <c r="AX20" s="281">
        <v>4.8428212928548628</v>
      </c>
      <c r="AY20" s="281">
        <v>5.3558367948866188</v>
      </c>
      <c r="AZ20" s="281">
        <v>5.5821033989856446</v>
      </c>
      <c r="BA20" s="281">
        <v>5.8545292294565536</v>
      </c>
      <c r="BB20" s="281">
        <v>6.0754740981310213</v>
      </c>
      <c r="BD20" s="281">
        <v>6.2652201021056193</v>
      </c>
      <c r="BE20" s="281">
        <v>6.643893942796292</v>
      </c>
      <c r="BF20" s="281">
        <v>4.8572132944966935</v>
      </c>
      <c r="BG20" s="281">
        <v>3.0015239208977111</v>
      </c>
      <c r="BH20" s="281">
        <v>1.2848314829874981</v>
      </c>
      <c r="BI20" s="281">
        <v>0.74941930747926933</v>
      </c>
      <c r="BJ20" s="281">
        <v>0.28785764050606621</v>
      </c>
      <c r="BK20" s="281">
        <v>6.0775638999259009E-2</v>
      </c>
      <c r="BL20" s="281"/>
      <c r="BM20" s="281">
        <v>0.40857383891901233</v>
      </c>
      <c r="BN20" s="281">
        <v>0.28846905937589112</v>
      </c>
      <c r="BO20" s="281">
        <v>0.56889734303570194</v>
      </c>
      <c r="BP20" s="281">
        <v>0.97901779114053633</v>
      </c>
      <c r="BQ20" s="281">
        <v>1.3696319471579963</v>
      </c>
      <c r="BR20" s="281">
        <v>1.3616540324673567</v>
      </c>
      <c r="BS20" s="281">
        <v>1.5788116247013257</v>
      </c>
      <c r="BT20" s="281">
        <v>2.3832876258538138</v>
      </c>
      <c r="BV20" s="281">
        <v>4.7791537719277724</v>
      </c>
      <c r="BW20" s="281">
        <v>6.2896013890281486</v>
      </c>
      <c r="BX20" s="281">
        <v>5.6159008935196191</v>
      </c>
      <c r="BY20" s="281">
        <v>4.4846415589112336</v>
      </c>
      <c r="BZ20" s="281">
        <v>3.0426868546799515</v>
      </c>
      <c r="CA20" s="281">
        <v>2.2652508848777186</v>
      </c>
      <c r="CB20" s="281">
        <v>1.4723715941889532</v>
      </c>
      <c r="CC20" s="281">
        <v>0.98733466857078533</v>
      </c>
    </row>
    <row r="21" spans="1:81" s="283" customFormat="1" ht="12">
      <c r="A21" s="280">
        <v>1974</v>
      </c>
      <c r="B21" s="281">
        <f t="shared" si="6"/>
        <v>19.585700901090981</v>
      </c>
      <c r="C21" s="281">
        <f t="shared" si="6"/>
        <v>29.718642408862106</v>
      </c>
      <c r="D21" s="281">
        <f t="shared" si="6"/>
        <v>30.831681459975439</v>
      </c>
      <c r="E21" s="281">
        <f t="shared" si="6"/>
        <v>32.605213566689187</v>
      </c>
      <c r="F21" s="281">
        <f t="shared" si="6"/>
        <v>34.609290063405908</v>
      </c>
      <c r="G21" s="281">
        <f t="shared" si="6"/>
        <v>35.623001419595411</v>
      </c>
      <c r="H21" s="281">
        <f t="shared" si="6"/>
        <v>38.385556483649879</v>
      </c>
      <c r="I21" s="281">
        <f t="shared" si="6"/>
        <v>40.510406719602905</v>
      </c>
      <c r="J21" s="281"/>
      <c r="K21" s="281">
        <f t="shared" si="7"/>
        <v>13.713430969490826</v>
      </c>
      <c r="L21" s="281">
        <f t="shared" si="7"/>
        <v>22.571330800033408</v>
      </c>
      <c r="M21" s="281">
        <f t="shared" si="7"/>
        <v>25.556933250820734</v>
      </c>
      <c r="N21" s="281">
        <f t="shared" si="7"/>
        <v>29.229495117882706</v>
      </c>
      <c r="O21" s="281">
        <f t="shared" si="7"/>
        <v>33.07479185944085</v>
      </c>
      <c r="P21" s="281">
        <f t="shared" si="7"/>
        <v>34.747108598994515</v>
      </c>
      <c r="Q21" s="281">
        <f t="shared" si="7"/>
        <v>38.027889288647245</v>
      </c>
      <c r="R21" s="281">
        <f t="shared" si="7"/>
        <v>40.436009501644946</v>
      </c>
      <c r="S21" s="281"/>
      <c r="T21" s="281">
        <v>3.1628434555249476</v>
      </c>
      <c r="U21" s="281">
        <v>8.4957605870379744</v>
      </c>
      <c r="V21" s="281">
        <v>10.949457665884168</v>
      </c>
      <c r="W21" s="281">
        <v>13.178328520547556</v>
      </c>
      <c r="X21" s="281">
        <v>15.947527391582719</v>
      </c>
      <c r="Y21" s="281">
        <v>17.315644029388906</v>
      </c>
      <c r="Z21" s="281">
        <v>18.952237992724395</v>
      </c>
      <c r="AA21" s="281">
        <v>18.883330162789743</v>
      </c>
      <c r="AB21" s="282"/>
      <c r="AC21" s="281">
        <v>0.73094558195663251</v>
      </c>
      <c r="AD21" s="281">
        <v>1.3073852731989517</v>
      </c>
      <c r="AE21" s="281">
        <v>1.6770753435428856</v>
      </c>
      <c r="AF21" s="281">
        <v>2.0716686766904346</v>
      </c>
      <c r="AG21" s="281">
        <v>2.5183407066316064</v>
      </c>
      <c r="AH21" s="281">
        <v>2.5476491080753094</v>
      </c>
      <c r="AI21" s="281">
        <v>2.5773456360910565</v>
      </c>
      <c r="AJ21" s="281">
        <v>2.4446405970616469</v>
      </c>
      <c r="AK21" s="282"/>
      <c r="AL21" s="281">
        <v>2.4079652655772437</v>
      </c>
      <c r="AM21" s="281">
        <v>2.9184444255728925</v>
      </c>
      <c r="AN21" s="281">
        <v>3.0685533894207153</v>
      </c>
      <c r="AO21" s="281">
        <v>3.8349498974831127</v>
      </c>
      <c r="AP21" s="281">
        <v>4.6563666056735222</v>
      </c>
      <c r="AQ21" s="281">
        <v>5.7674383635686723</v>
      </c>
      <c r="AR21" s="281">
        <v>7.8485514635157587</v>
      </c>
      <c r="AS21" s="281">
        <v>10.07586520291024</v>
      </c>
      <c r="AT21" s="282"/>
      <c r="AU21" s="281">
        <v>2.153206517696526</v>
      </c>
      <c r="AV21" s="281">
        <v>3.2055764171834804</v>
      </c>
      <c r="AW21" s="281">
        <v>3.6960526462862511</v>
      </c>
      <c r="AX21" s="281">
        <v>4.6442842293822348</v>
      </c>
      <c r="AY21" s="281">
        <v>5.3927196430300413</v>
      </c>
      <c r="AZ21" s="281">
        <v>5.3457185257021074</v>
      </c>
      <c r="BA21" s="281">
        <v>5.3978189147551774</v>
      </c>
      <c r="BB21" s="281">
        <v>5.454560217483488</v>
      </c>
      <c r="BD21" s="281">
        <v>5.8722699316001554</v>
      </c>
      <c r="BE21" s="281">
        <v>7.1473116088286979</v>
      </c>
      <c r="BF21" s="281">
        <v>5.2747482091547049</v>
      </c>
      <c r="BG21" s="281">
        <v>3.375718448806476</v>
      </c>
      <c r="BH21" s="281">
        <v>1.5344982039650557</v>
      </c>
      <c r="BI21" s="281">
        <v>0.87589282060089502</v>
      </c>
      <c r="BJ21" s="281">
        <v>0.35766719500263555</v>
      </c>
      <c r="BK21" s="281">
        <v>7.4397217957961087E-2</v>
      </c>
      <c r="BL21" s="281"/>
      <c r="BM21" s="281">
        <v>0.35476686116114603</v>
      </c>
      <c r="BN21" s="281">
        <v>0.25368149234111154</v>
      </c>
      <c r="BO21" s="281">
        <v>0.47641469371245626</v>
      </c>
      <c r="BP21" s="281">
        <v>0.85131053896332609</v>
      </c>
      <c r="BQ21" s="281">
        <v>1.2660974312431426</v>
      </c>
      <c r="BR21" s="281">
        <v>1.2713569224626395</v>
      </c>
      <c r="BS21" s="281">
        <v>1.4826150882869418</v>
      </c>
      <c r="BT21" s="281">
        <v>2.2688399962088619</v>
      </c>
      <c r="BV21" s="281">
        <v>4.9037032875743298</v>
      </c>
      <c r="BW21" s="281">
        <v>6.390482604698998</v>
      </c>
      <c r="BX21" s="281">
        <v>5.6893795119742583</v>
      </c>
      <c r="BY21" s="281">
        <v>4.6489532548160435</v>
      </c>
      <c r="BZ21" s="281">
        <v>3.293740081279819</v>
      </c>
      <c r="CA21" s="281">
        <v>2.4993016497968856</v>
      </c>
      <c r="CB21" s="281">
        <v>1.7693201932739169</v>
      </c>
      <c r="CC21" s="281">
        <v>1.3087733251909706</v>
      </c>
    </row>
    <row r="22" spans="1:81" s="283" customFormat="1" ht="12">
      <c r="A22" s="280">
        <v>1975</v>
      </c>
      <c r="B22" s="281">
        <f t="shared" si="6"/>
        <v>17.090820732363955</v>
      </c>
      <c r="C22" s="281">
        <f t="shared" si="6"/>
        <v>28.498983081291218</v>
      </c>
      <c r="D22" s="281">
        <f t="shared" si="6"/>
        <v>30.077711315125029</v>
      </c>
      <c r="E22" s="281">
        <f t="shared" si="6"/>
        <v>31.229170706282897</v>
      </c>
      <c r="F22" s="281">
        <f t="shared" si="6"/>
        <v>33.28823876632768</v>
      </c>
      <c r="G22" s="281">
        <f t="shared" si="6"/>
        <v>34.049895312476643</v>
      </c>
      <c r="H22" s="281">
        <f t="shared" si="6"/>
        <v>34.951434806177815</v>
      </c>
      <c r="I22" s="281">
        <f t="shared" si="6"/>
        <v>36.606556379409</v>
      </c>
      <c r="J22" s="281"/>
      <c r="K22" s="281">
        <f t="shared" si="7"/>
        <v>11.679007622109191</v>
      </c>
      <c r="L22" s="281">
        <f t="shared" si="7"/>
        <v>21.567267826772035</v>
      </c>
      <c r="M22" s="281">
        <f t="shared" si="7"/>
        <v>24.980719368807868</v>
      </c>
      <c r="N22" s="281">
        <f t="shared" si="7"/>
        <v>27.85755653486618</v>
      </c>
      <c r="O22" s="281">
        <f t="shared" si="7"/>
        <v>31.789931390051251</v>
      </c>
      <c r="P22" s="281">
        <f t="shared" si="7"/>
        <v>33.16011922382291</v>
      </c>
      <c r="Q22" s="281">
        <f t="shared" si="7"/>
        <v>34.611447159266845</v>
      </c>
      <c r="R22" s="281">
        <f t="shared" si="7"/>
        <v>36.532836083383565</v>
      </c>
      <c r="S22" s="281"/>
      <c r="T22" s="281">
        <v>2.1224057628215385</v>
      </c>
      <c r="U22" s="281">
        <v>7.5284420824190832</v>
      </c>
      <c r="V22" s="281">
        <v>10.199467512187073</v>
      </c>
      <c r="W22" s="281">
        <v>12.146071206474955</v>
      </c>
      <c r="X22" s="281">
        <v>14.758570703663104</v>
      </c>
      <c r="Y22" s="281">
        <v>16.032506234929382</v>
      </c>
      <c r="Z22" s="281">
        <v>16.271994417414266</v>
      </c>
      <c r="AA22" s="281">
        <v>16.00057927131207</v>
      </c>
      <c r="AB22" s="282"/>
      <c r="AC22" s="281">
        <v>0.59140566234911907</v>
      </c>
      <c r="AD22" s="281">
        <v>1.413095466330675</v>
      </c>
      <c r="AE22" s="281">
        <v>1.708760486679914</v>
      </c>
      <c r="AF22" s="281">
        <v>2.1032072926319674</v>
      </c>
      <c r="AG22" s="281">
        <v>2.6037038826609771</v>
      </c>
      <c r="AH22" s="281">
        <v>2.6516036471905853</v>
      </c>
      <c r="AI22" s="281">
        <v>2.5888940362579076</v>
      </c>
      <c r="AJ22" s="281">
        <v>2.3366371420592764</v>
      </c>
      <c r="AK22" s="282"/>
      <c r="AL22" s="281">
        <v>1.9567029837097036</v>
      </c>
      <c r="AM22" s="281">
        <v>2.6355378892218728</v>
      </c>
      <c r="AN22" s="281">
        <v>2.9034521877891186</v>
      </c>
      <c r="AO22" s="281">
        <v>3.4547167199643738</v>
      </c>
      <c r="AP22" s="281">
        <v>4.7702480864297465</v>
      </c>
      <c r="AQ22" s="281">
        <v>5.550270776599687</v>
      </c>
      <c r="AR22" s="281">
        <v>7.4351876847359151</v>
      </c>
      <c r="AS22" s="281">
        <v>9.4910819833227684</v>
      </c>
      <c r="AT22" s="282"/>
      <c r="AU22" s="281">
        <v>2.0124695519410043</v>
      </c>
      <c r="AV22" s="281">
        <v>3.2587875303154616</v>
      </c>
      <c r="AW22" s="281">
        <v>3.9530342531390277</v>
      </c>
      <c r="AX22" s="281">
        <v>4.7126320406500639</v>
      </c>
      <c r="AY22" s="281">
        <v>5.2217876611594072</v>
      </c>
      <c r="AZ22" s="281">
        <v>5.1652090105349577</v>
      </c>
      <c r="BA22" s="281">
        <v>5.2038452140831817</v>
      </c>
      <c r="BB22" s="281">
        <v>5.321439257728005</v>
      </c>
      <c r="BD22" s="281">
        <v>5.4118131102547622</v>
      </c>
      <c r="BE22" s="281">
        <v>6.9317152545191831</v>
      </c>
      <c r="BF22" s="281">
        <v>5.0969919463171625</v>
      </c>
      <c r="BG22" s="281">
        <v>3.3716141714167196</v>
      </c>
      <c r="BH22" s="281">
        <v>1.4983073762764316</v>
      </c>
      <c r="BI22" s="281">
        <v>0.8897760886537327</v>
      </c>
      <c r="BJ22" s="281">
        <v>0.33998764691096545</v>
      </c>
      <c r="BK22" s="281">
        <v>7.3720296025432203E-2</v>
      </c>
      <c r="BL22" s="281"/>
      <c r="BM22" s="281">
        <v>0.32974978693482138</v>
      </c>
      <c r="BN22" s="281">
        <v>0.24012053916738232</v>
      </c>
      <c r="BO22" s="281">
        <v>0.46673803593107388</v>
      </c>
      <c r="BP22" s="281">
        <v>0.80071859514410892</v>
      </c>
      <c r="BQ22" s="281">
        <v>1.1896463197029687</v>
      </c>
      <c r="BR22" s="281">
        <v>1.2431444420450375</v>
      </c>
      <c r="BS22" s="281">
        <v>1.3858720754550136</v>
      </c>
      <c r="BT22" s="281">
        <v>2.115285693269779</v>
      </c>
      <c r="BV22" s="281">
        <v>4.6662738743530046</v>
      </c>
      <c r="BW22" s="281">
        <v>6.4912843193175629</v>
      </c>
      <c r="BX22" s="281">
        <v>5.7492668930816615</v>
      </c>
      <c r="BY22" s="281">
        <v>4.6402106800007115</v>
      </c>
      <c r="BZ22" s="281">
        <v>3.2459747364350497</v>
      </c>
      <c r="CA22" s="281">
        <v>2.5173851125232587</v>
      </c>
      <c r="CB22" s="281">
        <v>1.7256537313205627</v>
      </c>
      <c r="CC22" s="281">
        <v>1.2678127356916733</v>
      </c>
    </row>
    <row r="23" spans="1:81" s="283" customFormat="1" ht="12">
      <c r="A23" s="280">
        <v>1976</v>
      </c>
      <c r="B23" s="281">
        <f t="shared" si="6"/>
        <v>17.363696931416843</v>
      </c>
      <c r="C23" s="281">
        <f t="shared" si="6"/>
        <v>29.1503671898265</v>
      </c>
      <c r="D23" s="281">
        <f t="shared" si="6"/>
        <v>31.137744608668822</v>
      </c>
      <c r="E23" s="281">
        <f t="shared" si="6"/>
        <v>32.817032062276105</v>
      </c>
      <c r="F23" s="281">
        <f t="shared" si="6"/>
        <v>34.54576196672997</v>
      </c>
      <c r="G23" s="281">
        <f t="shared" si="6"/>
        <v>35.683900787415119</v>
      </c>
      <c r="H23" s="281">
        <f t="shared" si="6"/>
        <v>37.817755274268698</v>
      </c>
      <c r="I23" s="281">
        <f t="shared" si="6"/>
        <v>39.876460924493017</v>
      </c>
      <c r="J23" s="281"/>
      <c r="K23" s="281">
        <f t="shared" si="7"/>
        <v>11.900164714750144</v>
      </c>
      <c r="L23" s="281">
        <f t="shared" si="7"/>
        <v>22.068628933312599</v>
      </c>
      <c r="M23" s="281">
        <f t="shared" si="7"/>
        <v>25.713208899763757</v>
      </c>
      <c r="N23" s="281">
        <f t="shared" si="7"/>
        <v>29.284936999472592</v>
      </c>
      <c r="O23" s="281">
        <f t="shared" si="7"/>
        <v>32.973837751892951</v>
      </c>
      <c r="P23" s="281">
        <f t="shared" si="7"/>
        <v>34.780450050707607</v>
      </c>
      <c r="Q23" s="281">
        <f t="shared" si="7"/>
        <v>37.475110815352416</v>
      </c>
      <c r="R23" s="281">
        <f t="shared" si="7"/>
        <v>39.826650026264709</v>
      </c>
      <c r="S23" s="281"/>
      <c r="T23" s="281">
        <v>2.291724611817195</v>
      </c>
      <c r="U23" s="281">
        <v>7.8354281146282316</v>
      </c>
      <c r="V23" s="281">
        <v>10.697729951539769</v>
      </c>
      <c r="W23" s="281">
        <v>13.045250070003137</v>
      </c>
      <c r="X23" s="281">
        <v>15.449042161872104</v>
      </c>
      <c r="Y23" s="281">
        <v>16.884323048701948</v>
      </c>
      <c r="Z23" s="281">
        <v>17.665280438491433</v>
      </c>
      <c r="AA23" s="281">
        <v>17.563454052566989</v>
      </c>
      <c r="AB23" s="282"/>
      <c r="AC23" s="281">
        <v>0.73635267512705915</v>
      </c>
      <c r="AD23" s="281">
        <v>1.4277371803884773</v>
      </c>
      <c r="AE23" s="281">
        <v>1.8559427820702596</v>
      </c>
      <c r="AF23" s="281">
        <v>2.219241757989344</v>
      </c>
      <c r="AG23" s="281">
        <v>2.5810764893436366</v>
      </c>
      <c r="AH23" s="281">
        <v>2.6386996785917716</v>
      </c>
      <c r="AI23" s="281">
        <v>2.6387906702317925</v>
      </c>
      <c r="AJ23" s="281">
        <v>2.484085698923693</v>
      </c>
      <c r="AK23" s="282"/>
      <c r="AL23" s="281">
        <v>2.1359245720352455</v>
      </c>
      <c r="AM23" s="281">
        <v>3.0371030256629039</v>
      </c>
      <c r="AN23" s="281">
        <v>3.3033956730595539</v>
      </c>
      <c r="AO23" s="281">
        <v>4.2288198585533845</v>
      </c>
      <c r="AP23" s="281">
        <v>5.6209681403816631</v>
      </c>
      <c r="AQ23" s="281">
        <v>6.625462908211885</v>
      </c>
      <c r="AR23" s="281">
        <v>8.9726657045543892</v>
      </c>
      <c r="AS23" s="281">
        <v>11.096284840940752</v>
      </c>
      <c r="AT23" s="282"/>
      <c r="AU23" s="281">
        <v>1.9232801192007769</v>
      </c>
      <c r="AV23" s="281">
        <v>3.2920101248087015</v>
      </c>
      <c r="AW23" s="281">
        <v>3.8222201250164156</v>
      </c>
      <c r="AX23" s="281">
        <v>4.484099658346322</v>
      </c>
      <c r="AY23" s="281">
        <v>5.0130087692506295</v>
      </c>
      <c r="AZ23" s="281">
        <v>5.0394977283631022</v>
      </c>
      <c r="BA23" s="281">
        <v>5.1978267004677647</v>
      </c>
      <c r="BB23" s="281">
        <v>5.4748628370767891</v>
      </c>
      <c r="BD23" s="281">
        <v>5.4635322166666995</v>
      </c>
      <c r="BE23" s="281">
        <v>7.0817382565139013</v>
      </c>
      <c r="BF23" s="281">
        <v>5.424535708905065</v>
      </c>
      <c r="BG23" s="281">
        <v>3.5320950628035122</v>
      </c>
      <c r="BH23" s="281">
        <v>1.5719242148370183</v>
      </c>
      <c r="BI23" s="281">
        <v>0.90345073670751452</v>
      </c>
      <c r="BJ23" s="281">
        <v>0.34264445891628581</v>
      </c>
      <c r="BK23" s="281">
        <v>4.9810898228305249E-2</v>
      </c>
      <c r="BL23" s="281"/>
      <c r="BM23" s="281">
        <v>0.33166757855251189</v>
      </c>
      <c r="BN23" s="281">
        <v>0.2446468693894201</v>
      </c>
      <c r="BO23" s="281">
        <v>0.4663435054612271</v>
      </c>
      <c r="BP23" s="281">
        <v>0.81984939921013122</v>
      </c>
      <c r="BQ23" s="281">
        <v>1.1851287054924429</v>
      </c>
      <c r="BR23" s="281">
        <v>1.2150246826174267</v>
      </c>
      <c r="BS23" s="281">
        <v>1.4110278110790611</v>
      </c>
      <c r="BT23" s="281">
        <v>2.0730489240562067</v>
      </c>
      <c r="BV23" s="281">
        <v>4.4812151580173536</v>
      </c>
      <c r="BW23" s="281">
        <v>6.2317036184348646</v>
      </c>
      <c r="BX23" s="281">
        <v>5.567576862616531</v>
      </c>
      <c r="BY23" s="281">
        <v>4.4876762553702703</v>
      </c>
      <c r="BZ23" s="281">
        <v>3.1246134855524725</v>
      </c>
      <c r="CA23" s="281">
        <v>2.3774420042214803</v>
      </c>
      <c r="CB23" s="281">
        <v>1.5895194905279761</v>
      </c>
      <c r="CC23" s="281">
        <v>1.1349136727002704</v>
      </c>
    </row>
    <row r="24" spans="1:81" s="283" customFormat="1" ht="12">
      <c r="A24" s="280">
        <v>1977</v>
      </c>
      <c r="B24" s="281">
        <f t="shared" si="6"/>
        <v>17.718173844847716</v>
      </c>
      <c r="C24" s="281">
        <f t="shared" si="6"/>
        <v>29.533030519247095</v>
      </c>
      <c r="D24" s="281">
        <f t="shared" si="6"/>
        <v>31.455648225309268</v>
      </c>
      <c r="E24" s="281">
        <f t="shared" si="6"/>
        <v>33.251561679151145</v>
      </c>
      <c r="F24" s="281">
        <f t="shared" si="6"/>
        <v>34.601138684125871</v>
      </c>
      <c r="G24" s="281">
        <f t="shared" si="6"/>
        <v>34.585277802393257</v>
      </c>
      <c r="H24" s="281">
        <f t="shared" si="6"/>
        <v>36.221303795708231</v>
      </c>
      <c r="I24" s="281">
        <f t="shared" si="6"/>
        <v>37.934094198924996</v>
      </c>
      <c r="J24" s="281"/>
      <c r="K24" s="281">
        <f t="shared" si="7"/>
        <v>12.064152242987857</v>
      </c>
      <c r="L24" s="281">
        <f t="shared" si="7"/>
        <v>22.480463601345694</v>
      </c>
      <c r="M24" s="281">
        <f t="shared" si="7"/>
        <v>26.038561642276548</v>
      </c>
      <c r="N24" s="281">
        <f t="shared" si="7"/>
        <v>29.712326628978161</v>
      </c>
      <c r="O24" s="281">
        <f t="shared" si="7"/>
        <v>33.029077382059157</v>
      </c>
      <c r="P24" s="281">
        <f t="shared" si="7"/>
        <v>33.678092141998711</v>
      </c>
      <c r="Q24" s="281">
        <f t="shared" si="7"/>
        <v>35.867200924179848</v>
      </c>
      <c r="R24" s="281">
        <f t="shared" si="7"/>
        <v>37.860328175338765</v>
      </c>
      <c r="S24" s="281"/>
      <c r="T24" s="281">
        <v>2.2575314445630181</v>
      </c>
      <c r="U24" s="281">
        <v>8.1940928765934196</v>
      </c>
      <c r="V24" s="281">
        <v>11.147224067544672</v>
      </c>
      <c r="W24" s="281">
        <v>13.619669137779425</v>
      </c>
      <c r="X24" s="281">
        <v>16.137708200680017</v>
      </c>
      <c r="Y24" s="281">
        <v>16.808228059171839</v>
      </c>
      <c r="Z24" s="281">
        <v>17.668923347267825</v>
      </c>
      <c r="AA24" s="281">
        <v>17.751413354181253</v>
      </c>
      <c r="AB24" s="282"/>
      <c r="AC24" s="281">
        <v>0.70285956801258231</v>
      </c>
      <c r="AD24" s="281">
        <v>1.5616533575690195</v>
      </c>
      <c r="AE24" s="281">
        <v>1.8464471477091262</v>
      </c>
      <c r="AF24" s="281">
        <v>2.3429846605893396</v>
      </c>
      <c r="AG24" s="281">
        <v>2.6321506437903071</v>
      </c>
      <c r="AH24" s="281">
        <v>2.6371099538269038</v>
      </c>
      <c r="AI24" s="281">
        <v>2.6639949265511182</v>
      </c>
      <c r="AJ24" s="281">
        <v>2.4895690419359564</v>
      </c>
      <c r="AK24" s="282"/>
      <c r="AL24" s="281">
        <v>2.382384396030429</v>
      </c>
      <c r="AM24" s="281">
        <v>3.253555986392223</v>
      </c>
      <c r="AN24" s="281">
        <v>3.4752448756953971</v>
      </c>
      <c r="AO24" s="281">
        <v>4.2070590002060193</v>
      </c>
      <c r="AP24" s="281">
        <v>5.367758635497796</v>
      </c>
      <c r="AQ24" s="281">
        <v>6.1795328677822443</v>
      </c>
      <c r="AR24" s="281">
        <v>8.0843818339616131</v>
      </c>
      <c r="AS24" s="281">
        <v>9.9760306053746852</v>
      </c>
      <c r="AT24" s="282"/>
      <c r="AU24" s="281">
        <v>1.9139992901386145</v>
      </c>
      <c r="AV24" s="281">
        <v>3.2476584438151228</v>
      </c>
      <c r="AW24" s="281">
        <v>3.8579632527783834</v>
      </c>
      <c r="AX24" s="281">
        <v>4.4700422233954331</v>
      </c>
      <c r="AY24" s="281">
        <v>4.6833279763003297</v>
      </c>
      <c r="AZ24" s="281">
        <v>4.5365050343917401</v>
      </c>
      <c r="BA24" s="281">
        <v>4.386884896776114</v>
      </c>
      <c r="BB24" s="281">
        <v>4.2917883284314451</v>
      </c>
      <c r="BD24" s="281">
        <v>5.6540216018598555</v>
      </c>
      <c r="BE24" s="281">
        <v>7.0525669179014034</v>
      </c>
      <c r="BF24" s="281">
        <v>5.4170865830327219</v>
      </c>
      <c r="BG24" s="281">
        <v>3.5392350501729819</v>
      </c>
      <c r="BH24" s="281">
        <v>1.5720613020667173</v>
      </c>
      <c r="BI24" s="281">
        <v>0.90718566039455062</v>
      </c>
      <c r="BJ24" s="281">
        <v>0.35410287152837971</v>
      </c>
      <c r="BK24" s="281">
        <v>7.3766023586235269E-2</v>
      </c>
      <c r="BL24" s="281"/>
      <c r="BM24" s="281">
        <v>0.38694637058598752</v>
      </c>
      <c r="BN24" s="281">
        <v>0.2818969298239411</v>
      </c>
      <c r="BO24" s="281">
        <v>0.54483192427500871</v>
      </c>
      <c r="BP24" s="281">
        <v>0.95574766237762532</v>
      </c>
      <c r="BQ24" s="281">
        <v>1.3583187802548913</v>
      </c>
      <c r="BR24" s="281">
        <v>1.3748755029139708</v>
      </c>
      <c r="BS24" s="281">
        <v>1.5815441963601133</v>
      </c>
      <c r="BT24" s="281">
        <v>2.3042438478963057</v>
      </c>
      <c r="BV24" s="281">
        <v>4.420431173657227</v>
      </c>
      <c r="BW24" s="281">
        <v>5.9416060071519681</v>
      </c>
      <c r="BX24" s="281">
        <v>5.1668503742739649</v>
      </c>
      <c r="BY24" s="281">
        <v>4.1168239446303181</v>
      </c>
      <c r="BZ24" s="281">
        <v>2.8498131455358107</v>
      </c>
      <c r="CA24" s="281">
        <v>2.1418407239120061</v>
      </c>
      <c r="CB24" s="281">
        <v>1.4814717232630645</v>
      </c>
      <c r="CC24" s="281">
        <v>1.0472829975191142</v>
      </c>
    </row>
    <row r="25" spans="1:81" s="283" customFormat="1" ht="12">
      <c r="A25" s="280">
        <v>1978</v>
      </c>
      <c r="B25" s="281">
        <f t="shared" si="6"/>
        <v>18.151754082351815</v>
      </c>
      <c r="C25" s="281">
        <f t="shared" si="6"/>
        <v>29.726316761169219</v>
      </c>
      <c r="D25" s="281">
        <f t="shared" si="6"/>
        <v>31.431271632688041</v>
      </c>
      <c r="E25" s="281">
        <f t="shared" si="6"/>
        <v>32.793972610540351</v>
      </c>
      <c r="F25" s="281">
        <f t="shared" si="6"/>
        <v>33.752658398937903</v>
      </c>
      <c r="G25" s="281">
        <f t="shared" si="6"/>
        <v>34.21444082560955</v>
      </c>
      <c r="H25" s="281">
        <f t="shared" si="6"/>
        <v>34.880841254200625</v>
      </c>
      <c r="I25" s="281">
        <f t="shared" si="6"/>
        <v>35.575397437924885</v>
      </c>
      <c r="J25" s="281"/>
      <c r="K25" s="281">
        <f t="shared" si="7"/>
        <v>12.41241354624411</v>
      </c>
      <c r="L25" s="281">
        <f t="shared" si="7"/>
        <v>22.359437593485278</v>
      </c>
      <c r="M25" s="281">
        <f t="shared" si="7"/>
        <v>25.896231671434943</v>
      </c>
      <c r="N25" s="281">
        <f t="shared" si="7"/>
        <v>29.113540917608898</v>
      </c>
      <c r="O25" s="281">
        <f t="shared" si="7"/>
        <v>32.048845544592062</v>
      </c>
      <c r="P25" s="281">
        <f t="shared" si="7"/>
        <v>33.242535702908313</v>
      </c>
      <c r="Q25" s="281">
        <f t="shared" si="7"/>
        <v>34.519518946276101</v>
      </c>
      <c r="R25" s="281">
        <f t="shared" si="7"/>
        <v>35.499030973012808</v>
      </c>
      <c r="S25" s="281"/>
      <c r="T25" s="281">
        <v>2.5917635346068559</v>
      </c>
      <c r="U25" s="281">
        <v>8.5264129229441981</v>
      </c>
      <c r="V25" s="281">
        <v>11.482020344606617</v>
      </c>
      <c r="W25" s="281">
        <v>13.966127807121925</v>
      </c>
      <c r="X25" s="281">
        <v>16.346744038069133</v>
      </c>
      <c r="Y25" s="281">
        <v>17.379069579737195</v>
      </c>
      <c r="Z25" s="281">
        <v>17.705446942871049</v>
      </c>
      <c r="AA25" s="281">
        <v>16.790173097356011</v>
      </c>
      <c r="AB25" s="282"/>
      <c r="AC25" s="281">
        <v>0.82769470511714927</v>
      </c>
      <c r="AD25" s="281">
        <v>1.531958397306511</v>
      </c>
      <c r="AE25" s="281">
        <v>1.9789675638049133</v>
      </c>
      <c r="AF25" s="281">
        <v>2.3418268262763768</v>
      </c>
      <c r="AG25" s="281">
        <v>2.6590491960842826</v>
      </c>
      <c r="AH25" s="281">
        <v>2.6902570770185052</v>
      </c>
      <c r="AI25" s="281">
        <v>2.6487626119809353</v>
      </c>
      <c r="AJ25" s="281">
        <v>2.7008026556521338</v>
      </c>
      <c r="AK25" s="282"/>
      <c r="AL25" s="281">
        <v>2.4946830783828764</v>
      </c>
      <c r="AM25" s="281">
        <v>3.3341229702987452</v>
      </c>
      <c r="AN25" s="281">
        <v>3.5908070692967837</v>
      </c>
      <c r="AO25" s="281">
        <v>4.1148364901187788</v>
      </c>
      <c r="AP25" s="281">
        <v>5.1288688395100479</v>
      </c>
      <c r="AQ25" s="281">
        <v>5.9992992305607009</v>
      </c>
      <c r="AR25" s="281">
        <v>7.7120053843819036</v>
      </c>
      <c r="AS25" s="281">
        <v>9.4098494403974851</v>
      </c>
      <c r="AT25" s="282"/>
      <c r="AU25" s="281">
        <v>1.8040307455961901</v>
      </c>
      <c r="AV25" s="281">
        <v>2.9455644519903403</v>
      </c>
      <c r="AW25" s="281">
        <v>3.3360864178365359</v>
      </c>
      <c r="AX25" s="281">
        <v>3.8617543949549886</v>
      </c>
      <c r="AY25" s="281">
        <v>4.0742411004083445</v>
      </c>
      <c r="AZ25" s="281">
        <v>4.0112387141239116</v>
      </c>
      <c r="BA25" s="281">
        <v>3.8685818495729976</v>
      </c>
      <c r="BB25" s="281">
        <v>3.8775541671919851</v>
      </c>
      <c r="BD25" s="281">
        <v>5.7393405361077026</v>
      </c>
      <c r="BE25" s="281">
        <v>7.3668791676839414</v>
      </c>
      <c r="BF25" s="281">
        <v>5.5350399612530996</v>
      </c>
      <c r="BG25" s="281">
        <v>3.6804316929314478</v>
      </c>
      <c r="BH25" s="281">
        <v>1.7038128543458482</v>
      </c>
      <c r="BI25" s="281">
        <v>0.97190512270123575</v>
      </c>
      <c r="BJ25" s="281">
        <v>0.36132230792452347</v>
      </c>
      <c r="BK25" s="281">
        <v>7.6366464912077922E-2</v>
      </c>
      <c r="BL25" s="281"/>
      <c r="BM25" s="281">
        <v>0.269518477388069</v>
      </c>
      <c r="BN25" s="281">
        <v>0.19420573008448155</v>
      </c>
      <c r="BO25" s="281">
        <v>0.37083187869533862</v>
      </c>
      <c r="BP25" s="281">
        <v>0.6571232569237091</v>
      </c>
      <c r="BQ25" s="281">
        <v>0.95089261441539064</v>
      </c>
      <c r="BR25" s="281">
        <v>0.96584770767105776</v>
      </c>
      <c r="BS25" s="281">
        <v>1.0802539451320032</v>
      </c>
      <c r="BT25" s="281">
        <v>1.5647333023889523</v>
      </c>
      <c r="BV25" s="281">
        <v>4.4247230051529698</v>
      </c>
      <c r="BW25" s="281">
        <v>5.8271731208610049</v>
      </c>
      <c r="BX25" s="281">
        <v>5.1375183971947553</v>
      </c>
      <c r="BY25" s="281">
        <v>4.1718721422131182</v>
      </c>
      <c r="BZ25" s="281">
        <v>2.8890497561048636</v>
      </c>
      <c r="CA25" s="281">
        <v>2.1968233937969397</v>
      </c>
      <c r="CB25" s="281">
        <v>1.5044682123372159</v>
      </c>
      <c r="CC25" s="281">
        <v>1.1559183100262347</v>
      </c>
    </row>
    <row r="26" spans="1:81" s="283" customFormat="1" ht="12">
      <c r="A26" s="280">
        <v>1979</v>
      </c>
      <c r="B26" s="281">
        <f t="shared" si="6"/>
        <v>18.022614253028362</v>
      </c>
      <c r="C26" s="281">
        <f t="shared" si="6"/>
        <v>29.998677733496081</v>
      </c>
      <c r="D26" s="281">
        <f t="shared" si="6"/>
        <v>31.967845024074858</v>
      </c>
      <c r="E26" s="281">
        <f t="shared" si="6"/>
        <v>33.15544142691202</v>
      </c>
      <c r="F26" s="281">
        <f t="shared" si="6"/>
        <v>34.830460264256878</v>
      </c>
      <c r="G26" s="281">
        <f t="shared" si="6"/>
        <v>35.315740180525417</v>
      </c>
      <c r="H26" s="281">
        <f t="shared" si="6"/>
        <v>36.865202282992335</v>
      </c>
      <c r="I26" s="281">
        <f t="shared" si="6"/>
        <v>40.26256276050507</v>
      </c>
      <c r="J26" s="281"/>
      <c r="K26" s="281">
        <f t="shared" si="7"/>
        <v>12.177625740622934</v>
      </c>
      <c r="L26" s="281">
        <f t="shared" si="7"/>
        <v>22.279625667596662</v>
      </c>
      <c r="M26" s="281">
        <f t="shared" si="7"/>
        <v>25.86286562229612</v>
      </c>
      <c r="N26" s="281">
        <f t="shared" si="7"/>
        <v>29.082380218426614</v>
      </c>
      <c r="O26" s="281">
        <f t="shared" si="7"/>
        <v>32.885853872182459</v>
      </c>
      <c r="P26" s="281">
        <f t="shared" si="7"/>
        <v>34.209769022833562</v>
      </c>
      <c r="Q26" s="281">
        <f t="shared" si="7"/>
        <v>36.453767165748708</v>
      </c>
      <c r="R26" s="281">
        <f t="shared" si="7"/>
        <v>40.179471005288612</v>
      </c>
      <c r="S26" s="281"/>
      <c r="T26" s="281">
        <v>2.6979189754836268</v>
      </c>
      <c r="U26" s="281">
        <v>9.0215227707866585</v>
      </c>
      <c r="V26" s="281">
        <v>12.188918941533181</v>
      </c>
      <c r="W26" s="281">
        <v>14.669337400730548</v>
      </c>
      <c r="X26" s="281">
        <v>17.805148059564178</v>
      </c>
      <c r="Y26" s="281">
        <v>19.067075593501801</v>
      </c>
      <c r="Z26" s="281">
        <v>20.31056019926379</v>
      </c>
      <c r="AA26" s="281">
        <v>21.872710374544216</v>
      </c>
      <c r="AB26" s="282"/>
      <c r="AC26" s="281">
        <v>0.6619711491125535</v>
      </c>
      <c r="AD26" s="281">
        <v>1.5804195606663283</v>
      </c>
      <c r="AE26" s="281">
        <v>1.9484962287584717</v>
      </c>
      <c r="AF26" s="281">
        <v>2.3728188278722904</v>
      </c>
      <c r="AG26" s="281">
        <v>2.6438038497930227</v>
      </c>
      <c r="AH26" s="281">
        <v>2.6224614859543891</v>
      </c>
      <c r="AI26" s="281">
        <v>2.6478477417325501</v>
      </c>
      <c r="AJ26" s="281">
        <v>2.8955739719483167</v>
      </c>
      <c r="AK26" s="282"/>
      <c r="AL26" s="281">
        <v>2.3879996045209975</v>
      </c>
      <c r="AM26" s="281">
        <v>3.0575173941040772</v>
      </c>
      <c r="AN26" s="281">
        <v>3.2456852167353119</v>
      </c>
      <c r="AO26" s="281">
        <v>3.8296936618906487</v>
      </c>
      <c r="AP26" s="281">
        <v>4.8929965733016152</v>
      </c>
      <c r="AQ26" s="281">
        <v>5.7644955976240384</v>
      </c>
      <c r="AR26" s="281">
        <v>7.5033956318817401</v>
      </c>
      <c r="AS26" s="281">
        <v>9.3998113760438038</v>
      </c>
      <c r="AT26" s="282"/>
      <c r="AU26" s="281">
        <v>1.7139489582198741</v>
      </c>
      <c r="AV26" s="281">
        <v>2.6289984300443261</v>
      </c>
      <c r="AW26" s="281">
        <v>3.0739182337680071</v>
      </c>
      <c r="AX26" s="281">
        <v>3.5359348798692625</v>
      </c>
      <c r="AY26" s="281">
        <v>3.7176179937263485</v>
      </c>
      <c r="AZ26" s="281">
        <v>3.6293926622500874</v>
      </c>
      <c r="BA26" s="281">
        <v>3.474489987164032</v>
      </c>
      <c r="BB26" s="281">
        <v>3.4516598871213424</v>
      </c>
      <c r="BD26" s="281">
        <v>5.8449885124054255</v>
      </c>
      <c r="BE26" s="281">
        <v>7.7190520658994162</v>
      </c>
      <c r="BF26" s="281">
        <v>6.1049794017787402</v>
      </c>
      <c r="BG26" s="281">
        <v>4.0730612084854005</v>
      </c>
      <c r="BH26" s="281">
        <v>1.9446063920744192</v>
      </c>
      <c r="BI26" s="281">
        <v>1.1059711576918509</v>
      </c>
      <c r="BJ26" s="281">
        <v>0.41143511724362869</v>
      </c>
      <c r="BK26" s="281">
        <v>8.3091755216461047E-2</v>
      </c>
      <c r="BL26" s="281"/>
      <c r="BM26" s="281">
        <v>0.25666687656868992</v>
      </c>
      <c r="BN26" s="281">
        <v>0.18159950875936334</v>
      </c>
      <c r="BO26" s="281">
        <v>0.34996348437714586</v>
      </c>
      <c r="BP26" s="281">
        <v>0.60693523720112874</v>
      </c>
      <c r="BQ26" s="281">
        <v>0.92147993302943676</v>
      </c>
      <c r="BR26" s="281">
        <v>0.93789213676651029</v>
      </c>
      <c r="BS26" s="281">
        <v>1.0105865129876335</v>
      </c>
      <c r="BT26" s="281">
        <v>1.4980757385583163</v>
      </c>
      <c r="BV26" s="281">
        <v>4.4591201767171915</v>
      </c>
      <c r="BW26" s="281">
        <v>5.8095680032359116</v>
      </c>
      <c r="BX26" s="281">
        <v>5.0558835171240029</v>
      </c>
      <c r="BY26" s="281">
        <v>4.0676602108627389</v>
      </c>
      <c r="BZ26" s="281">
        <v>2.9048074627678551</v>
      </c>
      <c r="CA26" s="281">
        <v>2.1884515467367418</v>
      </c>
      <c r="CB26" s="281">
        <v>1.5068870927189519</v>
      </c>
      <c r="CC26" s="281">
        <v>1.0616396570726165</v>
      </c>
    </row>
    <row r="27" spans="1:81" s="283" customFormat="1" ht="12">
      <c r="A27" s="280">
        <v>1980</v>
      </c>
      <c r="B27" s="281">
        <f t="shared" si="6"/>
        <v>17.261826438339941</v>
      </c>
      <c r="C27" s="281">
        <f t="shared" si="6"/>
        <v>29.931398527927279</v>
      </c>
      <c r="D27" s="281">
        <f t="shared" si="6"/>
        <v>32.231939339382407</v>
      </c>
      <c r="E27" s="281">
        <f t="shared" si="6"/>
        <v>33.596497694089791</v>
      </c>
      <c r="F27" s="281">
        <f t="shared" si="6"/>
        <v>35.734489137646683</v>
      </c>
      <c r="G27" s="281">
        <f t="shared" si="6"/>
        <v>36.449378018915951</v>
      </c>
      <c r="H27" s="281">
        <f t="shared" si="6"/>
        <v>38.242414594169631</v>
      </c>
      <c r="I27" s="281">
        <f t="shared" si="6"/>
        <v>41.091614116960152</v>
      </c>
      <c r="J27" s="281"/>
      <c r="K27" s="281">
        <f t="shared" si="7"/>
        <v>11.80249132678831</v>
      </c>
      <c r="L27" s="281">
        <f t="shared" si="7"/>
        <v>22.174726850412718</v>
      </c>
      <c r="M27" s="281">
        <f t="shared" si="7"/>
        <v>25.919915466433462</v>
      </c>
      <c r="N27" s="281">
        <f t="shared" si="7"/>
        <v>29.232957785316984</v>
      </c>
      <c r="O27" s="281">
        <f t="shared" si="7"/>
        <v>33.64121043781342</v>
      </c>
      <c r="P27" s="281">
        <f t="shared" si="7"/>
        <v>35.250204789820977</v>
      </c>
      <c r="Q27" s="281">
        <f t="shared" si="7"/>
        <v>37.771568721284574</v>
      </c>
      <c r="R27" s="281">
        <f t="shared" si="7"/>
        <v>40.993220370134289</v>
      </c>
      <c r="S27" s="281"/>
      <c r="T27" s="281">
        <v>2.7507218816669163</v>
      </c>
      <c r="U27" s="281">
        <v>9.1967861823091397</v>
      </c>
      <c r="V27" s="281">
        <v>12.584968277493736</v>
      </c>
      <c r="W27" s="281">
        <v>15.022074556391244</v>
      </c>
      <c r="X27" s="281">
        <v>18.372337223737951</v>
      </c>
      <c r="Y27" s="281">
        <v>19.8593701774968</v>
      </c>
      <c r="Z27" s="281">
        <v>21.291634007162799</v>
      </c>
      <c r="AA27" s="281">
        <v>21.931187736162212</v>
      </c>
      <c r="AB27" s="282"/>
      <c r="AC27" s="281">
        <v>0.61223516755598228</v>
      </c>
      <c r="AD27" s="281">
        <v>1.6060756145007662</v>
      </c>
      <c r="AE27" s="281">
        <v>1.9947014038388671</v>
      </c>
      <c r="AF27" s="281">
        <v>2.4844979302192312</v>
      </c>
      <c r="AG27" s="281">
        <v>2.8939479703069382</v>
      </c>
      <c r="AH27" s="281">
        <v>2.8358998181400801</v>
      </c>
      <c r="AI27" s="281">
        <v>2.983111367187393</v>
      </c>
      <c r="AJ27" s="281">
        <v>3.1873763546962626</v>
      </c>
      <c r="AK27" s="282"/>
      <c r="AL27" s="281">
        <v>1.942491790944703</v>
      </c>
      <c r="AM27" s="281">
        <v>2.6012911603298274</v>
      </c>
      <c r="AN27" s="281">
        <v>2.7774363077569539</v>
      </c>
      <c r="AO27" s="281">
        <v>3.3893681974113528</v>
      </c>
      <c r="AP27" s="281">
        <v>4.5218197165334102</v>
      </c>
      <c r="AQ27" s="281">
        <v>5.3681540177167584</v>
      </c>
      <c r="AR27" s="281">
        <v>6.8458674045139389</v>
      </c>
      <c r="AS27" s="281">
        <v>8.8748023665888791</v>
      </c>
      <c r="AT27" s="282"/>
      <c r="AU27" s="281">
        <v>1.6864828531730571</v>
      </c>
      <c r="AV27" s="281">
        <v>2.560536058676175</v>
      </c>
      <c r="AW27" s="281">
        <v>2.9284620183223868</v>
      </c>
      <c r="AX27" s="281">
        <v>3.4265684783219728</v>
      </c>
      <c r="AY27" s="281">
        <v>3.7475454009276903</v>
      </c>
      <c r="AZ27" s="281">
        <v>3.7251668817225627</v>
      </c>
      <c r="BA27" s="281">
        <v>3.7458613816413417</v>
      </c>
      <c r="BB27" s="281">
        <v>3.8811938785823847</v>
      </c>
      <c r="BD27" s="281">
        <v>5.4593351115516295</v>
      </c>
      <c r="BE27" s="281">
        <v>7.7566716775145563</v>
      </c>
      <c r="BF27" s="281">
        <v>6.3120238729489433</v>
      </c>
      <c r="BG27" s="281">
        <v>4.3635399087728111</v>
      </c>
      <c r="BH27" s="281">
        <v>2.09327869983326</v>
      </c>
      <c r="BI27" s="281">
        <v>1.199173229094969</v>
      </c>
      <c r="BJ27" s="281">
        <v>0.47084587288505864</v>
      </c>
      <c r="BK27" s="281">
        <v>9.8393746825863673E-2</v>
      </c>
      <c r="BL27" s="281"/>
      <c r="BM27" s="281">
        <v>0.27263692668141459</v>
      </c>
      <c r="BN27" s="281">
        <v>0.19064088308465288</v>
      </c>
      <c r="BO27" s="281">
        <v>0.37435080849037705</v>
      </c>
      <c r="BP27" s="281">
        <v>0.63982520599816284</v>
      </c>
      <c r="BQ27" s="281">
        <v>1.0152205747117644</v>
      </c>
      <c r="BR27" s="281">
        <v>1.0540470329559486</v>
      </c>
      <c r="BS27" s="281">
        <v>1.1664335793533398</v>
      </c>
      <c r="BT27" s="281">
        <v>1.7584022548422815</v>
      </c>
      <c r="BV27" s="281">
        <v>4.5379227067662375</v>
      </c>
      <c r="BW27" s="281">
        <v>6.0193969515121584</v>
      </c>
      <c r="BX27" s="281">
        <v>5.2599966505311384</v>
      </c>
      <c r="BY27" s="281">
        <v>4.2706234169750168</v>
      </c>
      <c r="BZ27" s="281">
        <v>3.0903395515956671</v>
      </c>
      <c r="CA27" s="281">
        <v>2.4075668617888262</v>
      </c>
      <c r="CB27" s="281">
        <v>1.7386609814257568</v>
      </c>
      <c r="CC27" s="281">
        <v>1.3602577792622714</v>
      </c>
    </row>
    <row r="28" spans="1:81" s="283" customFormat="1" ht="12">
      <c r="A28" s="280">
        <v>1981</v>
      </c>
      <c r="B28" s="281">
        <f t="shared" si="6"/>
        <v>17.567359302824933</v>
      </c>
      <c r="C28" s="281">
        <f t="shared" si="6"/>
        <v>30.854272894877123</v>
      </c>
      <c r="D28" s="281">
        <f t="shared" si="6"/>
        <v>33.257303577389607</v>
      </c>
      <c r="E28" s="281">
        <f t="shared" si="6"/>
        <v>33.741062553892299</v>
      </c>
      <c r="F28" s="281">
        <f t="shared" si="6"/>
        <v>35.025329452202634</v>
      </c>
      <c r="G28" s="281">
        <f t="shared" si="6"/>
        <v>35.445943053027939</v>
      </c>
      <c r="H28" s="281">
        <f t="shared" si="6"/>
        <v>36.522035990698463</v>
      </c>
      <c r="I28" s="281">
        <f t="shared" si="6"/>
        <v>38.564974206838315</v>
      </c>
      <c r="J28" s="281"/>
      <c r="K28" s="281">
        <f t="shared" si="7"/>
        <v>12.010956204248137</v>
      </c>
      <c r="L28" s="281">
        <f t="shared" si="7"/>
        <v>22.732707999944548</v>
      </c>
      <c r="M28" s="281">
        <f t="shared" si="7"/>
        <v>26.537114607558824</v>
      </c>
      <c r="N28" s="281">
        <f t="shared" si="7"/>
        <v>29.104339848720617</v>
      </c>
      <c r="O28" s="281">
        <f t="shared" si="7"/>
        <v>32.673515070675506</v>
      </c>
      <c r="P28" s="281">
        <f t="shared" si="7"/>
        <v>34.061856676508889</v>
      </c>
      <c r="Q28" s="281">
        <f t="shared" si="7"/>
        <v>35.978694811289998</v>
      </c>
      <c r="R28" s="281">
        <f t="shared" si="7"/>
        <v>38.451891577690091</v>
      </c>
      <c r="S28" s="281"/>
      <c r="T28" s="281">
        <v>2.9621043690633728</v>
      </c>
      <c r="U28" s="281">
        <v>9.6696537867989854</v>
      </c>
      <c r="V28" s="281">
        <v>13.177713818401193</v>
      </c>
      <c r="W28" s="281">
        <v>15.291534179930109</v>
      </c>
      <c r="X28" s="281">
        <v>18.275045333701907</v>
      </c>
      <c r="Y28" s="281">
        <v>19.78064983596067</v>
      </c>
      <c r="Z28" s="281">
        <v>21.234183424217914</v>
      </c>
      <c r="AA28" s="281">
        <v>21.518642484434146</v>
      </c>
      <c r="AB28" s="282"/>
      <c r="AC28" s="281">
        <v>0.59117196077390322</v>
      </c>
      <c r="AD28" s="281">
        <v>1.6200116421874899</v>
      </c>
      <c r="AE28" s="281">
        <v>2.0215035875953919</v>
      </c>
      <c r="AF28" s="281">
        <v>2.4296927228116818</v>
      </c>
      <c r="AG28" s="281">
        <v>2.8380239798163882</v>
      </c>
      <c r="AH28" s="281">
        <v>2.9623937721479878</v>
      </c>
      <c r="AI28" s="281">
        <v>3.1732488024283168</v>
      </c>
      <c r="AJ28" s="281">
        <v>3.4957749755454661</v>
      </c>
      <c r="AK28" s="282"/>
      <c r="AL28" s="281">
        <v>1.6091765305665984</v>
      </c>
      <c r="AM28" s="281">
        <v>2.2864052474127923</v>
      </c>
      <c r="AN28" s="281">
        <v>2.3839344657625028</v>
      </c>
      <c r="AO28" s="281">
        <v>2.7536276578161365</v>
      </c>
      <c r="AP28" s="281">
        <v>3.4291291964420179</v>
      </c>
      <c r="AQ28" s="281">
        <v>3.9146950866270096</v>
      </c>
      <c r="AR28" s="281">
        <v>4.8769900522514922</v>
      </c>
      <c r="AS28" s="281">
        <v>6.3385578610716848</v>
      </c>
      <c r="AT28" s="282"/>
      <c r="AU28" s="281">
        <v>1.7059820938010013</v>
      </c>
      <c r="AV28" s="281">
        <v>2.5475514037926108</v>
      </c>
      <c r="AW28" s="281">
        <v>2.9646901109115911</v>
      </c>
      <c r="AX28" s="281">
        <v>3.4191341221468483</v>
      </c>
      <c r="AY28" s="281">
        <v>3.7545027130710866</v>
      </c>
      <c r="AZ28" s="281">
        <v>3.6860175853355397</v>
      </c>
      <c r="BA28" s="281">
        <v>3.5476007420609101</v>
      </c>
      <c r="BB28" s="281">
        <v>3.6709490252346795</v>
      </c>
      <c r="BD28" s="281">
        <v>5.5564030985767978</v>
      </c>
      <c r="BE28" s="281">
        <v>8.1215648949325736</v>
      </c>
      <c r="BF28" s="281">
        <v>6.720188969830784</v>
      </c>
      <c r="BG28" s="281">
        <v>4.6367227051716826</v>
      </c>
      <c r="BH28" s="281">
        <v>2.3518143815271233</v>
      </c>
      <c r="BI28" s="281">
        <v>1.3840863765190494</v>
      </c>
      <c r="BJ28" s="281">
        <v>0.54334117940846205</v>
      </c>
      <c r="BK28" s="281">
        <v>0.11308262914822151</v>
      </c>
      <c r="BL28" s="281"/>
      <c r="BM28" s="281">
        <v>0.2565942039409756</v>
      </c>
      <c r="BN28" s="281">
        <v>0.17992866460843998</v>
      </c>
      <c r="BO28" s="281">
        <v>0.35115075021892128</v>
      </c>
      <c r="BP28" s="281">
        <v>0.59458362844034818</v>
      </c>
      <c r="BQ28" s="281">
        <v>0.96447860421202003</v>
      </c>
      <c r="BR28" s="281">
        <v>1.0430894291229837</v>
      </c>
      <c r="BS28" s="281">
        <v>1.1389619601104477</v>
      </c>
      <c r="BT28" s="281">
        <v>1.7312442588614481</v>
      </c>
      <c r="BV28" s="281">
        <v>4.8859270461022852</v>
      </c>
      <c r="BW28" s="281">
        <v>6.4291572551442302</v>
      </c>
      <c r="BX28" s="281">
        <v>5.638121874669225</v>
      </c>
      <c r="BY28" s="281">
        <v>4.615767537575497</v>
      </c>
      <c r="BZ28" s="281">
        <v>3.4123352434320866</v>
      </c>
      <c r="CA28" s="281">
        <v>2.6750109673146967</v>
      </c>
      <c r="CB28" s="281">
        <v>2.0077098302209149</v>
      </c>
      <c r="CC28" s="281">
        <v>1.6967229725426647</v>
      </c>
    </row>
    <row r="29" spans="1:81" s="283" customFormat="1" ht="12">
      <c r="A29" s="280">
        <v>1982</v>
      </c>
      <c r="B29" s="281">
        <f t="shared" si="6"/>
        <v>16.209015112235669</v>
      </c>
      <c r="C29" s="281">
        <f t="shared" si="6"/>
        <v>29.573256534643502</v>
      </c>
      <c r="D29" s="281">
        <f t="shared" si="6"/>
        <v>32.16969930526804</v>
      </c>
      <c r="E29" s="281">
        <f t="shared" si="6"/>
        <v>32.736828183350326</v>
      </c>
      <c r="F29" s="281">
        <f t="shared" si="6"/>
        <v>34.540681121090344</v>
      </c>
      <c r="G29" s="281">
        <f t="shared" si="6"/>
        <v>34.932471933496871</v>
      </c>
      <c r="H29" s="281">
        <f t="shared" si="6"/>
        <v>37.10048987032895</v>
      </c>
      <c r="I29" s="281">
        <f t="shared" si="6"/>
        <v>39.440657813402559</v>
      </c>
      <c r="J29" s="281"/>
      <c r="K29" s="281">
        <f t="shared" si="7"/>
        <v>10.85562170591046</v>
      </c>
      <c r="L29" s="281">
        <f t="shared" si="7"/>
        <v>21.313790482137591</v>
      </c>
      <c r="M29" s="281">
        <f t="shared" si="7"/>
        <v>24.966906771422288</v>
      </c>
      <c r="N29" s="281">
        <f t="shared" si="7"/>
        <v>27.694841625692735</v>
      </c>
      <c r="O29" s="281">
        <f t="shared" si="7"/>
        <v>31.909172329070806</v>
      </c>
      <c r="P29" s="281">
        <f t="shared" si="7"/>
        <v>33.383453254497745</v>
      </c>
      <c r="Q29" s="281">
        <f t="shared" si="7"/>
        <v>36.535310393796124</v>
      </c>
      <c r="R29" s="281">
        <f t="shared" si="7"/>
        <v>39.323566369962073</v>
      </c>
      <c r="S29" s="281"/>
      <c r="T29" s="281">
        <v>2.6791641655787841</v>
      </c>
      <c r="U29" s="281">
        <v>9.1742172278428136</v>
      </c>
      <c r="V29" s="281">
        <v>12.480924442607016</v>
      </c>
      <c r="W29" s="281">
        <v>14.736693403152998</v>
      </c>
      <c r="X29" s="281">
        <v>18.474898354192099</v>
      </c>
      <c r="Y29" s="281">
        <v>20.417797106941869</v>
      </c>
      <c r="Z29" s="281">
        <v>22.723954287596694</v>
      </c>
      <c r="AA29" s="281">
        <v>23.811345414301126</v>
      </c>
      <c r="AB29" s="282"/>
      <c r="AC29" s="281">
        <v>0.54594115493081741</v>
      </c>
      <c r="AD29" s="281">
        <v>1.6533361185361448</v>
      </c>
      <c r="AE29" s="281">
        <v>2.2077963120399788</v>
      </c>
      <c r="AF29" s="281">
        <v>2.5562598549175699</v>
      </c>
      <c r="AG29" s="281">
        <v>2.9640057866067577</v>
      </c>
      <c r="AH29" s="281">
        <v>3.0185462176247175</v>
      </c>
      <c r="AI29" s="281">
        <v>3.3577387318058713</v>
      </c>
      <c r="AJ29" s="281">
        <v>3.6846561002792995</v>
      </c>
      <c r="AK29" s="282"/>
      <c r="AL29" s="281">
        <v>1.0782376970408583</v>
      </c>
      <c r="AM29" s="281">
        <v>1.616416768001393</v>
      </c>
      <c r="AN29" s="281">
        <v>1.6628704823346379</v>
      </c>
      <c r="AO29" s="281">
        <v>1.8962170307441981</v>
      </c>
      <c r="AP29" s="281">
        <v>2.3352380030796751</v>
      </c>
      <c r="AQ29" s="281">
        <v>2.5738944163184732</v>
      </c>
      <c r="AR29" s="281">
        <v>3.4396070308532978</v>
      </c>
      <c r="AS29" s="281">
        <v>4.3914206979651418</v>
      </c>
      <c r="AT29" s="282"/>
      <c r="AU29" s="281">
        <v>1.8577959241988149</v>
      </c>
      <c r="AV29" s="281">
        <v>2.726471400819015</v>
      </c>
      <c r="AW29" s="281">
        <v>2.9642305438486622</v>
      </c>
      <c r="AX29" s="281">
        <v>3.4732767420322426</v>
      </c>
      <c r="AY29" s="281">
        <v>3.7895061477747634</v>
      </c>
      <c r="AZ29" s="281">
        <v>3.689021231413435</v>
      </c>
      <c r="BA29" s="281">
        <v>3.7686571943948941</v>
      </c>
      <c r="BB29" s="281">
        <v>3.9269866307571308</v>
      </c>
      <c r="BD29" s="281">
        <v>5.3533934063252087</v>
      </c>
      <c r="BE29" s="281">
        <v>8.2594660525059087</v>
      </c>
      <c r="BF29" s="281">
        <v>7.2027925338457504</v>
      </c>
      <c r="BG29" s="281">
        <v>5.0419865576575926</v>
      </c>
      <c r="BH29" s="281">
        <v>2.6315087920195404</v>
      </c>
      <c r="BI29" s="281">
        <v>1.5490186789991236</v>
      </c>
      <c r="BJ29" s="281">
        <v>0.56517947653282374</v>
      </c>
      <c r="BK29" s="281">
        <v>0.11709144344048879</v>
      </c>
      <c r="BL29" s="281"/>
      <c r="BM29" s="281">
        <v>0.26416896562199327</v>
      </c>
      <c r="BN29" s="281">
        <v>0.18711568102012099</v>
      </c>
      <c r="BO29" s="281">
        <v>0.35927666851221002</v>
      </c>
      <c r="BP29" s="281">
        <v>0.62112007022273819</v>
      </c>
      <c r="BQ29" s="281">
        <v>1.0356899247717866</v>
      </c>
      <c r="BR29" s="281">
        <v>1.0879080684112954</v>
      </c>
      <c r="BS29" s="281">
        <v>1.1721749774667471</v>
      </c>
      <c r="BT29" s="281">
        <v>1.6753356001440591</v>
      </c>
      <c r="BV29" s="281">
        <v>4.4303137985391938</v>
      </c>
      <c r="BW29" s="281">
        <v>5.9562332859181017</v>
      </c>
      <c r="BX29" s="281">
        <v>5.2918083220797847</v>
      </c>
      <c r="BY29" s="281">
        <v>4.4112745246229901</v>
      </c>
      <c r="BZ29" s="281">
        <v>3.3098341126457229</v>
      </c>
      <c r="CA29" s="281">
        <v>2.5962862137879577</v>
      </c>
      <c r="CB29" s="281">
        <v>2.0731781716786224</v>
      </c>
      <c r="CC29" s="281">
        <v>1.8338219265153177</v>
      </c>
    </row>
    <row r="30" spans="1:81" s="283" customFormat="1" ht="12">
      <c r="A30" s="280">
        <v>1983</v>
      </c>
      <c r="B30" s="281">
        <f t="shared" si="6"/>
        <v>16.075511780883495</v>
      </c>
      <c r="C30" s="281">
        <f t="shared" si="6"/>
        <v>28.706142549173251</v>
      </c>
      <c r="D30" s="281">
        <f t="shared" si="6"/>
        <v>30.979589580069252</v>
      </c>
      <c r="E30" s="281">
        <f t="shared" si="6"/>
        <v>31.866201313870999</v>
      </c>
      <c r="F30" s="281">
        <f t="shared" si="6"/>
        <v>32.620469797845224</v>
      </c>
      <c r="G30" s="281">
        <f t="shared" si="6"/>
        <v>34.066348166093313</v>
      </c>
      <c r="H30" s="281">
        <f t="shared" si="6"/>
        <v>37.341754528496061</v>
      </c>
      <c r="I30" s="281">
        <f t="shared" si="6"/>
        <v>40.142960988922219</v>
      </c>
      <c r="J30" s="281"/>
      <c r="K30" s="281">
        <f t="shared" si="7"/>
        <v>10.496606563896217</v>
      </c>
      <c r="L30" s="281">
        <f t="shared" si="7"/>
        <v>20.615902146565151</v>
      </c>
      <c r="M30" s="281">
        <f t="shared" si="7"/>
        <v>23.800820664361655</v>
      </c>
      <c r="N30" s="281">
        <f t="shared" si="7"/>
        <v>26.51818372504917</v>
      </c>
      <c r="O30" s="281">
        <f t="shared" si="7"/>
        <v>29.909965250359235</v>
      </c>
      <c r="P30" s="281">
        <f t="shared" si="7"/>
        <v>32.502068892869794</v>
      </c>
      <c r="Q30" s="281">
        <f t="shared" si="7"/>
        <v>36.747254818225322</v>
      </c>
      <c r="R30" s="281">
        <f t="shared" si="7"/>
        <v>40.024796502512288</v>
      </c>
      <c r="S30" s="281"/>
      <c r="T30" s="281">
        <v>2.3163053670307998</v>
      </c>
      <c r="U30" s="281">
        <v>8.0387753859941853</v>
      </c>
      <c r="V30" s="281">
        <v>10.967243471642002</v>
      </c>
      <c r="W30" s="281">
        <v>13.305764670209358</v>
      </c>
      <c r="X30" s="281">
        <v>16.392086997269139</v>
      </c>
      <c r="Y30" s="281">
        <v>19.146338648747722</v>
      </c>
      <c r="Z30" s="281">
        <v>22.759245738895064</v>
      </c>
      <c r="AA30" s="281">
        <v>24.67897436932472</v>
      </c>
      <c r="AB30" s="282"/>
      <c r="AC30" s="281">
        <v>0.50879110222300838</v>
      </c>
      <c r="AD30" s="281">
        <v>1.7389689432738675</v>
      </c>
      <c r="AE30" s="281">
        <v>2.2905535649055331</v>
      </c>
      <c r="AF30" s="281">
        <v>2.6566780238445871</v>
      </c>
      <c r="AG30" s="281">
        <v>3.0589917137453577</v>
      </c>
      <c r="AH30" s="281">
        <v>3.242182787423928</v>
      </c>
      <c r="AI30" s="281">
        <v>3.5582290838719146</v>
      </c>
      <c r="AJ30" s="281">
        <v>3.8070373878704022</v>
      </c>
      <c r="AK30" s="282"/>
      <c r="AL30" s="281">
        <v>1.2743820897404685</v>
      </c>
      <c r="AM30" s="281">
        <v>1.9797927130829778</v>
      </c>
      <c r="AN30" s="281">
        <v>2.0006195461331462</v>
      </c>
      <c r="AO30" s="281">
        <v>2.2632733422027216</v>
      </c>
      <c r="AP30" s="281">
        <v>2.7528927165949351</v>
      </c>
      <c r="AQ30" s="281">
        <v>3.0873866977971272</v>
      </c>
      <c r="AR30" s="281">
        <v>3.8084473546314905</v>
      </c>
      <c r="AS30" s="281">
        <v>4.496327525595599</v>
      </c>
      <c r="AT30" s="282"/>
      <c r="AU30" s="281">
        <v>1.8703192784122893</v>
      </c>
      <c r="AV30" s="281">
        <v>2.757392303847332</v>
      </c>
      <c r="AW30" s="281">
        <v>2.9647923651902617</v>
      </c>
      <c r="AX30" s="281">
        <v>3.3316171670157289</v>
      </c>
      <c r="AY30" s="281">
        <v>3.6149613431630092</v>
      </c>
      <c r="AZ30" s="281">
        <v>3.5638367988397652</v>
      </c>
      <c r="BA30" s="281">
        <v>3.6808600665666824</v>
      </c>
      <c r="BB30" s="281">
        <v>4.0384619518829572</v>
      </c>
      <c r="BD30" s="281">
        <v>5.5789052169872786</v>
      </c>
      <c r="BE30" s="281">
        <v>8.0902404026080976</v>
      </c>
      <c r="BF30" s="281">
        <v>7.1787689157075976</v>
      </c>
      <c r="BG30" s="281">
        <v>5.3480175888218309</v>
      </c>
      <c r="BH30" s="281">
        <v>2.7105045474859883</v>
      </c>
      <c r="BI30" s="281">
        <v>1.5642792732235173</v>
      </c>
      <c r="BJ30" s="281">
        <v>0.59449971027073911</v>
      </c>
      <c r="BK30" s="281">
        <v>0.11816448640993332</v>
      </c>
      <c r="BL30" s="281"/>
      <c r="BM30" s="281">
        <v>0.20018209319321414</v>
      </c>
      <c r="BN30" s="281">
        <v>0.14127044211683729</v>
      </c>
      <c r="BO30" s="281">
        <v>0.26989299929787774</v>
      </c>
      <c r="BP30" s="281">
        <v>0.46619993421160821</v>
      </c>
      <c r="BQ30" s="281">
        <v>0.77613837202504532</v>
      </c>
      <c r="BR30" s="281">
        <v>0.82694942464592336</v>
      </c>
      <c r="BS30" s="281">
        <v>0.91429025971799527</v>
      </c>
      <c r="BT30" s="281">
        <v>1.2699913490161461</v>
      </c>
      <c r="BV30" s="281">
        <v>4.3266266332964367</v>
      </c>
      <c r="BW30" s="281">
        <v>5.9597023582499524</v>
      </c>
      <c r="BX30" s="281">
        <v>5.3077187171928353</v>
      </c>
      <c r="BY30" s="281">
        <v>4.4946505875651646</v>
      </c>
      <c r="BZ30" s="281">
        <v>3.31489410756175</v>
      </c>
      <c r="CA30" s="281">
        <v>2.6353745354153246</v>
      </c>
      <c r="CB30" s="281">
        <v>2.0261823145421776</v>
      </c>
      <c r="CC30" s="281">
        <v>1.7340039188224692</v>
      </c>
    </row>
    <row r="31" spans="1:81" s="283" customFormat="1" ht="12">
      <c r="A31" s="280">
        <v>1984</v>
      </c>
      <c r="B31" s="281">
        <f t="shared" si="6"/>
        <v>17.045050074664182</v>
      </c>
      <c r="C31" s="281">
        <f t="shared" si="6"/>
        <v>28.648205757435964</v>
      </c>
      <c r="D31" s="281">
        <f t="shared" si="6"/>
        <v>30.381719620206713</v>
      </c>
      <c r="E31" s="281">
        <f t="shared" si="6"/>
        <v>30.760792357604917</v>
      </c>
      <c r="F31" s="281">
        <f t="shared" si="6"/>
        <v>31.441446169319779</v>
      </c>
      <c r="G31" s="281">
        <f t="shared" si="6"/>
        <v>32.348613272328379</v>
      </c>
      <c r="H31" s="281">
        <f t="shared" si="6"/>
        <v>35.926996517932594</v>
      </c>
      <c r="I31" s="281">
        <f t="shared" si="6"/>
        <v>39.588762430567051</v>
      </c>
      <c r="J31" s="281"/>
      <c r="K31" s="281">
        <f t="shared" si="7"/>
        <v>11.09111632805682</v>
      </c>
      <c r="L31" s="281">
        <f t="shared" si="7"/>
        <v>20.351488133976634</v>
      </c>
      <c r="M31" s="281">
        <f t="shared" si="7"/>
        <v>23.330780065024452</v>
      </c>
      <c r="N31" s="281">
        <f t="shared" si="7"/>
        <v>25.59535620054459</v>
      </c>
      <c r="O31" s="281">
        <f t="shared" si="7"/>
        <v>28.893933153722159</v>
      </c>
      <c r="P31" s="281">
        <f t="shared" si="7"/>
        <v>30.882049374481756</v>
      </c>
      <c r="Q31" s="281">
        <f t="shared" si="7"/>
        <v>35.386816051564793</v>
      </c>
      <c r="R31" s="281">
        <f t="shared" si="7"/>
        <v>39.477851578142385</v>
      </c>
      <c r="S31" s="281"/>
      <c r="T31" s="281">
        <v>2.3508394674595925</v>
      </c>
      <c r="U31" s="281">
        <v>7.4232269019205672</v>
      </c>
      <c r="V31" s="281">
        <v>10.154365327200749</v>
      </c>
      <c r="W31" s="281">
        <v>12.340160671822803</v>
      </c>
      <c r="X31" s="281">
        <v>15.468630111959788</v>
      </c>
      <c r="Y31" s="281">
        <v>18.030718107444315</v>
      </c>
      <c r="Z31" s="281">
        <v>21.316636189668809</v>
      </c>
      <c r="AA31" s="281">
        <v>24.823509808222322</v>
      </c>
      <c r="AB31" s="282"/>
      <c r="AC31" s="281">
        <v>0.55701716703607251</v>
      </c>
      <c r="AD31" s="281">
        <v>1.7735056476995172</v>
      </c>
      <c r="AE31" s="281">
        <v>2.3578886838955659</v>
      </c>
      <c r="AF31" s="281">
        <v>2.673551307778844</v>
      </c>
      <c r="AG31" s="281">
        <v>3.0735270997563489</v>
      </c>
      <c r="AH31" s="281">
        <v>3.3248374265502201</v>
      </c>
      <c r="AI31" s="281">
        <v>4.22368015327788</v>
      </c>
      <c r="AJ31" s="281">
        <v>4.0200170021490695</v>
      </c>
      <c r="AK31" s="282"/>
      <c r="AL31" s="281">
        <v>1.4842820313840877</v>
      </c>
      <c r="AM31" s="281">
        <v>2.2288157474837007</v>
      </c>
      <c r="AN31" s="281">
        <v>2.2168663586307313</v>
      </c>
      <c r="AO31" s="281">
        <v>2.3655329727620242</v>
      </c>
      <c r="AP31" s="281">
        <v>2.8936673984978345</v>
      </c>
      <c r="AQ31" s="281">
        <v>2.9568083721625613</v>
      </c>
      <c r="AR31" s="281">
        <v>3.5327739782739238</v>
      </c>
      <c r="AS31" s="281">
        <v>4.0784016076419016</v>
      </c>
      <c r="AT31" s="282"/>
      <c r="AU31" s="281">
        <v>1.9269380002521808</v>
      </c>
      <c r="AV31" s="281">
        <v>2.6828617227322327</v>
      </c>
      <c r="AW31" s="281">
        <v>2.8181991873019783</v>
      </c>
      <c r="AX31" s="281">
        <v>3.1851415146267779</v>
      </c>
      <c r="AY31" s="281">
        <v>3.3540634269963574</v>
      </c>
      <c r="AZ31" s="281">
        <v>3.1705961680539496</v>
      </c>
      <c r="BA31" s="281">
        <v>3.3309349985086194</v>
      </c>
      <c r="BB31" s="281">
        <v>3.7158981609378419</v>
      </c>
      <c r="BD31" s="281">
        <v>5.953933746607361</v>
      </c>
      <c r="BE31" s="281">
        <v>8.2967176234593314</v>
      </c>
      <c r="BF31" s="281">
        <v>7.050939555182258</v>
      </c>
      <c r="BG31" s="281">
        <v>5.1654361570603289</v>
      </c>
      <c r="BH31" s="281">
        <v>2.5475130155976182</v>
      </c>
      <c r="BI31" s="281">
        <v>1.4665638978466238</v>
      </c>
      <c r="BJ31" s="281">
        <v>0.54018046636780093</v>
      </c>
      <c r="BK31" s="281">
        <v>0.11091085242466352</v>
      </c>
      <c r="BL31" s="281"/>
      <c r="BM31" s="281">
        <v>0.1839228207413795</v>
      </c>
      <c r="BN31" s="281">
        <v>0.12785836164868572</v>
      </c>
      <c r="BO31" s="281">
        <v>0.24226387098409452</v>
      </c>
      <c r="BP31" s="281">
        <v>0.41547265924809923</v>
      </c>
      <c r="BQ31" s="281">
        <v>0.68813556982251012</v>
      </c>
      <c r="BR31" s="281">
        <v>0.73274951641076003</v>
      </c>
      <c r="BS31" s="281">
        <v>0.791670963273998</v>
      </c>
      <c r="BT31" s="281">
        <v>1.0667070274153181</v>
      </c>
      <c r="BV31" s="281">
        <v>4.5881168411835089</v>
      </c>
      <c r="BW31" s="281">
        <v>6.1152197524919325</v>
      </c>
      <c r="BX31" s="281">
        <v>5.5411966370113372</v>
      </c>
      <c r="BY31" s="281">
        <v>4.6154970743060399</v>
      </c>
      <c r="BZ31" s="281">
        <v>3.4159095466893192</v>
      </c>
      <c r="CA31" s="281">
        <v>2.6663397838599447</v>
      </c>
      <c r="CB31" s="281">
        <v>2.1911197685615647</v>
      </c>
      <c r="CC31" s="281">
        <v>1.773317971775928</v>
      </c>
    </row>
    <row r="32" spans="1:81" s="283" customFormat="1" ht="12">
      <c r="A32" s="280">
        <v>1985</v>
      </c>
      <c r="B32" s="281">
        <f t="shared" si="6"/>
        <v>17.241479860814522</v>
      </c>
      <c r="C32" s="281">
        <f t="shared" si="6"/>
        <v>28.858023651757467</v>
      </c>
      <c r="D32" s="281">
        <f t="shared" si="6"/>
        <v>30.714165843978961</v>
      </c>
      <c r="E32" s="281">
        <f t="shared" si="6"/>
        <v>31.554633982915295</v>
      </c>
      <c r="F32" s="281">
        <f t="shared" si="6"/>
        <v>32.692024384567446</v>
      </c>
      <c r="G32" s="281">
        <f t="shared" si="6"/>
        <v>34.025656102645904</v>
      </c>
      <c r="H32" s="281">
        <f t="shared" si="6"/>
        <v>38.301112418902527</v>
      </c>
      <c r="I32" s="281">
        <f t="shared" si="6"/>
        <v>42.244857731871988</v>
      </c>
      <c r="J32" s="281"/>
      <c r="K32" s="281">
        <f t="shared" si="7"/>
        <v>10.957104408326533</v>
      </c>
      <c r="L32" s="281">
        <f t="shared" si="7"/>
        <v>20.432411296600414</v>
      </c>
      <c r="M32" s="281">
        <f t="shared" si="7"/>
        <v>23.660298150861713</v>
      </c>
      <c r="N32" s="281">
        <f t="shared" si="7"/>
        <v>26.32640274642231</v>
      </c>
      <c r="O32" s="281">
        <f t="shared" si="7"/>
        <v>29.946838903059703</v>
      </c>
      <c r="P32" s="281">
        <f t="shared" si="7"/>
        <v>32.516238743130785</v>
      </c>
      <c r="Q32" s="281">
        <f t="shared" si="7"/>
        <v>37.73122867355611</v>
      </c>
      <c r="R32" s="281">
        <f t="shared" si="7"/>
        <v>42.143302426503865</v>
      </c>
      <c r="S32" s="281"/>
      <c r="T32" s="281">
        <v>2.4107709071933838</v>
      </c>
      <c r="U32" s="281">
        <v>7.5941246395133026</v>
      </c>
      <c r="V32" s="281">
        <v>10.599626935007766</v>
      </c>
      <c r="W32" s="281">
        <v>12.988122575258135</v>
      </c>
      <c r="X32" s="281">
        <v>16.711909205638513</v>
      </c>
      <c r="Y32" s="281">
        <v>19.175982453791775</v>
      </c>
      <c r="Z32" s="281">
        <v>23.540231379591283</v>
      </c>
      <c r="AA32" s="281">
        <v>26.438460352998572</v>
      </c>
      <c r="AB32" s="282"/>
      <c r="AC32" s="281">
        <v>0.45525544492759884</v>
      </c>
      <c r="AD32" s="281">
        <v>1.7083630310870326</v>
      </c>
      <c r="AE32" s="281">
        <v>2.4115428226559148</v>
      </c>
      <c r="AF32" s="281">
        <v>2.8513550675377379</v>
      </c>
      <c r="AG32" s="281">
        <v>3.2524557568669716</v>
      </c>
      <c r="AH32" s="281">
        <v>3.6862641234089404</v>
      </c>
      <c r="AI32" s="281">
        <v>4.568240284696147</v>
      </c>
      <c r="AJ32" s="281">
        <v>4.6999906686569455</v>
      </c>
      <c r="AK32" s="282"/>
      <c r="AL32" s="281">
        <v>1.3435043099156303</v>
      </c>
      <c r="AM32" s="281">
        <v>2.1064517187920409</v>
      </c>
      <c r="AN32" s="281">
        <v>2.0832487068357226</v>
      </c>
      <c r="AO32" s="281">
        <v>2.248263623810685</v>
      </c>
      <c r="AP32" s="281">
        <v>2.5008009121126529</v>
      </c>
      <c r="AQ32" s="281">
        <v>2.8667262684917079</v>
      </c>
      <c r="AR32" s="281">
        <v>3.28645300018266</v>
      </c>
      <c r="AS32" s="281">
        <v>4.1139382589892852</v>
      </c>
      <c r="AT32" s="282"/>
      <c r="AU32" s="281">
        <v>1.9186765859515311</v>
      </c>
      <c r="AV32" s="281">
        <v>2.7243400161711571</v>
      </c>
      <c r="AW32" s="281">
        <v>2.8205875105451916</v>
      </c>
      <c r="AX32" s="281">
        <v>3.1681002998290921</v>
      </c>
      <c r="AY32" s="281">
        <v>3.3542048463865339</v>
      </c>
      <c r="AZ32" s="281">
        <v>3.3936886940748563</v>
      </c>
      <c r="BA32" s="281">
        <v>3.3548814611703568</v>
      </c>
      <c r="BB32" s="281">
        <v>3.9162813371373582</v>
      </c>
      <c r="BD32" s="281">
        <v>6.2843754524879909</v>
      </c>
      <c r="BE32" s="281">
        <v>8.4256123551570496</v>
      </c>
      <c r="BF32" s="281">
        <v>7.0538676931172457</v>
      </c>
      <c r="BG32" s="281">
        <v>5.2282312364929853</v>
      </c>
      <c r="BH32" s="281">
        <v>2.7451854815077428</v>
      </c>
      <c r="BI32" s="281">
        <v>1.5094173595151104</v>
      </c>
      <c r="BJ32" s="281">
        <v>0.5698837453464185</v>
      </c>
      <c r="BK32" s="281">
        <v>0.10155530536812207</v>
      </c>
      <c r="BL32" s="281"/>
      <c r="BM32" s="281">
        <v>0.18036579423082391</v>
      </c>
      <c r="BN32" s="281">
        <v>0.12580279567879379</v>
      </c>
      <c r="BO32" s="281">
        <v>0.23819430319700535</v>
      </c>
      <c r="BP32" s="281">
        <v>0.4113290906849576</v>
      </c>
      <c r="BQ32" s="281">
        <v>0.69278630968206989</v>
      </c>
      <c r="BR32" s="281">
        <v>0.74525995820767521</v>
      </c>
      <c r="BS32" s="281">
        <v>0.85528998802038947</v>
      </c>
      <c r="BT32" s="281">
        <v>1.0785695296569209</v>
      </c>
      <c r="BV32" s="281">
        <v>4.648531366107564</v>
      </c>
      <c r="BW32" s="281">
        <v>6.1733290953580875</v>
      </c>
      <c r="BX32" s="281">
        <v>5.5070978726201165</v>
      </c>
      <c r="BY32" s="281">
        <v>4.6592320893016987</v>
      </c>
      <c r="BZ32" s="281">
        <v>3.4346818723729617</v>
      </c>
      <c r="CA32" s="281">
        <v>2.6483172451558339</v>
      </c>
      <c r="CB32" s="281">
        <v>2.1261325598952783</v>
      </c>
      <c r="CC32" s="281">
        <v>1.8960622790647912</v>
      </c>
    </row>
    <row r="33" spans="1:84" s="283" customFormat="1" ht="12">
      <c r="A33" s="280">
        <v>1986</v>
      </c>
      <c r="B33" s="281">
        <f t="shared" si="6"/>
        <v>17.103696920723081</v>
      </c>
      <c r="C33" s="281">
        <f t="shared" si="6"/>
        <v>28.721531560488611</v>
      </c>
      <c r="D33" s="281">
        <f t="shared" si="6"/>
        <v>30.987698786399825</v>
      </c>
      <c r="E33" s="281">
        <f t="shared" si="6"/>
        <v>32.413182059383807</v>
      </c>
      <c r="F33" s="281">
        <f t="shared" si="6"/>
        <v>34.704998015174311</v>
      </c>
      <c r="G33" s="281">
        <f t="shared" si="6"/>
        <v>37.178320522064695</v>
      </c>
      <c r="H33" s="281">
        <f t="shared" si="6"/>
        <v>45.523869613172991</v>
      </c>
      <c r="I33" s="281">
        <f t="shared" si="6"/>
        <v>49.677497798844989</v>
      </c>
      <c r="J33" s="281"/>
      <c r="K33" s="281">
        <f t="shared" si="7"/>
        <v>10.830687031214813</v>
      </c>
      <c r="L33" s="281">
        <f t="shared" si="7"/>
        <v>20.118559595254148</v>
      </c>
      <c r="M33" s="281">
        <f t="shared" si="7"/>
        <v>23.374890347458155</v>
      </c>
      <c r="N33" s="281">
        <f t="shared" si="7"/>
        <v>26.764972878183116</v>
      </c>
      <c r="O33" s="281">
        <f t="shared" si="7"/>
        <v>31.740542042997536</v>
      </c>
      <c r="P33" s="281">
        <f t="shared" si="7"/>
        <v>35.430263453959512</v>
      </c>
      <c r="Q33" s="281">
        <f t="shared" si="7"/>
        <v>44.983072825018809</v>
      </c>
      <c r="R33" s="281">
        <f t="shared" si="7"/>
        <v>49.546229634929013</v>
      </c>
      <c r="S33" s="281"/>
      <c r="T33" s="281">
        <v>2.2527551535668517</v>
      </c>
      <c r="U33" s="281">
        <v>7.1927896828183648</v>
      </c>
      <c r="V33" s="281">
        <v>10.139933861374288</v>
      </c>
      <c r="W33" s="281">
        <v>13.144864821344521</v>
      </c>
      <c r="X33" s="281">
        <v>17.701232327731155</v>
      </c>
      <c r="Y33" s="281">
        <v>21.549655419184848</v>
      </c>
      <c r="Z33" s="281">
        <v>28.499008722770604</v>
      </c>
      <c r="AA33" s="281">
        <v>32.86912918228974</v>
      </c>
      <c r="AB33" s="282"/>
      <c r="AC33" s="281">
        <v>0.44629700321597843</v>
      </c>
      <c r="AD33" s="281">
        <v>1.6962990388923147</v>
      </c>
      <c r="AE33" s="281">
        <v>2.4406704896134288</v>
      </c>
      <c r="AF33" s="281">
        <v>2.9465778591155933</v>
      </c>
      <c r="AG33" s="281">
        <v>3.5614316781067918</v>
      </c>
      <c r="AH33" s="281">
        <v>3.8902604398820455</v>
      </c>
      <c r="AI33" s="281">
        <v>5.7219682591212591</v>
      </c>
      <c r="AJ33" s="281">
        <v>5.7242901102845325</v>
      </c>
      <c r="AK33" s="282"/>
      <c r="AL33" s="281">
        <v>1.4177773809236274</v>
      </c>
      <c r="AM33" s="281">
        <v>2.2682054777744565</v>
      </c>
      <c r="AN33" s="281">
        <v>2.218602642232157</v>
      </c>
      <c r="AO33" s="281">
        <v>2.4132274354495853</v>
      </c>
      <c r="AP33" s="281">
        <v>2.8370387739437963</v>
      </c>
      <c r="AQ33" s="281">
        <v>3.0143826255688237</v>
      </c>
      <c r="AR33" s="281">
        <v>4.2791625818779337</v>
      </c>
      <c r="AS33" s="281">
        <v>4.1656950966464503</v>
      </c>
      <c r="AT33" s="282"/>
      <c r="AU33" s="281">
        <v>1.9757005211637195</v>
      </c>
      <c r="AV33" s="281">
        <v>2.7965300638087225</v>
      </c>
      <c r="AW33" s="281">
        <v>2.9286076328591109</v>
      </c>
      <c r="AX33" s="281">
        <v>3.2867292885484947</v>
      </c>
      <c r="AY33" s="281">
        <v>3.6015976751944097</v>
      </c>
      <c r="AZ33" s="281">
        <v>3.5219898108643468</v>
      </c>
      <c r="BA33" s="281">
        <v>3.7355236714292426</v>
      </c>
      <c r="BB33" s="281">
        <v>3.8897438503338688</v>
      </c>
      <c r="BD33" s="281">
        <v>6.2730098895082698</v>
      </c>
      <c r="BE33" s="281">
        <v>8.6029719652344614</v>
      </c>
      <c r="BF33" s="281">
        <v>7.6128084389416708</v>
      </c>
      <c r="BG33" s="281">
        <v>5.6482091812006914</v>
      </c>
      <c r="BH33" s="281">
        <v>2.9644559721767738</v>
      </c>
      <c r="BI33" s="281">
        <v>1.7480570681051788</v>
      </c>
      <c r="BJ33" s="281">
        <v>0.54079678815418508</v>
      </c>
      <c r="BK33" s="281">
        <v>0.13126816391597951</v>
      </c>
      <c r="BL33" s="281"/>
      <c r="BM33" s="281">
        <v>0.19286364206047826</v>
      </c>
      <c r="BN33" s="281">
        <v>0.13417023317988336</v>
      </c>
      <c r="BO33" s="281">
        <v>0.24715851918022028</v>
      </c>
      <c r="BP33" s="281">
        <v>0.43578822947022378</v>
      </c>
      <c r="BQ33" s="281">
        <v>0.7319874195731374</v>
      </c>
      <c r="BR33" s="281">
        <v>0.85900579180135328</v>
      </c>
      <c r="BS33" s="281">
        <v>0.99134788029529908</v>
      </c>
      <c r="BT33" s="281">
        <v>1.2054768774679301</v>
      </c>
      <c r="BV33" s="281">
        <v>4.5452933302841574</v>
      </c>
      <c r="BW33" s="281">
        <v>6.0305650987804054</v>
      </c>
      <c r="BX33" s="281">
        <v>5.3999172021989494</v>
      </c>
      <c r="BY33" s="281">
        <v>4.5377852442546951</v>
      </c>
      <c r="BZ33" s="281">
        <v>3.3072541684482459</v>
      </c>
      <c r="CA33" s="281">
        <v>2.5949693666580953</v>
      </c>
      <c r="CB33" s="281">
        <v>1.7560617095244684</v>
      </c>
      <c r="CC33" s="281">
        <v>1.6918945179064802</v>
      </c>
    </row>
    <row r="34" spans="1:84" s="283" customFormat="1" ht="12">
      <c r="A34" s="280">
        <v>1987</v>
      </c>
      <c r="B34" s="281">
        <f t="shared" si="6"/>
        <v>17.474177077096449</v>
      </c>
      <c r="C34" s="281">
        <f t="shared" si="6"/>
        <v>29.172143075078377</v>
      </c>
      <c r="D34" s="281">
        <f t="shared" si="6"/>
        <v>32.082269401342053</v>
      </c>
      <c r="E34" s="281">
        <f t="shared" si="6"/>
        <v>34.238394659775899</v>
      </c>
      <c r="F34" s="281">
        <f t="shared" si="6"/>
        <v>36.530441181724704</v>
      </c>
      <c r="G34" s="281">
        <f t="shared" si="6"/>
        <v>38.026073771925944</v>
      </c>
      <c r="H34" s="281">
        <f t="shared" si="6"/>
        <v>41.694848041623892</v>
      </c>
      <c r="I34" s="281">
        <f t="shared" si="6"/>
        <v>44.659735682322989</v>
      </c>
      <c r="J34" s="281"/>
      <c r="K34" s="281">
        <f t="shared" si="7"/>
        <v>11.156107495917771</v>
      </c>
      <c r="L34" s="281">
        <f t="shared" si="7"/>
        <v>20.574541794743403</v>
      </c>
      <c r="M34" s="281">
        <f t="shared" si="7"/>
        <v>24.579996826572739</v>
      </c>
      <c r="N34" s="281">
        <f t="shared" si="7"/>
        <v>28.715882507602895</v>
      </c>
      <c r="O34" s="281">
        <f t="shared" si="7"/>
        <v>33.724223141624954</v>
      </c>
      <c r="P34" s="281">
        <f t="shared" si="7"/>
        <v>36.414142218199927</v>
      </c>
      <c r="Q34" s="281">
        <f t="shared" si="7"/>
        <v>41.088983858945525</v>
      </c>
      <c r="R34" s="281">
        <f t="shared" si="7"/>
        <v>44.537596854481031</v>
      </c>
      <c r="S34" s="281"/>
      <c r="T34" s="281">
        <v>2.3250868102913795</v>
      </c>
      <c r="U34" s="281">
        <v>7.4212919996102373</v>
      </c>
      <c r="V34" s="281">
        <v>11.205359431156392</v>
      </c>
      <c r="W34" s="281">
        <v>14.801181850451645</v>
      </c>
      <c r="X34" s="281">
        <v>19.404373759563871</v>
      </c>
      <c r="Y34" s="281">
        <v>21.933257268120322</v>
      </c>
      <c r="Z34" s="281">
        <v>25.413956784128448</v>
      </c>
      <c r="AA34" s="281">
        <v>26.98624016050119</v>
      </c>
      <c r="AB34" s="282"/>
      <c r="AC34" s="281">
        <v>0.55350651382735438</v>
      </c>
      <c r="AD34" s="281">
        <v>1.696353533222416</v>
      </c>
      <c r="AE34" s="281">
        <v>2.3959357426959342</v>
      </c>
      <c r="AF34" s="281">
        <v>3.0521929686550786</v>
      </c>
      <c r="AG34" s="281">
        <v>3.7769201042955851</v>
      </c>
      <c r="AH34" s="281">
        <v>4.4984791638646904</v>
      </c>
      <c r="AI34" s="281">
        <v>5.4047613114572357</v>
      </c>
      <c r="AJ34" s="281">
        <v>6.2120185615161336</v>
      </c>
      <c r="AK34" s="282"/>
      <c r="AL34" s="281">
        <v>1.7204392927028103</v>
      </c>
      <c r="AM34" s="281">
        <v>2.6718061622176275</v>
      </c>
      <c r="AN34" s="281">
        <v>2.5298672001799716</v>
      </c>
      <c r="AO34" s="281">
        <v>2.709953852351819</v>
      </c>
      <c r="AP34" s="281">
        <v>3.0706091614776789</v>
      </c>
      <c r="AQ34" s="281">
        <v>3.160310860372193</v>
      </c>
      <c r="AR34" s="281">
        <v>3.5209519795791446</v>
      </c>
      <c r="AS34" s="281">
        <v>4.0803196272513791</v>
      </c>
      <c r="AT34" s="282"/>
      <c r="AU34" s="281">
        <v>1.9837737833325759</v>
      </c>
      <c r="AV34" s="281">
        <v>2.898779810549911</v>
      </c>
      <c r="AW34" s="281">
        <v>3.0542145595546</v>
      </c>
      <c r="AX34" s="281">
        <v>3.360095429259407</v>
      </c>
      <c r="AY34" s="281">
        <v>3.4871967708677989</v>
      </c>
      <c r="AZ34" s="281">
        <v>3.308859121062155</v>
      </c>
      <c r="BA34" s="281">
        <v>3.3430774347599437</v>
      </c>
      <c r="BB34" s="281">
        <v>3.7815701591840187</v>
      </c>
      <c r="BD34" s="281">
        <v>6.3180695811786745</v>
      </c>
      <c r="BE34" s="281">
        <v>8.5976012803349739</v>
      </c>
      <c r="BF34" s="281">
        <v>7.5022725747693118</v>
      </c>
      <c r="BG34" s="281">
        <v>5.5225121521730074</v>
      </c>
      <c r="BH34" s="281">
        <v>2.806218040099751</v>
      </c>
      <c r="BI34" s="281">
        <v>1.6119315537260168</v>
      </c>
      <c r="BJ34" s="281">
        <v>0.6058641826783695</v>
      </c>
      <c r="BK34" s="281">
        <v>0.12213882784195829</v>
      </c>
      <c r="BL34" s="281"/>
      <c r="BM34" s="281">
        <v>0.19271566777632193</v>
      </c>
      <c r="BN34" s="281">
        <v>0.13051782878080775</v>
      </c>
      <c r="BO34" s="281">
        <v>0.23946802893055233</v>
      </c>
      <c r="BP34" s="281">
        <v>0.44125004973207893</v>
      </c>
      <c r="BQ34" s="281">
        <v>0.74437686728311103</v>
      </c>
      <c r="BR34" s="281">
        <v>0.80031474822200488</v>
      </c>
      <c r="BS34" s="281">
        <v>0.88761267444766245</v>
      </c>
      <c r="BT34" s="281">
        <v>1.1112971236133695</v>
      </c>
      <c r="BV34" s="281">
        <v>4.38058542798733</v>
      </c>
      <c r="BW34" s="281">
        <v>5.7557924603624047</v>
      </c>
      <c r="BX34" s="281">
        <v>5.155151864055286</v>
      </c>
      <c r="BY34" s="281">
        <v>4.351208357152867</v>
      </c>
      <c r="BZ34" s="281">
        <v>3.2407464781369097</v>
      </c>
      <c r="CA34" s="281">
        <v>2.7129210565585633</v>
      </c>
      <c r="CB34" s="281">
        <v>2.5186236745730972</v>
      </c>
      <c r="CC34" s="281">
        <v>2.366151222414945</v>
      </c>
    </row>
    <row r="35" spans="1:84" s="283" customFormat="1" ht="12">
      <c r="A35" s="280">
        <v>1988</v>
      </c>
      <c r="B35" s="281">
        <f t="shared" si="6"/>
        <v>17.480591108100626</v>
      </c>
      <c r="C35" s="281">
        <f t="shared" si="6"/>
        <v>29.066805146664191</v>
      </c>
      <c r="D35" s="281">
        <f t="shared" si="6"/>
        <v>31.448732905212434</v>
      </c>
      <c r="E35" s="281">
        <f t="shared" si="6"/>
        <v>32.635963133148216</v>
      </c>
      <c r="F35" s="281">
        <f t="shared" si="6"/>
        <v>34.070680115654824</v>
      </c>
      <c r="G35" s="281">
        <f t="shared" si="6"/>
        <v>34.883868278335797</v>
      </c>
      <c r="H35" s="281">
        <f t="shared" si="6"/>
        <v>36.715559547140039</v>
      </c>
      <c r="I35" s="281">
        <f t="shared" si="6"/>
        <v>38.737348140879305</v>
      </c>
      <c r="J35" s="281"/>
      <c r="K35" s="281">
        <f t="shared" si="7"/>
        <v>10.893207014164149</v>
      </c>
      <c r="L35" s="281">
        <f t="shared" si="7"/>
        <v>20.029894710126751</v>
      </c>
      <c r="M35" s="281">
        <f t="shared" si="7"/>
        <v>23.467726949106453</v>
      </c>
      <c r="N35" s="281">
        <f t="shared" si="7"/>
        <v>27.010614687337785</v>
      </c>
      <c r="O35" s="281">
        <f t="shared" si="7"/>
        <v>31.287399243004575</v>
      </c>
      <c r="P35" s="281">
        <f t="shared" si="7"/>
        <v>33.353613418011243</v>
      </c>
      <c r="Q35" s="281">
        <f t="shared" si="7"/>
        <v>36.20486163817602</v>
      </c>
      <c r="R35" s="281">
        <f t="shared" si="7"/>
        <v>38.64993334508236</v>
      </c>
      <c r="S35" s="281"/>
      <c r="T35" s="281">
        <v>2.1644368990568861</v>
      </c>
      <c r="U35" s="281">
        <v>6.9464084845152234</v>
      </c>
      <c r="V35" s="281">
        <v>10.19685229702797</v>
      </c>
      <c r="W35" s="281">
        <v>13.308893443622663</v>
      </c>
      <c r="X35" s="281">
        <v>17.510092987265356</v>
      </c>
      <c r="Y35" s="281">
        <v>19.50345470508562</v>
      </c>
      <c r="Z35" s="281">
        <v>21.653700536392556</v>
      </c>
      <c r="AA35" s="281">
        <v>22.943039727401089</v>
      </c>
      <c r="AB35" s="282"/>
      <c r="AC35" s="281">
        <v>0.60187050836402689</v>
      </c>
      <c r="AD35" s="281">
        <v>1.6329488244519952</v>
      </c>
      <c r="AE35" s="281">
        <v>2.2624467372895878</v>
      </c>
      <c r="AF35" s="281">
        <v>2.8536604908343168</v>
      </c>
      <c r="AG35" s="281">
        <v>3.4911379430343739</v>
      </c>
      <c r="AH35" s="281">
        <v>3.9442763027036505</v>
      </c>
      <c r="AI35" s="281">
        <v>4.3475844711889549</v>
      </c>
      <c r="AJ35" s="281">
        <v>4.7370374236740664</v>
      </c>
      <c r="AK35" s="282"/>
      <c r="AL35" s="281">
        <v>1.7482595867493294</v>
      </c>
      <c r="AM35" s="281">
        <v>2.692861789901245</v>
      </c>
      <c r="AN35" s="281">
        <v>2.5244090075513315</v>
      </c>
      <c r="AO35" s="281">
        <v>2.7021278556357262</v>
      </c>
      <c r="AP35" s="281">
        <v>2.9521327044669214</v>
      </c>
      <c r="AQ35" s="281">
        <v>3.0677333587930664</v>
      </c>
      <c r="AR35" s="281">
        <v>3.488297808291549</v>
      </c>
      <c r="AS35" s="281">
        <v>4.2189748809722092</v>
      </c>
      <c r="AT35" s="282"/>
      <c r="AU35" s="281">
        <v>1.8576128538029442</v>
      </c>
      <c r="AV35" s="281">
        <v>2.9098717808604362</v>
      </c>
      <c r="AW35" s="281">
        <v>3.110813471618068</v>
      </c>
      <c r="AX35" s="281">
        <v>3.3655636981486867</v>
      </c>
      <c r="AY35" s="281">
        <v>3.3482749009082795</v>
      </c>
      <c r="AZ35" s="281">
        <v>3.2094013112022743</v>
      </c>
      <c r="BA35" s="281">
        <v>3.2201770391238527</v>
      </c>
      <c r="BB35" s="281">
        <v>3.4127967084824071</v>
      </c>
      <c r="BD35" s="281">
        <v>6.5873840939364783</v>
      </c>
      <c r="BE35" s="281">
        <v>9.0369104365374398</v>
      </c>
      <c r="BF35" s="281">
        <v>7.9810059561059816</v>
      </c>
      <c r="BG35" s="281">
        <v>5.6253484458104293</v>
      </c>
      <c r="BH35" s="281">
        <v>2.7832808726502529</v>
      </c>
      <c r="BI35" s="281">
        <v>1.5302548603245538</v>
      </c>
      <c r="BJ35" s="281">
        <v>0.51069790896401623</v>
      </c>
      <c r="BK35" s="281">
        <v>8.7414795796945374E-2</v>
      </c>
      <c r="BL35" s="281"/>
      <c r="BM35" s="281">
        <v>0.18944800873501444</v>
      </c>
      <c r="BN35" s="281">
        <v>0.1271508059945024</v>
      </c>
      <c r="BO35" s="281">
        <v>0.23176484559420163</v>
      </c>
      <c r="BP35" s="281">
        <v>0.41862941698243039</v>
      </c>
      <c r="BQ35" s="281">
        <v>0.67999909139467962</v>
      </c>
      <c r="BR35" s="281">
        <v>0.70164887455993019</v>
      </c>
      <c r="BS35" s="281">
        <v>0.66920686248213657</v>
      </c>
      <c r="BT35" s="281">
        <v>0.75669825710405925</v>
      </c>
      <c r="BV35" s="281">
        <v>4.3315791574559475</v>
      </c>
      <c r="BW35" s="281">
        <v>5.7206530244033464</v>
      </c>
      <c r="BX35" s="281">
        <v>5.1414405900252884</v>
      </c>
      <c r="BY35" s="281">
        <v>4.3617397821139612</v>
      </c>
      <c r="BZ35" s="281">
        <v>3.3057616159349621</v>
      </c>
      <c r="CA35" s="281">
        <v>2.9270988656667005</v>
      </c>
      <c r="CB35" s="281">
        <v>2.8258949206969763</v>
      </c>
      <c r="CC35" s="281">
        <v>2.5813863474485257</v>
      </c>
    </row>
    <row r="36" spans="1:84" s="283" customFormat="1" ht="12">
      <c r="A36" s="280">
        <v>1989</v>
      </c>
      <c r="B36" s="281">
        <f t="shared" si="6"/>
        <v>17.588861653645647</v>
      </c>
      <c r="C36" s="281">
        <f t="shared" si="6"/>
        <v>29.491603951772746</v>
      </c>
      <c r="D36" s="281">
        <f t="shared" si="6"/>
        <v>32.269241109195804</v>
      </c>
      <c r="E36" s="281">
        <f t="shared" si="6"/>
        <v>33.599591071221646</v>
      </c>
      <c r="F36" s="281">
        <f t="shared" si="6"/>
        <v>34.89263005766955</v>
      </c>
      <c r="G36" s="281">
        <f t="shared" si="6"/>
        <v>35.963130933281136</v>
      </c>
      <c r="H36" s="281">
        <f t="shared" si="6"/>
        <v>37.86391900122684</v>
      </c>
      <c r="I36" s="281">
        <f t="shared" si="6"/>
        <v>39.83532355540185</v>
      </c>
      <c r="J36" s="281"/>
      <c r="K36" s="281">
        <f t="shared" si="7"/>
        <v>11.066087139152561</v>
      </c>
      <c r="L36" s="281">
        <f t="shared" si="7"/>
        <v>20.619661627638511</v>
      </c>
      <c r="M36" s="281">
        <f t="shared" si="7"/>
        <v>24.414751122878403</v>
      </c>
      <c r="N36" s="281">
        <f t="shared" si="7"/>
        <v>27.942005414588813</v>
      </c>
      <c r="O36" s="281">
        <f t="shared" si="7"/>
        <v>32.125111276344931</v>
      </c>
      <c r="P36" s="281">
        <f t="shared" si="7"/>
        <v>34.385132284364339</v>
      </c>
      <c r="Q36" s="281">
        <f t="shared" si="7"/>
        <v>37.302909737644448</v>
      </c>
      <c r="R36" s="281">
        <f t="shared" si="7"/>
        <v>39.73636435705891</v>
      </c>
      <c r="S36" s="281"/>
      <c r="T36" s="281">
        <v>2.326303631695994</v>
      </c>
      <c r="U36" s="281">
        <v>7.4788424348138216</v>
      </c>
      <c r="V36" s="281">
        <v>11.012260256210396</v>
      </c>
      <c r="W36" s="281">
        <v>14.214954154873787</v>
      </c>
      <c r="X36" s="281">
        <v>18.007601711215116</v>
      </c>
      <c r="Y36" s="281">
        <v>19.994450812774094</v>
      </c>
      <c r="Z36" s="281">
        <v>21.854363144171408</v>
      </c>
      <c r="AA36" s="281">
        <v>23.02709604122569</v>
      </c>
      <c r="AB36" s="282"/>
      <c r="AC36" s="281">
        <v>0.71441513931286615</v>
      </c>
      <c r="AD36" s="281">
        <v>1.7196392201622093</v>
      </c>
      <c r="AE36" s="281">
        <v>2.368896012321414</v>
      </c>
      <c r="AF36" s="281">
        <v>2.9706572274641516</v>
      </c>
      <c r="AG36" s="281">
        <v>3.5265362853272251</v>
      </c>
      <c r="AH36" s="281">
        <v>4.1846172077723383</v>
      </c>
      <c r="AI36" s="281">
        <v>4.8887629483147013</v>
      </c>
      <c r="AJ36" s="281">
        <v>5.1654424307657552</v>
      </c>
      <c r="AK36" s="282"/>
      <c r="AL36" s="281">
        <v>1.606665475434879</v>
      </c>
      <c r="AM36" s="281">
        <v>2.5225540426943813</v>
      </c>
      <c r="AN36" s="281">
        <v>2.3891063795097969</v>
      </c>
      <c r="AO36" s="281">
        <v>2.5318874112381304</v>
      </c>
      <c r="AP36" s="281">
        <v>2.8735977784814</v>
      </c>
      <c r="AQ36" s="281">
        <v>3.0359641090854406</v>
      </c>
      <c r="AR36" s="281">
        <v>3.4119444129492229</v>
      </c>
      <c r="AS36" s="281">
        <v>4.2128454340261881</v>
      </c>
      <c r="AT36" s="282"/>
      <c r="AU36" s="281">
        <v>1.8945604122475903</v>
      </c>
      <c r="AV36" s="281">
        <v>2.995172054112444</v>
      </c>
      <c r="AW36" s="281">
        <v>3.2218831745088439</v>
      </c>
      <c r="AX36" s="281">
        <v>3.3667655671427079</v>
      </c>
      <c r="AY36" s="281">
        <v>3.5824255139153203</v>
      </c>
      <c r="AZ36" s="281">
        <v>3.4173093251312832</v>
      </c>
      <c r="BA36" s="281">
        <v>3.5093305145800633</v>
      </c>
      <c r="BB36" s="281">
        <v>3.8007852943612495</v>
      </c>
      <c r="BD36" s="281">
        <v>6.5227745144930873</v>
      </c>
      <c r="BE36" s="281">
        <v>8.871942324134233</v>
      </c>
      <c r="BF36" s="281">
        <v>7.8544899863174065</v>
      </c>
      <c r="BG36" s="281">
        <v>5.6575856566328371</v>
      </c>
      <c r="BH36" s="281">
        <v>2.7675187813246174</v>
      </c>
      <c r="BI36" s="281">
        <v>1.5779986489167952</v>
      </c>
      <c r="BJ36" s="281">
        <v>0.561009263582391</v>
      </c>
      <c r="BK36" s="281">
        <v>9.895919834294116E-2</v>
      </c>
      <c r="BL36" s="281"/>
      <c r="BM36" s="281">
        <v>0.1986522103463701</v>
      </c>
      <c r="BN36" s="281">
        <v>0.13205168982866733</v>
      </c>
      <c r="BO36" s="281">
        <v>0.24366452262217864</v>
      </c>
      <c r="BP36" s="281">
        <v>0.44564788838280711</v>
      </c>
      <c r="BQ36" s="281">
        <v>0.6987836959120608</v>
      </c>
      <c r="BR36" s="281">
        <v>0.74823258115160107</v>
      </c>
      <c r="BS36" s="281">
        <v>0.74933288193077519</v>
      </c>
      <c r="BT36" s="281">
        <v>0.87126196664020639</v>
      </c>
      <c r="BV36" s="281">
        <v>4.3254902701148623</v>
      </c>
      <c r="BW36" s="281">
        <v>5.7714021860269868</v>
      </c>
      <c r="BX36" s="281">
        <v>5.1789407777057717</v>
      </c>
      <c r="BY36" s="281">
        <v>4.4120931654872262</v>
      </c>
      <c r="BZ36" s="281">
        <v>3.4361662914938038</v>
      </c>
      <c r="CA36" s="281">
        <v>3.0045582484495843</v>
      </c>
      <c r="CB36" s="281">
        <v>2.8891758356982806</v>
      </c>
      <c r="CC36" s="281">
        <v>2.6589331900398281</v>
      </c>
    </row>
    <row r="37" spans="1:84" s="283" customFormat="1" ht="12">
      <c r="A37" s="280">
        <v>1990</v>
      </c>
      <c r="B37" s="281">
        <f t="shared" si="6"/>
        <v>17.5356261940533</v>
      </c>
      <c r="C37" s="281">
        <f t="shared" si="6"/>
        <v>29.588512417201201</v>
      </c>
      <c r="D37" s="281">
        <f t="shared" si="6"/>
        <v>31.946667887138005</v>
      </c>
      <c r="E37" s="281">
        <f t="shared" si="6"/>
        <v>33.132088374049502</v>
      </c>
      <c r="F37" s="281">
        <f t="shared" si="6"/>
        <v>34.464344905742095</v>
      </c>
      <c r="G37" s="281">
        <f t="shared" si="6"/>
        <v>35.347521046679205</v>
      </c>
      <c r="H37" s="281">
        <f t="shared" si="6"/>
        <v>37.166217189716626</v>
      </c>
      <c r="I37" s="281">
        <f t="shared" si="6"/>
        <v>38.944885716014625</v>
      </c>
      <c r="J37" s="281"/>
      <c r="K37" s="281">
        <f t="shared" si="7"/>
        <v>10.773162857376105</v>
      </c>
      <c r="L37" s="281">
        <f t="shared" si="7"/>
        <v>20.537241619462076</v>
      </c>
      <c r="M37" s="281">
        <f t="shared" si="7"/>
        <v>24.384174688431425</v>
      </c>
      <c r="N37" s="281">
        <f t="shared" si="7"/>
        <v>27.735414199008467</v>
      </c>
      <c r="O37" s="281">
        <f t="shared" si="7"/>
        <v>31.599487893563627</v>
      </c>
      <c r="P37" s="281">
        <f t="shared" si="7"/>
        <v>33.794113861039158</v>
      </c>
      <c r="Q37" s="281">
        <f t="shared" si="7"/>
        <v>36.617142682967604</v>
      </c>
      <c r="R37" s="281">
        <f t="shared" si="7"/>
        <v>38.846144845359589</v>
      </c>
      <c r="S37" s="281"/>
      <c r="T37" s="281">
        <v>2.2510425668389509</v>
      </c>
      <c r="U37" s="281">
        <v>7.5017858709144498</v>
      </c>
      <c r="V37" s="281">
        <v>10.778979859637158</v>
      </c>
      <c r="W37" s="281">
        <v>13.509125984931059</v>
      </c>
      <c r="X37" s="281">
        <v>17.429397821339435</v>
      </c>
      <c r="Y37" s="281">
        <v>19.467895817520109</v>
      </c>
      <c r="Z37" s="281">
        <v>21.58720578162735</v>
      </c>
      <c r="AA37" s="281">
        <v>22.675728159330582</v>
      </c>
      <c r="AB37" s="282"/>
      <c r="AC37" s="281">
        <v>0.75154350248992785</v>
      </c>
      <c r="AD37" s="281">
        <v>1.7906776253556207</v>
      </c>
      <c r="AE37" s="281">
        <v>2.357933667887905</v>
      </c>
      <c r="AF37" s="281">
        <v>2.92448857262842</v>
      </c>
      <c r="AG37" s="281">
        <v>3.6124013878792063</v>
      </c>
      <c r="AH37" s="281">
        <v>4.1238919571844059</v>
      </c>
      <c r="AI37" s="281">
        <v>4.5219255184462703</v>
      </c>
      <c r="AJ37" s="281">
        <v>4.8159237149329419</v>
      </c>
      <c r="AK37" s="282"/>
      <c r="AL37" s="281">
        <v>1.4094158340806322</v>
      </c>
      <c r="AM37" s="281">
        <v>2.2295900952572207</v>
      </c>
      <c r="AN37" s="281">
        <v>2.4429898431362362</v>
      </c>
      <c r="AO37" s="281">
        <v>2.7692142838820435</v>
      </c>
      <c r="AP37" s="281">
        <v>2.6248597470810182</v>
      </c>
      <c r="AQ37" s="281">
        <v>2.7015995258308139</v>
      </c>
      <c r="AR37" s="281">
        <v>3.1103851139610126</v>
      </c>
      <c r="AS37" s="281">
        <v>3.7192634153800039</v>
      </c>
      <c r="AT37" s="282"/>
      <c r="AU37" s="281">
        <v>1.8513258605934126</v>
      </c>
      <c r="AV37" s="281">
        <v>3.0126677916589943</v>
      </c>
      <c r="AW37" s="281">
        <v>3.3617251226124174</v>
      </c>
      <c r="AX37" s="281">
        <v>3.6622115023152406</v>
      </c>
      <c r="AY37" s="281">
        <v>3.6635858149534801</v>
      </c>
      <c r="AZ37" s="281">
        <v>3.5502407463129484</v>
      </c>
      <c r="BA37" s="281">
        <v>3.5099423462305568</v>
      </c>
      <c r="BB37" s="281">
        <v>3.7264326666612031</v>
      </c>
      <c r="BD37" s="281">
        <v>6.7624633366771949</v>
      </c>
      <c r="BE37" s="281">
        <v>9.0512707977391251</v>
      </c>
      <c r="BF37" s="281">
        <v>7.56249319870658</v>
      </c>
      <c r="BG37" s="281">
        <v>5.3966741750410323</v>
      </c>
      <c r="BH37" s="281">
        <v>2.8648570121784682</v>
      </c>
      <c r="BI37" s="281">
        <v>1.5534071856400455</v>
      </c>
      <c r="BJ37" s="281">
        <v>0.54907450674901948</v>
      </c>
      <c r="BK37" s="281">
        <v>9.8740870655030732E-2</v>
      </c>
      <c r="BL37" s="281"/>
      <c r="BM37" s="281">
        <v>0.23880644526532344</v>
      </c>
      <c r="BN37" s="281">
        <v>0.15705484532098352</v>
      </c>
      <c r="BO37" s="281">
        <v>0.29730324343171222</v>
      </c>
      <c r="BP37" s="281">
        <v>0.53371378079378695</v>
      </c>
      <c r="BQ37" s="281">
        <v>0.82678677924246846</v>
      </c>
      <c r="BR37" s="281">
        <v>0.88149905731627287</v>
      </c>
      <c r="BS37" s="281">
        <v>0.88028860377034357</v>
      </c>
      <c r="BT37" s="281">
        <v>1.0656538354471625</v>
      </c>
      <c r="BV37" s="281">
        <v>4.2710286481078592</v>
      </c>
      <c r="BW37" s="281">
        <v>5.8454653909548053</v>
      </c>
      <c r="BX37" s="281">
        <v>5.1452429517259972</v>
      </c>
      <c r="BY37" s="281">
        <v>4.3366600744579182</v>
      </c>
      <c r="BZ37" s="281">
        <v>3.4424563430680162</v>
      </c>
      <c r="CA37" s="281">
        <v>3.0689867568746059</v>
      </c>
      <c r="CB37" s="281">
        <v>3.0073953189320681</v>
      </c>
      <c r="CC37" s="281">
        <v>2.8431430536076938</v>
      </c>
    </row>
    <row r="38" spans="1:84" s="283" customFormat="1" ht="12">
      <c r="A38" s="280">
        <v>1991</v>
      </c>
      <c r="B38" s="281">
        <f t="shared" si="6"/>
        <v>16.969472276531935</v>
      </c>
      <c r="C38" s="281">
        <f t="shared" si="6"/>
        <v>29.144801402396727</v>
      </c>
      <c r="D38" s="281">
        <f t="shared" si="6"/>
        <v>31.56695937583568</v>
      </c>
      <c r="E38" s="281">
        <f t="shared" si="6"/>
        <v>32.986631896621908</v>
      </c>
      <c r="F38" s="281">
        <f t="shared" si="6"/>
        <v>34.693589203216142</v>
      </c>
      <c r="G38" s="281">
        <f t="shared" si="6"/>
        <v>35.63000892909487</v>
      </c>
      <c r="H38" s="281">
        <f t="shared" si="6"/>
        <v>38.294243496308262</v>
      </c>
      <c r="I38" s="281">
        <f t="shared" si="6"/>
        <v>40.082693871520206</v>
      </c>
      <c r="J38" s="281"/>
      <c r="K38" s="281">
        <f t="shared" si="7"/>
        <v>10.178328682640823</v>
      </c>
      <c r="L38" s="281">
        <f t="shared" si="7"/>
        <v>20.152699184368785</v>
      </c>
      <c r="M38" s="281">
        <f t="shared" si="7"/>
        <v>24.041930445309006</v>
      </c>
      <c r="N38" s="281">
        <f t="shared" si="7"/>
        <v>27.329108456259071</v>
      </c>
      <c r="O38" s="281">
        <f t="shared" si="7"/>
        <v>31.376720102327084</v>
      </c>
      <c r="P38" s="281">
        <f t="shared" si="7"/>
        <v>33.747086029575478</v>
      </c>
      <c r="Q38" s="281">
        <f t="shared" si="7"/>
        <v>37.616721646770316</v>
      </c>
      <c r="R38" s="281">
        <f t="shared" si="7"/>
        <v>39.96056930681128</v>
      </c>
      <c r="S38" s="281"/>
      <c r="T38" s="281">
        <v>1.9717211480134125</v>
      </c>
      <c r="U38" s="281">
        <v>7.1574004691355819</v>
      </c>
      <c r="V38" s="281">
        <v>10.134061326337667</v>
      </c>
      <c r="W38" s="281">
        <v>12.770159797527251</v>
      </c>
      <c r="X38" s="281">
        <v>16.662650816276457</v>
      </c>
      <c r="Y38" s="281">
        <v>18.90347646353159</v>
      </c>
      <c r="Z38" s="281">
        <v>21.532696253800225</v>
      </c>
      <c r="AA38" s="281">
        <v>22.450499320238507</v>
      </c>
      <c r="AB38" s="282"/>
      <c r="AC38" s="281">
        <v>0.66666319403396512</v>
      </c>
      <c r="AD38" s="281">
        <v>1.7668097698544609</v>
      </c>
      <c r="AE38" s="281">
        <v>2.3609867058747813</v>
      </c>
      <c r="AF38" s="281">
        <v>2.9310778560607464</v>
      </c>
      <c r="AG38" s="281">
        <v>3.6682581113608679</v>
      </c>
      <c r="AH38" s="281">
        <v>4.0236024603576652</v>
      </c>
      <c r="AI38" s="281">
        <v>4.6658058492244532</v>
      </c>
      <c r="AJ38" s="281">
        <v>4.9708804633143657</v>
      </c>
      <c r="AK38" s="282"/>
      <c r="AL38" s="281">
        <v>1.2058325992061185</v>
      </c>
      <c r="AM38" s="281">
        <v>1.9562451852334362</v>
      </c>
      <c r="AN38" s="281">
        <v>2.4067266615652976</v>
      </c>
      <c r="AO38" s="281">
        <v>2.7933346766482661</v>
      </c>
      <c r="AP38" s="281">
        <v>2.7227390027535896</v>
      </c>
      <c r="AQ38" s="281">
        <v>2.8765639369218547</v>
      </c>
      <c r="AR38" s="281">
        <v>3.3927054886354884</v>
      </c>
      <c r="AS38" s="281">
        <v>4.2444291553125284</v>
      </c>
      <c r="AT38" s="282"/>
      <c r="AU38" s="281">
        <v>1.8391538960527414</v>
      </c>
      <c r="AV38" s="281">
        <v>3.0932649419841822</v>
      </c>
      <c r="AW38" s="281">
        <v>3.6191092903089555</v>
      </c>
      <c r="AX38" s="281">
        <v>3.9526964477593922</v>
      </c>
      <c r="AY38" s="281">
        <v>3.9849067831707154</v>
      </c>
      <c r="AZ38" s="281">
        <v>4.0039824522060554</v>
      </c>
      <c r="BA38" s="281">
        <v>4.2157717290748975</v>
      </c>
      <c r="BB38" s="281">
        <v>4.4857092500753648</v>
      </c>
      <c r="BD38" s="281">
        <v>6.7911435938911104</v>
      </c>
      <c r="BE38" s="281">
        <v>8.9921022180279397</v>
      </c>
      <c r="BF38" s="281">
        <v>7.5250289305266742</v>
      </c>
      <c r="BG38" s="281">
        <v>5.6575234403628345</v>
      </c>
      <c r="BH38" s="281">
        <v>3.3168691008890527</v>
      </c>
      <c r="BI38" s="281">
        <v>1.8829228995193945</v>
      </c>
      <c r="BJ38" s="281">
        <v>0.67752184953794814</v>
      </c>
      <c r="BK38" s="281">
        <v>0.12212456470893063</v>
      </c>
      <c r="BL38" s="281"/>
      <c r="BM38" s="281">
        <v>0.22509175911500481</v>
      </c>
      <c r="BN38" s="281">
        <v>0.14805594170784331</v>
      </c>
      <c r="BO38" s="281">
        <v>0.28547516989605159</v>
      </c>
      <c r="BP38" s="281">
        <v>0.50776543731237722</v>
      </c>
      <c r="BQ38" s="281">
        <v>0.80367562197822129</v>
      </c>
      <c r="BR38" s="281">
        <v>0.86228947592000926</v>
      </c>
      <c r="BS38" s="281">
        <v>0.89357451083645778</v>
      </c>
      <c r="BT38" s="281">
        <v>1.0953375135765411</v>
      </c>
      <c r="BV38" s="281">
        <v>4.2698660862195812</v>
      </c>
      <c r="BW38" s="281">
        <v>6.030922876453281</v>
      </c>
      <c r="BX38" s="281">
        <v>5.235571291326254</v>
      </c>
      <c r="BY38" s="281">
        <v>4.3740742409510398</v>
      </c>
      <c r="BZ38" s="281">
        <v>3.534489766787237</v>
      </c>
      <c r="CA38" s="281">
        <v>3.0771712406383007</v>
      </c>
      <c r="CB38" s="281">
        <v>2.9161678151987895</v>
      </c>
      <c r="CC38" s="281">
        <v>2.7137136042939751</v>
      </c>
    </row>
    <row r="39" spans="1:84" s="283" customFormat="1" ht="12">
      <c r="A39" s="280">
        <v>1992</v>
      </c>
      <c r="B39" s="281">
        <f t="shared" si="6"/>
        <v>15.828051494735233</v>
      </c>
      <c r="C39" s="281">
        <f t="shared" si="6"/>
        <v>28.605325530591308</v>
      </c>
      <c r="D39" s="281">
        <f t="shared" si="6"/>
        <v>31.358952667192369</v>
      </c>
      <c r="E39" s="281">
        <f t="shared" si="6"/>
        <v>32.998955158110114</v>
      </c>
      <c r="F39" s="281">
        <f t="shared" si="6"/>
        <v>34.85523232668109</v>
      </c>
      <c r="G39" s="281">
        <f t="shared" si="6"/>
        <v>36.346203520105583</v>
      </c>
      <c r="H39" s="281">
        <f t="shared" si="6"/>
        <v>39.603390791751487</v>
      </c>
      <c r="I39" s="281">
        <f t="shared" si="6"/>
        <v>41.9283767414491</v>
      </c>
      <c r="J39" s="281"/>
      <c r="K39" s="281">
        <f t="shared" si="7"/>
        <v>9.4818540984475437</v>
      </c>
      <c r="L39" s="281">
        <f t="shared" si="7"/>
        <v>19.605309603725807</v>
      </c>
      <c r="M39" s="281">
        <f t="shared" si="7"/>
        <v>23.58159266635457</v>
      </c>
      <c r="N39" s="281">
        <f t="shared" si="7"/>
        <v>27.060381431509491</v>
      </c>
      <c r="O39" s="281">
        <f t="shared" si="7"/>
        <v>31.355197090718004</v>
      </c>
      <c r="P39" s="281">
        <f t="shared" si="7"/>
        <v>34.38016269477216</v>
      </c>
      <c r="Q39" s="281">
        <f t="shared" si="7"/>
        <v>38.919973553238563</v>
      </c>
      <c r="R39" s="281">
        <f t="shared" si="7"/>
        <v>41.812561302077988</v>
      </c>
      <c r="S39" s="281"/>
      <c r="T39" s="281">
        <v>1.6834501842531924</v>
      </c>
      <c r="U39" s="281">
        <v>6.6731114773961835</v>
      </c>
      <c r="V39" s="281">
        <v>9.5246408962737661</v>
      </c>
      <c r="W39" s="281">
        <v>12.175152042204139</v>
      </c>
      <c r="X39" s="281">
        <v>16.316527415231057</v>
      </c>
      <c r="Y39" s="281">
        <v>19.157664018636442</v>
      </c>
      <c r="Z39" s="281">
        <v>22.298202653261249</v>
      </c>
      <c r="AA39" s="281">
        <v>23.99471789975064</v>
      </c>
      <c r="AB39" s="282"/>
      <c r="AC39" s="281">
        <v>0.6096101804154761</v>
      </c>
      <c r="AD39" s="281">
        <v>1.7452080556689735</v>
      </c>
      <c r="AE39" s="281">
        <v>2.3212431245728795</v>
      </c>
      <c r="AF39" s="281">
        <v>3.0369536317136911</v>
      </c>
      <c r="AG39" s="281">
        <v>3.7696737491073731</v>
      </c>
      <c r="AH39" s="281">
        <v>4.1879282076582331</v>
      </c>
      <c r="AI39" s="281">
        <v>4.8998088262266242</v>
      </c>
      <c r="AJ39" s="281">
        <v>5.0395267463674429</v>
      </c>
      <c r="AK39" s="282"/>
      <c r="AL39" s="281">
        <v>1.1910390785461709</v>
      </c>
      <c r="AM39" s="281">
        <v>1.9779013739540952</v>
      </c>
      <c r="AN39" s="281">
        <v>2.6111431155291283</v>
      </c>
      <c r="AO39" s="281">
        <v>3.111572839669158</v>
      </c>
      <c r="AP39" s="281">
        <v>2.9998468377987342</v>
      </c>
      <c r="AQ39" s="281">
        <v>3.0448167820158636</v>
      </c>
      <c r="AR39" s="281">
        <v>3.6875282711103576</v>
      </c>
      <c r="AS39" s="281">
        <v>4.5432745811517909</v>
      </c>
      <c r="AT39" s="282"/>
      <c r="AU39" s="281">
        <v>1.723729598955466</v>
      </c>
      <c r="AV39" s="281">
        <v>3.0178838422264205</v>
      </c>
      <c r="AW39" s="281">
        <v>3.6290523158562698</v>
      </c>
      <c r="AX39" s="281">
        <v>3.939834010897044</v>
      </c>
      <c r="AY39" s="281">
        <v>4.0361090431106224</v>
      </c>
      <c r="AZ39" s="281">
        <v>4.043649827362227</v>
      </c>
      <c r="BA39" s="281">
        <v>4.1817856074430111</v>
      </c>
      <c r="BB39" s="281">
        <v>4.404663477020188</v>
      </c>
      <c r="BD39" s="281">
        <v>6.3461973962876863</v>
      </c>
      <c r="BE39" s="281">
        <v>9.0000159268655011</v>
      </c>
      <c r="BF39" s="281">
        <v>7.7773600008377981</v>
      </c>
      <c r="BG39" s="281">
        <v>5.9385737266006249</v>
      </c>
      <c r="BH39" s="281">
        <v>3.500035235963086</v>
      </c>
      <c r="BI39" s="281">
        <v>1.9660408253334209</v>
      </c>
      <c r="BJ39" s="281">
        <v>0.68341723851292047</v>
      </c>
      <c r="BK39" s="281">
        <v>0.11581543937111485</v>
      </c>
      <c r="BL39" s="281"/>
      <c r="BM39" s="281">
        <v>0.21021326112230779</v>
      </c>
      <c r="BN39" s="281">
        <v>0.14223836107320048</v>
      </c>
      <c r="BO39" s="281">
        <v>0.2670845958330329</v>
      </c>
      <c r="BP39" s="281">
        <v>0.48156811815053457</v>
      </c>
      <c r="BQ39" s="281">
        <v>0.73698366360237122</v>
      </c>
      <c r="BR39" s="281">
        <v>0.79929699691798028</v>
      </c>
      <c r="BS39" s="281">
        <v>0.7964271239472841</v>
      </c>
      <c r="BT39" s="281">
        <v>0.93523320546447886</v>
      </c>
      <c r="BV39" s="281">
        <v>4.0638117951549324</v>
      </c>
      <c r="BW39" s="281">
        <v>6.0489664934069323</v>
      </c>
      <c r="BX39" s="281">
        <v>5.2284286182894961</v>
      </c>
      <c r="BY39" s="281">
        <v>4.3153007888749224</v>
      </c>
      <c r="BZ39" s="281">
        <v>3.4960563818678452</v>
      </c>
      <c r="CA39" s="281">
        <v>3.1468068621814131</v>
      </c>
      <c r="CB39" s="281">
        <v>3.0562210712500386</v>
      </c>
      <c r="CC39" s="281">
        <v>2.8951453923234514</v>
      </c>
      <c r="CE39" s="284"/>
      <c r="CF39" s="284"/>
    </row>
    <row r="40" spans="1:84" s="283" customFormat="1" ht="12">
      <c r="A40" s="280">
        <v>1993</v>
      </c>
      <c r="B40" s="281">
        <f t="shared" si="6"/>
        <v>15.803699138418077</v>
      </c>
      <c r="C40" s="281">
        <f t="shared" si="6"/>
        <v>28.528313121893824</v>
      </c>
      <c r="D40" s="281">
        <f t="shared" si="6"/>
        <v>31.310897943637546</v>
      </c>
      <c r="E40" s="281">
        <f t="shared" si="6"/>
        <v>33.377906480303878</v>
      </c>
      <c r="F40" s="281">
        <f t="shared" si="6"/>
        <v>36.29994789611731</v>
      </c>
      <c r="G40" s="281">
        <f t="shared" si="6"/>
        <v>38.418379431998716</v>
      </c>
      <c r="H40" s="281">
        <f t="shared" si="6"/>
        <v>44.505543388558287</v>
      </c>
      <c r="I40" s="281">
        <f t="shared" si="6"/>
        <v>48.284483417721702</v>
      </c>
      <c r="J40" s="281"/>
      <c r="K40" s="281">
        <f t="shared" si="7"/>
        <v>9.3042179478793354</v>
      </c>
      <c r="L40" s="281">
        <f t="shared" si="7"/>
        <v>19.667300576261731</v>
      </c>
      <c r="M40" s="281">
        <f t="shared" si="7"/>
        <v>23.632876757976149</v>
      </c>
      <c r="N40" s="281">
        <f t="shared" si="7"/>
        <v>27.452572132830976</v>
      </c>
      <c r="O40" s="281">
        <f t="shared" si="7"/>
        <v>32.709635002732199</v>
      </c>
      <c r="P40" s="281">
        <f t="shared" si="7"/>
        <v>36.375479770034005</v>
      </c>
      <c r="Q40" s="281">
        <f t="shared" si="7"/>
        <v>43.776140354223834</v>
      </c>
      <c r="R40" s="281">
        <f t="shared" si="7"/>
        <v>48.153499989277371</v>
      </c>
      <c r="S40" s="281"/>
      <c r="T40" s="281">
        <v>1.6013533219012646</v>
      </c>
      <c r="U40" s="281">
        <v>6.6072981669324822</v>
      </c>
      <c r="V40" s="281">
        <v>9.4748331284388758</v>
      </c>
      <c r="W40" s="281">
        <v>12.311258119794768</v>
      </c>
      <c r="X40" s="281">
        <v>17.300844041799106</v>
      </c>
      <c r="Y40" s="281">
        <v>20.869792666982793</v>
      </c>
      <c r="Z40" s="281">
        <v>26.312688177958538</v>
      </c>
      <c r="AA40" s="281">
        <v>28.461976427716923</v>
      </c>
      <c r="AB40" s="282"/>
      <c r="AC40" s="281">
        <v>0.59063498701028272</v>
      </c>
      <c r="AD40" s="281">
        <v>1.7476311916640774</v>
      </c>
      <c r="AE40" s="281">
        <v>2.3162700083943601</v>
      </c>
      <c r="AF40" s="281">
        <v>3.0349209789696006</v>
      </c>
      <c r="AG40" s="281">
        <v>3.8217508096880861</v>
      </c>
      <c r="AH40" s="281">
        <v>4.2700433739831594</v>
      </c>
      <c r="AI40" s="281">
        <v>5.2622432751765782</v>
      </c>
      <c r="AJ40" s="281">
        <v>5.8083154742368759</v>
      </c>
      <c r="AK40" s="282"/>
      <c r="AL40" s="281">
        <v>1.3363577603183385</v>
      </c>
      <c r="AM40" s="281">
        <v>2.2431948824754486</v>
      </c>
      <c r="AN40" s="281">
        <v>2.8647594110264221</v>
      </c>
      <c r="AO40" s="281">
        <v>3.436943153305144</v>
      </c>
      <c r="AP40" s="281">
        <v>3.3627084840187926</v>
      </c>
      <c r="AQ40" s="281">
        <v>3.4641279316670346</v>
      </c>
      <c r="AR40" s="281">
        <v>4.3129045935397761</v>
      </c>
      <c r="AS40" s="281">
        <v>5.5989626804670465</v>
      </c>
      <c r="AT40" s="282"/>
      <c r="AU40" s="281">
        <v>1.6053838122958519</v>
      </c>
      <c r="AV40" s="281">
        <v>2.9248182814824206</v>
      </c>
      <c r="AW40" s="281">
        <v>3.4983463696671575</v>
      </c>
      <c r="AX40" s="281">
        <v>3.8666574748967739</v>
      </c>
      <c r="AY40" s="281">
        <v>3.9889877077594562</v>
      </c>
      <c r="AZ40" s="281">
        <v>3.9854489250848828</v>
      </c>
      <c r="BA40" s="281">
        <v>4.2695514375614669</v>
      </c>
      <c r="BB40" s="281">
        <v>4.7084306971794065</v>
      </c>
      <c r="BD40" s="281">
        <v>6.4994811905387406</v>
      </c>
      <c r="BE40" s="281">
        <v>8.861012545632093</v>
      </c>
      <c r="BF40" s="281">
        <v>7.6780211856613958</v>
      </c>
      <c r="BG40" s="281">
        <v>5.9253343474728988</v>
      </c>
      <c r="BH40" s="281">
        <v>3.5903128933851098</v>
      </c>
      <c r="BI40" s="281">
        <v>2.0428996619647077</v>
      </c>
      <c r="BJ40" s="281">
        <v>0.72940303433445441</v>
      </c>
      <c r="BK40" s="281">
        <v>0.13098342844433311</v>
      </c>
      <c r="BL40" s="281"/>
      <c r="BM40" s="281">
        <v>0.22050779585459263</v>
      </c>
      <c r="BN40" s="281">
        <v>0.15261400231219879</v>
      </c>
      <c r="BO40" s="281">
        <v>0.28353065988738108</v>
      </c>
      <c r="BP40" s="281">
        <v>0.51857490344466262</v>
      </c>
      <c r="BQ40" s="281">
        <v>0.80656921637063139</v>
      </c>
      <c r="BR40" s="281">
        <v>0.86317840003464419</v>
      </c>
      <c r="BS40" s="281">
        <v>0.90890203562703342</v>
      </c>
      <c r="BT40" s="281">
        <v>1.0918596016121984</v>
      </c>
      <c r="BV40" s="281">
        <v>3.9499802704990059</v>
      </c>
      <c r="BW40" s="281">
        <v>5.9917440513951048</v>
      </c>
      <c r="BX40" s="281">
        <v>5.1951371805619493</v>
      </c>
      <c r="BY40" s="281">
        <v>4.28421750242003</v>
      </c>
      <c r="BZ40" s="281">
        <v>3.4287747430961288</v>
      </c>
      <c r="CA40" s="281">
        <v>2.9228884722814938</v>
      </c>
      <c r="CB40" s="281">
        <v>2.7098508343604348</v>
      </c>
      <c r="CC40" s="281">
        <v>2.4839551080649183</v>
      </c>
      <c r="CE40" s="284"/>
      <c r="CF40" s="284"/>
    </row>
    <row r="41" spans="1:84" s="283" customFormat="1" ht="12">
      <c r="A41" s="280">
        <v>1994</v>
      </c>
      <c r="B41" s="281">
        <f t="shared" si="6"/>
        <v>16.070827576596773</v>
      </c>
      <c r="C41" s="281">
        <f t="shared" si="6"/>
        <v>28.909105538915075</v>
      </c>
      <c r="D41" s="281">
        <f t="shared" si="6"/>
        <v>31.76347766030133</v>
      </c>
      <c r="E41" s="281">
        <f t="shared" si="6"/>
        <v>33.878792810525816</v>
      </c>
      <c r="F41" s="281">
        <f t="shared" si="6"/>
        <v>36.874312615873727</v>
      </c>
      <c r="G41" s="281">
        <f t="shared" si="6"/>
        <v>39.497165325561731</v>
      </c>
      <c r="H41" s="281">
        <f t="shared" si="6"/>
        <v>45.123910313163186</v>
      </c>
      <c r="I41" s="281">
        <f t="shared" si="6"/>
        <v>48.205937733651986</v>
      </c>
      <c r="J41" s="281"/>
      <c r="K41" s="281">
        <f t="shared" si="7"/>
        <v>9.6868825286288995</v>
      </c>
      <c r="L41" s="281">
        <f t="shared" si="7"/>
        <v>20.184142787139351</v>
      </c>
      <c r="M41" s="281">
        <f t="shared" si="7"/>
        <v>24.094706592277493</v>
      </c>
      <c r="N41" s="281">
        <f t="shared" si="7"/>
        <v>27.940476028886589</v>
      </c>
      <c r="O41" s="281">
        <f t="shared" si="7"/>
        <v>32.842353435751505</v>
      </c>
      <c r="P41" s="281">
        <f t="shared" si="7"/>
        <v>36.755830203480961</v>
      </c>
      <c r="Q41" s="281">
        <f t="shared" si="7"/>
        <v>43.614804366781804</v>
      </c>
      <c r="R41" s="281">
        <f t="shared" si="7"/>
        <v>47.521021874585401</v>
      </c>
      <c r="S41" s="281"/>
      <c r="T41" s="281">
        <v>1.6607073347527213</v>
      </c>
      <c r="U41" s="281">
        <v>6.6626571716403804</v>
      </c>
      <c r="V41" s="281">
        <v>9.6969634972133747</v>
      </c>
      <c r="W41" s="281">
        <v>12.566702966175145</v>
      </c>
      <c r="X41" s="281">
        <v>17.418795086840625</v>
      </c>
      <c r="Y41" s="281">
        <v>21.103953457046888</v>
      </c>
      <c r="Z41" s="281">
        <v>26.091093369030155</v>
      </c>
      <c r="AA41" s="281">
        <v>27.854037333658514</v>
      </c>
      <c r="AB41" s="282"/>
      <c r="AC41" s="281">
        <v>0.61420015698374297</v>
      </c>
      <c r="AD41" s="281">
        <v>1.77528528883042</v>
      </c>
      <c r="AE41" s="281">
        <v>2.3264492746419165</v>
      </c>
      <c r="AF41" s="281">
        <v>2.9355816616233823</v>
      </c>
      <c r="AG41" s="281">
        <v>3.726940087094182</v>
      </c>
      <c r="AH41" s="281">
        <v>4.0151673012540741</v>
      </c>
      <c r="AI41" s="281">
        <v>4.7584486687012237</v>
      </c>
      <c r="AJ41" s="281">
        <v>5.0863182337414061</v>
      </c>
      <c r="AK41" s="282"/>
      <c r="AL41" s="281">
        <v>1.446847634998518</v>
      </c>
      <c r="AM41" s="281">
        <v>2.3764580888139046</v>
      </c>
      <c r="AN41" s="281">
        <v>2.8879197152596032</v>
      </c>
      <c r="AO41" s="281">
        <v>3.5263712823697024</v>
      </c>
      <c r="AP41" s="281">
        <v>3.3513525966099875</v>
      </c>
      <c r="AQ41" s="281">
        <v>3.6273389319274858</v>
      </c>
      <c r="AR41" s="281">
        <v>4.5262072248691947</v>
      </c>
      <c r="AS41" s="281">
        <v>5.9704336807606575</v>
      </c>
      <c r="AT41" s="282"/>
      <c r="AU41" s="281">
        <v>1.608652109176949</v>
      </c>
      <c r="AV41" s="281">
        <v>2.9347739491402338</v>
      </c>
      <c r="AW41" s="281">
        <v>3.4529900554454129</v>
      </c>
      <c r="AX41" s="281">
        <v>3.8723948261965608</v>
      </c>
      <c r="AY41" s="281">
        <v>3.8666874439323742</v>
      </c>
      <c r="AZ41" s="281">
        <v>4.0341774712790368</v>
      </c>
      <c r="BA41" s="281">
        <v>4.4396382377031411</v>
      </c>
      <c r="BB41" s="281">
        <v>4.8515954417784108</v>
      </c>
      <c r="BD41" s="281">
        <v>6.3839450479678748</v>
      </c>
      <c r="BE41" s="281">
        <v>8.724962751775724</v>
      </c>
      <c r="BF41" s="281">
        <v>7.6687710680238341</v>
      </c>
      <c r="BG41" s="281">
        <v>5.9383167816392222</v>
      </c>
      <c r="BH41" s="281">
        <v>4.0319591801222154</v>
      </c>
      <c r="BI41" s="281">
        <v>2.7413351220807733</v>
      </c>
      <c r="BJ41" s="281">
        <v>1.5091059463813805</v>
      </c>
      <c r="BK41" s="281">
        <v>0.68491585906658592</v>
      </c>
      <c r="BL41" s="281"/>
      <c r="BM41" s="281">
        <v>0.23823071246291821</v>
      </c>
      <c r="BN41" s="281">
        <v>0.16549535147443556</v>
      </c>
      <c r="BO41" s="281">
        <v>0.31060888833863903</v>
      </c>
      <c r="BP41" s="281">
        <v>0.55913344807165977</v>
      </c>
      <c r="BQ41" s="281">
        <v>0.86666987641666748</v>
      </c>
      <c r="BR41" s="281">
        <v>0.92337441219934135</v>
      </c>
      <c r="BS41" s="281">
        <v>0.96870307383538445</v>
      </c>
      <c r="BT41" s="281">
        <v>1.1541135205240263</v>
      </c>
      <c r="BV41" s="281">
        <v>4.1182445802540508</v>
      </c>
      <c r="BW41" s="281">
        <v>6.269472937239974</v>
      </c>
      <c r="BX41" s="281">
        <v>5.419775161378551</v>
      </c>
      <c r="BY41" s="281">
        <v>4.4802918444501412</v>
      </c>
      <c r="BZ41" s="281">
        <v>3.6119083448576719</v>
      </c>
      <c r="CA41" s="281">
        <v>3.0518186297741332</v>
      </c>
      <c r="CB41" s="281">
        <v>2.830713792642702</v>
      </c>
      <c r="CC41" s="281">
        <v>2.6045236641223912</v>
      </c>
      <c r="CE41" s="284"/>
      <c r="CF41" s="284"/>
    </row>
    <row r="42" spans="1:84" s="283" customFormat="1" ht="12">
      <c r="A42" s="280">
        <v>1995</v>
      </c>
      <c r="B42" s="281">
        <f t="shared" si="6"/>
        <v>15.946494674207401</v>
      </c>
      <c r="C42" s="281">
        <f t="shared" si="6"/>
        <v>28.866051559792755</v>
      </c>
      <c r="D42" s="281">
        <f t="shared" si="6"/>
        <v>31.837644009626263</v>
      </c>
      <c r="E42" s="281">
        <f t="shared" si="6"/>
        <v>34.171808248267496</v>
      </c>
      <c r="F42" s="281">
        <f t="shared" si="6"/>
        <v>37.03486715106559</v>
      </c>
      <c r="G42" s="281">
        <f t="shared" si="6"/>
        <v>39.825187339216725</v>
      </c>
      <c r="H42" s="281">
        <f t="shared" si="6"/>
        <v>45.45788792694065</v>
      </c>
      <c r="I42" s="281">
        <f t="shared" si="6"/>
        <v>47.563771695418119</v>
      </c>
      <c r="J42" s="281"/>
      <c r="K42" s="281">
        <f t="shared" si="7"/>
        <v>9.5171794962378637</v>
      </c>
      <c r="L42" s="281">
        <f t="shared" si="7"/>
        <v>20.173670794564011</v>
      </c>
      <c r="M42" s="281">
        <f t="shared" si="7"/>
        <v>24.287880714334417</v>
      </c>
      <c r="N42" s="281">
        <f t="shared" si="7"/>
        <v>28.361376057176223</v>
      </c>
      <c r="O42" s="281">
        <f t="shared" si="7"/>
        <v>33.147060089157335</v>
      </c>
      <c r="P42" s="281">
        <f t="shared" si="7"/>
        <v>37.190230850157796</v>
      </c>
      <c r="Q42" s="281">
        <f t="shared" si="7"/>
        <v>43.977748690916059</v>
      </c>
      <c r="R42" s="281">
        <f t="shared" si="7"/>
        <v>46.829628373411396</v>
      </c>
      <c r="S42" s="281"/>
      <c r="T42" s="281">
        <v>1.6552624324879268</v>
      </c>
      <c r="U42" s="281">
        <v>6.6978544665180424</v>
      </c>
      <c r="V42" s="281">
        <v>9.8284821639166235</v>
      </c>
      <c r="W42" s="281">
        <v>12.928374665127773</v>
      </c>
      <c r="X42" s="281">
        <v>17.841871288897686</v>
      </c>
      <c r="Y42" s="281">
        <v>21.647888940558936</v>
      </c>
      <c r="Z42" s="281">
        <v>26.678080210737793</v>
      </c>
      <c r="AA42" s="281">
        <v>27.636338321211195</v>
      </c>
      <c r="AB42" s="282"/>
      <c r="AC42" s="281">
        <v>0.60403986625893313</v>
      </c>
      <c r="AD42" s="281">
        <v>1.7927344701436123</v>
      </c>
      <c r="AE42" s="281">
        <v>2.3160953265659621</v>
      </c>
      <c r="AF42" s="281">
        <v>3.0007714226559923</v>
      </c>
      <c r="AG42" s="281">
        <v>3.685164751272644</v>
      </c>
      <c r="AH42" s="281">
        <v>4.087939817904175</v>
      </c>
      <c r="AI42" s="281">
        <v>4.8649884448364302</v>
      </c>
      <c r="AJ42" s="281">
        <v>5.0005133278741232</v>
      </c>
      <c r="AK42" s="282"/>
      <c r="AL42" s="281">
        <v>1.5172486992911678</v>
      </c>
      <c r="AM42" s="281">
        <v>2.540212451769003</v>
      </c>
      <c r="AN42" s="281">
        <v>3.074313535157899</v>
      </c>
      <c r="AO42" s="281">
        <v>3.7541436566750082</v>
      </c>
      <c r="AP42" s="281">
        <v>3.6180834276041844</v>
      </c>
      <c r="AQ42" s="281">
        <v>3.8153213633705252</v>
      </c>
      <c r="AR42" s="281">
        <v>4.7459439731585142</v>
      </c>
      <c r="AS42" s="281">
        <v>6.1701301167777594</v>
      </c>
      <c r="AT42" s="282"/>
      <c r="AU42" s="281">
        <v>1.5166892360709485</v>
      </c>
      <c r="AV42" s="281">
        <v>2.8149867563754021</v>
      </c>
      <c r="AW42" s="281">
        <v>3.4214446763904642</v>
      </c>
      <c r="AX42" s="281">
        <v>3.7390289070601987</v>
      </c>
      <c r="AY42" s="281">
        <v>3.7156026539738791</v>
      </c>
      <c r="AZ42" s="281">
        <v>3.8578743726488085</v>
      </c>
      <c r="BA42" s="281">
        <v>4.1292393845603463</v>
      </c>
      <c r="BB42" s="281">
        <v>4.530681737562352</v>
      </c>
      <c r="BD42" s="281">
        <v>6.4293151779695359</v>
      </c>
      <c r="BE42" s="281">
        <v>8.6923807652287426</v>
      </c>
      <c r="BF42" s="281">
        <v>7.5497632952918465</v>
      </c>
      <c r="BG42" s="281">
        <v>5.8104321910912651</v>
      </c>
      <c r="BH42" s="281">
        <v>3.887807061908255</v>
      </c>
      <c r="BI42" s="281">
        <v>2.6349564890589297</v>
      </c>
      <c r="BJ42" s="281">
        <v>1.4801392360245893</v>
      </c>
      <c r="BK42" s="281">
        <v>0.73414332200672405</v>
      </c>
      <c r="BL42" s="281"/>
      <c r="BM42" s="281">
        <v>0.22499001341698227</v>
      </c>
      <c r="BN42" s="281">
        <v>0.15586017728605733</v>
      </c>
      <c r="BO42" s="281">
        <v>0.29280054902431102</v>
      </c>
      <c r="BP42" s="281">
        <v>0.52253606186717627</v>
      </c>
      <c r="BQ42" s="281">
        <v>0.79718107115860615</v>
      </c>
      <c r="BR42" s="281">
        <v>0.831993404350303</v>
      </c>
      <c r="BS42" s="281">
        <v>0.85219874188016786</v>
      </c>
      <c r="BT42" s="281">
        <v>1.0020480799138733</v>
      </c>
      <c r="BV42" s="281">
        <v>3.9989492487119036</v>
      </c>
      <c r="BW42" s="281">
        <v>6.1720224724718902</v>
      </c>
      <c r="BX42" s="281">
        <v>5.3547444632791574</v>
      </c>
      <c r="BY42" s="281">
        <v>4.4165213437900777</v>
      </c>
      <c r="BZ42" s="281">
        <v>3.4891568962503401</v>
      </c>
      <c r="CA42" s="281">
        <v>2.9492129513250522</v>
      </c>
      <c r="CB42" s="281">
        <v>2.7072979357428077</v>
      </c>
      <c r="CC42" s="281">
        <v>2.4899167900720931</v>
      </c>
      <c r="CE42" s="284"/>
      <c r="CF42" s="284"/>
    </row>
    <row r="43" spans="1:84" s="283" customFormat="1" ht="12">
      <c r="A43" s="280">
        <v>1996</v>
      </c>
      <c r="B43" s="281">
        <f t="shared" si="6"/>
        <v>16.049546896684191</v>
      </c>
      <c r="C43" s="281">
        <f t="shared" si="6"/>
        <v>29.049115020311014</v>
      </c>
      <c r="D43" s="281">
        <f t="shared" si="6"/>
        <v>32.045280202375338</v>
      </c>
      <c r="E43" s="281">
        <f t="shared" si="6"/>
        <v>34.601260993890406</v>
      </c>
      <c r="F43" s="281">
        <f t="shared" si="6"/>
        <v>37.769848261186418</v>
      </c>
      <c r="G43" s="281">
        <f t="shared" si="6"/>
        <v>41.038762126149003</v>
      </c>
      <c r="H43" s="281">
        <f t="shared" si="6"/>
        <v>47.458021867577713</v>
      </c>
      <c r="I43" s="281">
        <f t="shared" si="6"/>
        <v>50.683131559973887</v>
      </c>
      <c r="J43" s="281"/>
      <c r="K43" s="281">
        <f t="shared" si="7"/>
        <v>9.5692420837695575</v>
      </c>
      <c r="L43" s="281">
        <f t="shared" si="7"/>
        <v>20.467558561267868</v>
      </c>
      <c r="M43" s="281">
        <f t="shared" si="7"/>
        <v>24.771122070474959</v>
      </c>
      <c r="N43" s="281">
        <f t="shared" si="7"/>
        <v>29.018154882109133</v>
      </c>
      <c r="O43" s="281">
        <f t="shared" si="7"/>
        <v>34.078454329565041</v>
      </c>
      <c r="P43" s="281">
        <f t="shared" si="7"/>
        <v>38.492808988869967</v>
      </c>
      <c r="Q43" s="281">
        <f t="shared" si="7"/>
        <v>45.969491618403822</v>
      </c>
      <c r="R43" s="281">
        <f t="shared" si="7"/>
        <v>49.882227270965799</v>
      </c>
      <c r="S43" s="281"/>
      <c r="T43" s="281">
        <v>1.7309061600138933</v>
      </c>
      <c r="U43" s="281">
        <v>6.9256765263503137</v>
      </c>
      <c r="V43" s="281">
        <v>10.212255521900779</v>
      </c>
      <c r="W43" s="281">
        <v>13.64574078222053</v>
      </c>
      <c r="X43" s="281">
        <v>18.94653189845123</v>
      </c>
      <c r="Y43" s="281">
        <v>23.119273658528002</v>
      </c>
      <c r="Z43" s="281">
        <v>28.943532940034121</v>
      </c>
      <c r="AA43" s="281">
        <v>31.065041992832963</v>
      </c>
      <c r="AB43" s="282"/>
      <c r="AC43" s="281">
        <v>0.59884752313044465</v>
      </c>
      <c r="AD43" s="281">
        <v>1.7981376931373103</v>
      </c>
      <c r="AE43" s="281">
        <v>2.2755785283594157</v>
      </c>
      <c r="AF43" s="281">
        <v>2.9644068039733047</v>
      </c>
      <c r="AG43" s="281">
        <v>3.733380395029938</v>
      </c>
      <c r="AH43" s="281">
        <v>4.1712413257070029</v>
      </c>
      <c r="AI43" s="281">
        <v>4.9930599776534086</v>
      </c>
      <c r="AJ43" s="281">
        <v>5.3088429003758648</v>
      </c>
      <c r="AK43" s="282"/>
      <c r="AL43" s="281">
        <v>1.5229987877849822</v>
      </c>
      <c r="AM43" s="281">
        <v>2.6310429812476666</v>
      </c>
      <c r="AN43" s="281">
        <v>3.2568853280164496</v>
      </c>
      <c r="AO43" s="281">
        <v>3.7776268488416602</v>
      </c>
      <c r="AP43" s="281">
        <v>3.5370802227524907</v>
      </c>
      <c r="AQ43" s="281">
        <v>3.7840655531425802</v>
      </c>
      <c r="AR43" s="281">
        <v>4.5946494329000469</v>
      </c>
      <c r="AS43" s="281">
        <v>5.8097821830014222</v>
      </c>
      <c r="AT43" s="282"/>
      <c r="AU43" s="281">
        <v>1.4753796492869582</v>
      </c>
      <c r="AV43" s="281">
        <v>2.7979423117583431</v>
      </c>
      <c r="AW43" s="281">
        <v>3.4027817566012879</v>
      </c>
      <c r="AX43" s="281">
        <v>3.6780830829411513</v>
      </c>
      <c r="AY43" s="281">
        <v>3.5719401139580249</v>
      </c>
      <c r="AZ43" s="281">
        <v>3.657624423042348</v>
      </c>
      <c r="BA43" s="281">
        <v>3.9131350427091087</v>
      </c>
      <c r="BB43" s="281">
        <v>4.2190217221092992</v>
      </c>
      <c r="BD43" s="281">
        <v>6.4803048129146346</v>
      </c>
      <c r="BE43" s="281">
        <v>8.5815564590431457</v>
      </c>
      <c r="BF43" s="281">
        <v>7.274158131900375</v>
      </c>
      <c r="BG43" s="281">
        <v>5.5831061117812695</v>
      </c>
      <c r="BH43" s="281">
        <v>3.6913939316213793</v>
      </c>
      <c r="BI43" s="281">
        <v>2.5459531372790352</v>
      </c>
      <c r="BJ43" s="281">
        <v>1.4885302491738905</v>
      </c>
      <c r="BK43" s="281">
        <v>0.80090428900808486</v>
      </c>
      <c r="BL43" s="281"/>
      <c r="BM43" s="281">
        <v>0.24857654558961734</v>
      </c>
      <c r="BN43" s="281">
        <v>0.17044743407550533</v>
      </c>
      <c r="BO43" s="281">
        <v>0.32080682462085081</v>
      </c>
      <c r="BP43" s="281">
        <v>0.56148981095475803</v>
      </c>
      <c r="BQ43" s="281">
        <v>0.83901876826508637</v>
      </c>
      <c r="BR43" s="281">
        <v>0.87033373511482492</v>
      </c>
      <c r="BS43" s="281">
        <v>0.87808542202504458</v>
      </c>
      <c r="BT43" s="281">
        <v>1.0096024138768871</v>
      </c>
      <c r="BV43" s="281">
        <v>3.9925334179636618</v>
      </c>
      <c r="BW43" s="281">
        <v>6.1443116146987302</v>
      </c>
      <c r="BX43" s="281">
        <v>5.3028141109761746</v>
      </c>
      <c r="BY43" s="281">
        <v>4.3908075531777317</v>
      </c>
      <c r="BZ43" s="281">
        <v>3.4505029311082716</v>
      </c>
      <c r="CA43" s="281">
        <v>2.8902702933352105</v>
      </c>
      <c r="CB43" s="281">
        <v>2.647028803082097</v>
      </c>
      <c r="CC43" s="281">
        <v>2.4699360587693708</v>
      </c>
      <c r="CE43" s="284"/>
      <c r="CF43" s="284"/>
    </row>
    <row r="44" spans="1:84" s="283" customFormat="1" ht="12">
      <c r="A44" s="280">
        <v>1997</v>
      </c>
      <c r="B44" s="281">
        <f t="shared" si="6"/>
        <v>16.153096271751835</v>
      </c>
      <c r="C44" s="281">
        <f t="shared" si="6"/>
        <v>29.081369155041575</v>
      </c>
      <c r="D44" s="281">
        <f t="shared" si="6"/>
        <v>32.287625215396673</v>
      </c>
      <c r="E44" s="281">
        <f t="shared" si="6"/>
        <v>35.140705859770407</v>
      </c>
      <c r="F44" s="281">
        <f t="shared" si="6"/>
        <v>39.212858139816056</v>
      </c>
      <c r="G44" s="281">
        <f t="shared" si="6"/>
        <v>41.698199759806378</v>
      </c>
      <c r="H44" s="281">
        <f t="shared" si="6"/>
        <v>48.002958073298018</v>
      </c>
      <c r="I44" s="281">
        <f t="shared" ref="I44:I62" si="8">AA44+AJ44+AS44+BB44+BK44+CC44+BT44</f>
        <v>50.775060477259274</v>
      </c>
      <c r="J44" s="281"/>
      <c r="K44" s="281">
        <f t="shared" si="7"/>
        <v>9.565917390841765</v>
      </c>
      <c r="L44" s="281">
        <f t="shared" si="7"/>
        <v>20.542091026927039</v>
      </c>
      <c r="M44" s="281">
        <f t="shared" si="7"/>
        <v>25.08343372509842</v>
      </c>
      <c r="N44" s="281">
        <f t="shared" si="7"/>
        <v>29.629629513306224</v>
      </c>
      <c r="O44" s="281">
        <f t="shared" si="7"/>
        <v>35.630101682590805</v>
      </c>
      <c r="P44" s="281">
        <f t="shared" si="7"/>
        <v>39.230319903132539</v>
      </c>
      <c r="Q44" s="281">
        <f t="shared" si="7"/>
        <v>46.531224805271819</v>
      </c>
      <c r="R44" s="281">
        <f t="shared" ref="R44:R62" si="9">AA44+AJ44+AS44+BB44+CC44+BT44</f>
        <v>49.919127385887045</v>
      </c>
      <c r="S44" s="281"/>
      <c r="T44" s="281">
        <v>1.8127478885197421</v>
      </c>
      <c r="U44" s="281">
        <v>7.1655119809744372</v>
      </c>
      <c r="V44" s="281">
        <v>10.540910144146292</v>
      </c>
      <c r="W44" s="281">
        <v>14.290042664397717</v>
      </c>
      <c r="X44" s="281">
        <v>20.134056037446321</v>
      </c>
      <c r="Y44" s="281">
        <v>23.941354247258953</v>
      </c>
      <c r="Z44" s="281">
        <v>29.71334534811708</v>
      </c>
      <c r="AA44" s="281">
        <v>31.394379634286601</v>
      </c>
      <c r="AB44" s="282"/>
      <c r="AC44" s="281">
        <v>0.59970941769982955</v>
      </c>
      <c r="AD44" s="281">
        <v>1.7724188228332154</v>
      </c>
      <c r="AE44" s="281">
        <v>2.3281239924599526</v>
      </c>
      <c r="AF44" s="281">
        <v>3.0110834021484512</v>
      </c>
      <c r="AG44" s="281">
        <v>3.8110688459481299</v>
      </c>
      <c r="AH44" s="281">
        <v>4.2248831797111173</v>
      </c>
      <c r="AI44" s="281">
        <v>5.0132071727236083</v>
      </c>
      <c r="AJ44" s="281">
        <v>5.4353219846201677</v>
      </c>
      <c r="AK44" s="282"/>
      <c r="AL44" s="281">
        <v>1.477850978970163</v>
      </c>
      <c r="AM44" s="281">
        <v>2.5964134844247804</v>
      </c>
      <c r="AN44" s="281">
        <v>3.3168427529906044</v>
      </c>
      <c r="AO44" s="281">
        <v>3.782429676248642</v>
      </c>
      <c r="AP44" s="281">
        <v>3.7522439866613508</v>
      </c>
      <c r="AQ44" s="281">
        <v>3.7319189255605933</v>
      </c>
      <c r="AR44" s="281">
        <v>4.5194366589644712</v>
      </c>
      <c r="AS44" s="281">
        <v>5.6179622720549469</v>
      </c>
      <c r="AT44" s="282"/>
      <c r="AU44" s="281">
        <v>1.4326752948985451</v>
      </c>
      <c r="AV44" s="281">
        <v>2.7570387751634269</v>
      </c>
      <c r="AW44" s="281">
        <v>3.3597153342574875</v>
      </c>
      <c r="AX44" s="281">
        <v>3.617058850245118</v>
      </c>
      <c r="AY44" s="281">
        <v>3.6533237456020098</v>
      </c>
      <c r="AZ44" s="281">
        <v>3.6261423749967907</v>
      </c>
      <c r="BA44" s="281">
        <v>3.8060492073426251</v>
      </c>
      <c r="BB44" s="281">
        <v>4.0534477389076677</v>
      </c>
      <c r="BD44" s="281">
        <v>6.5871788809100691</v>
      </c>
      <c r="BE44" s="281">
        <v>8.5392781281145336</v>
      </c>
      <c r="BF44" s="281">
        <v>7.2041914902982578</v>
      </c>
      <c r="BG44" s="281">
        <v>5.5110763464641863</v>
      </c>
      <c r="BH44" s="281">
        <v>3.5827564572252486</v>
      </c>
      <c r="BI44" s="281">
        <v>2.4678798566738389</v>
      </c>
      <c r="BJ44" s="281">
        <v>1.4717332680261959</v>
      </c>
      <c r="BK44" s="281">
        <v>0.85593309137222962</v>
      </c>
      <c r="BL44" s="281"/>
      <c r="BM44" s="281">
        <v>0.27640607986456134</v>
      </c>
      <c r="BN44" s="281">
        <v>0.18906124822930082</v>
      </c>
      <c r="BO44" s="281">
        <v>0.35129062998799576</v>
      </c>
      <c r="BP44" s="281">
        <v>0.60861382806215025</v>
      </c>
      <c r="BQ44" s="281">
        <v>0.90685672489876112</v>
      </c>
      <c r="BR44" s="281">
        <v>0.90939270530277638</v>
      </c>
      <c r="BS44" s="281">
        <v>0.90120556368341009</v>
      </c>
      <c r="BT44" s="281">
        <v>1.002042163374353</v>
      </c>
      <c r="BV44" s="281">
        <v>3.9665277308889237</v>
      </c>
      <c r="BW44" s="281">
        <v>6.0616467153018796</v>
      </c>
      <c r="BX44" s="281">
        <v>5.1865508712560873</v>
      </c>
      <c r="BY44" s="281">
        <v>4.3204010922041443</v>
      </c>
      <c r="BZ44" s="281">
        <v>3.3725523420342367</v>
      </c>
      <c r="CA44" s="281">
        <v>2.7966284703023061</v>
      </c>
      <c r="CB44" s="281">
        <v>2.5779808544406184</v>
      </c>
      <c r="CC44" s="281">
        <v>2.4159735926433048</v>
      </c>
      <c r="CE44" s="284"/>
      <c r="CF44" s="284"/>
    </row>
    <row r="45" spans="1:84" s="283" customFormat="1" ht="12">
      <c r="A45" s="280">
        <v>1998</v>
      </c>
      <c r="B45" s="281">
        <f t="shared" ref="B45:H62" si="10">T45+AC45+AL45+AU45+BD45+BV45+BM45</f>
        <v>16.225191224563314</v>
      </c>
      <c r="C45" s="281">
        <f t="shared" si="10"/>
        <v>29.073247570766696</v>
      </c>
      <c r="D45" s="281">
        <f t="shared" si="10"/>
        <v>32.688200989611921</v>
      </c>
      <c r="E45" s="281">
        <f t="shared" si="10"/>
        <v>35.919102901969339</v>
      </c>
      <c r="F45" s="281">
        <f t="shared" si="10"/>
        <v>40.090572899019392</v>
      </c>
      <c r="G45" s="281">
        <f t="shared" si="10"/>
        <v>43.77612544352364</v>
      </c>
      <c r="H45" s="281">
        <f t="shared" si="10"/>
        <v>50.782905532238246</v>
      </c>
      <c r="I45" s="281">
        <f t="shared" si="8"/>
        <v>52.662606788410798</v>
      </c>
      <c r="J45" s="281"/>
      <c r="K45" s="281">
        <f t="shared" ref="K45:Q62" si="11">T45+AC45+AL45+AU45+BV45+BM45</f>
        <v>9.5193545567284001</v>
      </c>
      <c r="L45" s="281">
        <f t="shared" si="11"/>
        <v>20.552288015429863</v>
      </c>
      <c r="M45" s="281">
        <f t="shared" si="11"/>
        <v>25.498311684826891</v>
      </c>
      <c r="N45" s="281">
        <f t="shared" si="11"/>
        <v>30.385153701344606</v>
      </c>
      <c r="O45" s="281">
        <f t="shared" si="11"/>
        <v>36.518048717460154</v>
      </c>
      <c r="P45" s="281">
        <f t="shared" si="11"/>
        <v>41.29199812222609</v>
      </c>
      <c r="Q45" s="281">
        <f t="shared" si="11"/>
        <v>49.255727533567892</v>
      </c>
      <c r="R45" s="281">
        <f t="shared" si="9"/>
        <v>51.639589752664222</v>
      </c>
      <c r="S45" s="281"/>
      <c r="T45" s="281">
        <v>1.6980532645385977</v>
      </c>
      <c r="U45" s="281">
        <v>7.2951716129019895</v>
      </c>
      <c r="V45" s="281">
        <v>11.067477375012604</v>
      </c>
      <c r="W45" s="281">
        <v>15.177288110592244</v>
      </c>
      <c r="X45" s="281">
        <v>21.131859378186839</v>
      </c>
      <c r="Y45" s="281">
        <v>25.646063416497672</v>
      </c>
      <c r="Z45" s="281">
        <v>31.886612119243324</v>
      </c>
      <c r="AA45" s="281">
        <v>33.330452376017007</v>
      </c>
      <c r="AB45" s="282"/>
      <c r="AC45" s="281">
        <v>0.63516651723016737</v>
      </c>
      <c r="AD45" s="281">
        <v>1.823216618920134</v>
      </c>
      <c r="AE45" s="281">
        <v>2.4078018029616266</v>
      </c>
      <c r="AF45" s="281">
        <v>3.13596539856221</v>
      </c>
      <c r="AG45" s="281">
        <v>4.0836311334320907</v>
      </c>
      <c r="AH45" s="281">
        <v>4.5641630663785859</v>
      </c>
      <c r="AI45" s="281">
        <v>5.4921273638734069</v>
      </c>
      <c r="AJ45" s="281">
        <v>5.5795129457376822</v>
      </c>
      <c r="AK45" s="282"/>
      <c r="AL45" s="281">
        <v>1.3727815894627511</v>
      </c>
      <c r="AM45" s="281">
        <v>2.4095692328030016</v>
      </c>
      <c r="AN45" s="281">
        <v>3.1161092347875332</v>
      </c>
      <c r="AO45" s="281">
        <v>3.4479058138290797</v>
      </c>
      <c r="AP45" s="281">
        <v>3.3996470904472531</v>
      </c>
      <c r="AQ45" s="281">
        <v>3.5620806120569974</v>
      </c>
      <c r="AR45" s="281">
        <v>4.4029548658211262</v>
      </c>
      <c r="AS45" s="281">
        <v>5.2082877107818621</v>
      </c>
      <c r="AT45" s="282"/>
      <c r="AU45" s="281">
        <v>1.3816725207847036</v>
      </c>
      <c r="AV45" s="281">
        <v>2.6608625769096337</v>
      </c>
      <c r="AW45" s="281">
        <v>3.2868279694639657</v>
      </c>
      <c r="AX45" s="281">
        <v>3.5649899460612207</v>
      </c>
      <c r="AY45" s="281">
        <v>3.5411297694745372</v>
      </c>
      <c r="AZ45" s="281">
        <v>3.6361557417187731</v>
      </c>
      <c r="BA45" s="281">
        <v>3.8323012789074253</v>
      </c>
      <c r="BB45" s="281">
        <v>3.9247463471470767</v>
      </c>
      <c r="BD45" s="281">
        <v>6.7058366678349133</v>
      </c>
      <c r="BE45" s="281">
        <v>8.520959555336832</v>
      </c>
      <c r="BF45" s="281">
        <v>7.1898893047850274</v>
      </c>
      <c r="BG45" s="281">
        <v>5.5339492006247362</v>
      </c>
      <c r="BH45" s="281">
        <v>3.5725241815592375</v>
      </c>
      <c r="BI45" s="281">
        <v>2.4841273212975508</v>
      </c>
      <c r="BJ45" s="281">
        <v>1.5271779986703564</v>
      </c>
      <c r="BK45" s="281">
        <v>1.0230170357465764</v>
      </c>
      <c r="BL45" s="281"/>
      <c r="BM45" s="281">
        <v>0.31828282633684324</v>
      </c>
      <c r="BN45" s="281">
        <v>0.21689331085165217</v>
      </c>
      <c r="BO45" s="281">
        <v>0.3995787050912733</v>
      </c>
      <c r="BP45" s="281">
        <v>0.68381164515933401</v>
      </c>
      <c r="BQ45" s="281">
        <v>0.99763334155042427</v>
      </c>
      <c r="BR45" s="281">
        <v>1.036307442587004</v>
      </c>
      <c r="BS45" s="281">
        <v>0.98465576893810214</v>
      </c>
      <c r="BT45" s="281">
        <v>1.0485083315793584</v>
      </c>
      <c r="BV45" s="281">
        <v>4.1133978383753371</v>
      </c>
      <c r="BW45" s="281">
        <v>6.1465746630434515</v>
      </c>
      <c r="BX45" s="281">
        <v>5.2205165975098895</v>
      </c>
      <c r="BY45" s="281">
        <v>4.3751927871405156</v>
      </c>
      <c r="BZ45" s="281">
        <v>3.3641480043690053</v>
      </c>
      <c r="CA45" s="281">
        <v>2.8472278429870617</v>
      </c>
      <c r="CB45" s="281">
        <v>2.6570761367845046</v>
      </c>
      <c r="CC45" s="281">
        <v>2.5480820414012362</v>
      </c>
      <c r="CE45" s="284"/>
      <c r="CF45" s="284"/>
    </row>
    <row r="46" spans="1:84" s="283" customFormat="1" ht="12">
      <c r="A46" s="280">
        <v>1999</v>
      </c>
      <c r="B46" s="281">
        <f t="shared" si="10"/>
        <v>16.443822074738982</v>
      </c>
      <c r="C46" s="281">
        <f t="shared" si="10"/>
        <v>28.885051738458866</v>
      </c>
      <c r="D46" s="281">
        <f t="shared" si="10"/>
        <v>33.158917712699441</v>
      </c>
      <c r="E46" s="281">
        <f t="shared" si="10"/>
        <v>36.431865011932672</v>
      </c>
      <c r="F46" s="281">
        <f t="shared" si="10"/>
        <v>40.709473126628666</v>
      </c>
      <c r="G46" s="281">
        <f t="shared" si="10"/>
        <v>44.192603760941743</v>
      </c>
      <c r="H46" s="281">
        <f t="shared" si="10"/>
        <v>50.817498134691817</v>
      </c>
      <c r="I46" s="281">
        <f t="shared" si="8"/>
        <v>52.378168467252443</v>
      </c>
      <c r="J46" s="281"/>
      <c r="K46" s="281">
        <f t="shared" si="11"/>
        <v>9.6623559726512642</v>
      </c>
      <c r="L46" s="281">
        <f t="shared" si="11"/>
        <v>20.312349336234902</v>
      </c>
      <c r="M46" s="281">
        <f t="shared" si="11"/>
        <v>25.781686864578933</v>
      </c>
      <c r="N46" s="281">
        <f t="shared" si="11"/>
        <v>30.799841685059338</v>
      </c>
      <c r="O46" s="281">
        <f t="shared" si="11"/>
        <v>37.142805380641754</v>
      </c>
      <c r="P46" s="281">
        <f t="shared" si="11"/>
        <v>41.737994601571351</v>
      </c>
      <c r="Q46" s="281">
        <f t="shared" si="11"/>
        <v>49.272723508802642</v>
      </c>
      <c r="R46" s="281">
        <f t="shared" si="9"/>
        <v>51.195737461487141</v>
      </c>
      <c r="S46" s="281"/>
      <c r="T46" s="281">
        <v>1.7652021526887145</v>
      </c>
      <c r="U46" s="281">
        <v>7.242228469189441</v>
      </c>
      <c r="V46" s="281">
        <v>11.428012196391574</v>
      </c>
      <c r="W46" s="281">
        <v>15.67775350681301</v>
      </c>
      <c r="X46" s="281">
        <v>21.679091712961267</v>
      </c>
      <c r="Y46" s="281">
        <v>25.880804755268549</v>
      </c>
      <c r="Z46" s="281">
        <v>31.934092841054184</v>
      </c>
      <c r="AA46" s="281">
        <v>33.148851833326965</v>
      </c>
      <c r="AB46" s="282"/>
      <c r="AC46" s="281">
        <v>0.57442727625973611</v>
      </c>
      <c r="AD46" s="281">
        <v>1.7717479018601969</v>
      </c>
      <c r="AE46" s="281">
        <v>2.5064385101621598</v>
      </c>
      <c r="AF46" s="281">
        <v>3.2915025848063308</v>
      </c>
      <c r="AG46" s="281">
        <v>4.1266594794030196</v>
      </c>
      <c r="AH46" s="281">
        <v>4.700869679066602</v>
      </c>
      <c r="AI46" s="281">
        <v>5.7137353382434215</v>
      </c>
      <c r="AJ46" s="281">
        <v>5.7765626232024676</v>
      </c>
      <c r="AK46" s="282"/>
      <c r="AL46" s="281">
        <v>1.4021191939792095</v>
      </c>
      <c r="AM46" s="281">
        <v>2.4001837568566131</v>
      </c>
      <c r="AN46" s="281">
        <v>2.9987782532322944</v>
      </c>
      <c r="AO46" s="281">
        <v>3.3094919463557075</v>
      </c>
      <c r="AP46" s="281">
        <v>3.4908622658363244</v>
      </c>
      <c r="AQ46" s="281">
        <v>3.7625022669212824</v>
      </c>
      <c r="AR46" s="281">
        <v>4.355356253269691</v>
      </c>
      <c r="AS46" s="281">
        <v>5.0192798179824205</v>
      </c>
      <c r="AT46" s="282"/>
      <c r="AU46" s="281">
        <v>1.404399087599554</v>
      </c>
      <c r="AV46" s="281">
        <v>2.6479614132653961</v>
      </c>
      <c r="AW46" s="281">
        <v>3.2544925840825458</v>
      </c>
      <c r="AX46" s="281">
        <v>3.5054201484776062</v>
      </c>
      <c r="AY46" s="281">
        <v>3.5651379924904845</v>
      </c>
      <c r="AZ46" s="281">
        <v>3.6161874780977743</v>
      </c>
      <c r="BA46" s="281">
        <v>3.703924190046501</v>
      </c>
      <c r="BB46" s="281">
        <v>3.6953377645985741</v>
      </c>
      <c r="BD46" s="281">
        <v>6.7814661020877187</v>
      </c>
      <c r="BE46" s="281">
        <v>8.572702402223964</v>
      </c>
      <c r="BF46" s="281">
        <v>7.377230848120508</v>
      </c>
      <c r="BG46" s="281">
        <v>5.6320233268733322</v>
      </c>
      <c r="BH46" s="281">
        <v>3.5666677459869129</v>
      </c>
      <c r="BI46" s="281">
        <v>2.454609159370392</v>
      </c>
      <c r="BJ46" s="281">
        <v>1.5447746258891724</v>
      </c>
      <c r="BK46" s="281">
        <v>1.1824310057652987</v>
      </c>
      <c r="BL46" s="281"/>
      <c r="BM46" s="281">
        <v>0.3453738537044278</v>
      </c>
      <c r="BN46" s="281">
        <v>0.2327579551524793</v>
      </c>
      <c r="BO46" s="281">
        <v>0.42848969545261983</v>
      </c>
      <c r="BP46" s="281">
        <v>0.73481370462497686</v>
      </c>
      <c r="BQ46" s="281">
        <v>1.0596527320362699</v>
      </c>
      <c r="BR46" s="281">
        <v>1.061837256622203</v>
      </c>
      <c r="BS46" s="281">
        <v>0.99742926074039773</v>
      </c>
      <c r="BT46" s="281">
        <v>1.043982056802488</v>
      </c>
      <c r="BV46" s="281">
        <v>4.1708344084196218</v>
      </c>
      <c r="BW46" s="281">
        <v>6.0174698399107767</v>
      </c>
      <c r="BX46" s="281">
        <v>5.1654756252577423</v>
      </c>
      <c r="BY46" s="281">
        <v>4.2808597939817092</v>
      </c>
      <c r="BZ46" s="281">
        <v>3.2214011979143917</v>
      </c>
      <c r="CA46" s="281">
        <v>2.7157931655949352</v>
      </c>
      <c r="CB46" s="281">
        <v>2.5681856254484483</v>
      </c>
      <c r="CC46" s="281">
        <v>2.5117233655742184</v>
      </c>
      <c r="CE46" s="284"/>
      <c r="CF46" s="284"/>
    </row>
    <row r="47" spans="1:84" s="283" customFormat="1" ht="12">
      <c r="A47" s="280">
        <v>2000</v>
      </c>
      <c r="B47" s="281">
        <f t="shared" si="10"/>
        <v>16.699054953300447</v>
      </c>
      <c r="C47" s="281">
        <f t="shared" si="10"/>
        <v>29.040462848722097</v>
      </c>
      <c r="D47" s="281">
        <f t="shared" si="10"/>
        <v>33.07276361086651</v>
      </c>
      <c r="E47" s="281">
        <f t="shared" si="10"/>
        <v>36.44180040970538</v>
      </c>
      <c r="F47" s="281">
        <f t="shared" si="10"/>
        <v>41.586640561052889</v>
      </c>
      <c r="G47" s="281">
        <f t="shared" si="10"/>
        <v>44.678698497953711</v>
      </c>
      <c r="H47" s="281">
        <f t="shared" si="10"/>
        <v>51.806704487616187</v>
      </c>
      <c r="I47" s="281">
        <f t="shared" si="8"/>
        <v>54.127500541467796</v>
      </c>
      <c r="J47" s="281"/>
      <c r="K47" s="281">
        <f t="shared" si="11"/>
        <v>9.7023643274486542</v>
      </c>
      <c r="L47" s="281">
        <f t="shared" si="11"/>
        <v>20.572290218459813</v>
      </c>
      <c r="M47" s="281">
        <f t="shared" si="11"/>
        <v>25.671564151650671</v>
      </c>
      <c r="N47" s="281">
        <f t="shared" si="11"/>
        <v>30.810648612687348</v>
      </c>
      <c r="O47" s="281">
        <f t="shared" si="11"/>
        <v>38.011976696617168</v>
      </c>
      <c r="P47" s="281">
        <f t="shared" si="11"/>
        <v>42.223743425461784</v>
      </c>
      <c r="Q47" s="281">
        <f t="shared" si="11"/>
        <v>50.148795571023427</v>
      </c>
      <c r="R47" s="281">
        <f t="shared" si="9"/>
        <v>52.794228461237189</v>
      </c>
      <c r="S47" s="281"/>
      <c r="T47" s="281">
        <v>1.7879306615434549</v>
      </c>
      <c r="U47" s="281">
        <v>7.4285006633727644</v>
      </c>
      <c r="V47" s="281">
        <v>11.599931190733519</v>
      </c>
      <c r="W47" s="281">
        <v>16.005795419705532</v>
      </c>
      <c r="X47" s="281">
        <v>22.458124594998839</v>
      </c>
      <c r="Y47" s="281">
        <v>26.551539708636557</v>
      </c>
      <c r="Z47" s="281">
        <v>33.207751253632217</v>
      </c>
      <c r="AA47" s="281">
        <v>34.982829620331621</v>
      </c>
      <c r="AB47" s="282"/>
      <c r="AC47" s="281">
        <v>0.5715925171826467</v>
      </c>
      <c r="AD47" s="281">
        <v>1.7918712633609784</v>
      </c>
      <c r="AE47" s="281">
        <v>2.5340081128129435</v>
      </c>
      <c r="AF47" s="281">
        <v>3.3701852603036957</v>
      </c>
      <c r="AG47" s="281">
        <v>4.3393990614692273</v>
      </c>
      <c r="AH47" s="281">
        <v>4.840172970896873</v>
      </c>
      <c r="AI47" s="281">
        <v>6.0391521457062423</v>
      </c>
      <c r="AJ47" s="281">
        <v>6.6342098338587245</v>
      </c>
      <c r="AK47" s="282"/>
      <c r="AL47" s="281">
        <v>1.4028443434323312</v>
      </c>
      <c r="AM47" s="281">
        <v>2.3794054029573233</v>
      </c>
      <c r="AN47" s="281">
        <v>2.7339219219682507</v>
      </c>
      <c r="AO47" s="281">
        <v>3.0111072432424821</v>
      </c>
      <c r="AP47" s="281">
        <v>3.3346344213849051</v>
      </c>
      <c r="AQ47" s="281">
        <v>3.5640434951057252</v>
      </c>
      <c r="AR47" s="281">
        <v>3.8889949533779777</v>
      </c>
      <c r="AS47" s="281">
        <v>4.3446703477154998</v>
      </c>
      <c r="AT47" s="282"/>
      <c r="AU47" s="281">
        <v>1.4060852828070924</v>
      </c>
      <c r="AV47" s="281">
        <v>2.6114380312131273</v>
      </c>
      <c r="AW47" s="281">
        <v>3.1241248571876574</v>
      </c>
      <c r="AX47" s="281">
        <v>3.3830246156091883</v>
      </c>
      <c r="AY47" s="281">
        <v>3.5747889151336261</v>
      </c>
      <c r="AZ47" s="281">
        <v>3.5631364820855613</v>
      </c>
      <c r="BA47" s="281">
        <v>3.4543081036019561</v>
      </c>
      <c r="BB47" s="281">
        <v>3.3247538995305379</v>
      </c>
      <c r="BD47" s="281">
        <v>6.9966906258517927</v>
      </c>
      <c r="BE47" s="281">
        <v>8.4681726302622859</v>
      </c>
      <c r="BF47" s="281">
        <v>7.4011994592158361</v>
      </c>
      <c r="BG47" s="281">
        <v>5.631151797018032</v>
      </c>
      <c r="BH47" s="281">
        <v>3.5746638644357196</v>
      </c>
      <c r="BI47" s="281">
        <v>2.4549550724919245</v>
      </c>
      <c r="BJ47" s="281">
        <v>1.657908916592761</v>
      </c>
      <c r="BK47" s="281">
        <v>1.3332720802306055</v>
      </c>
      <c r="BL47" s="281"/>
      <c r="BM47" s="281">
        <v>0.31634089114746189</v>
      </c>
      <c r="BN47" s="281">
        <v>0.21479367121330861</v>
      </c>
      <c r="BO47" s="281">
        <v>0.38716459719809904</v>
      </c>
      <c r="BP47" s="281">
        <v>0.65656772562717558</v>
      </c>
      <c r="BQ47" s="281">
        <v>0.96639443406786041</v>
      </c>
      <c r="BR47" s="281">
        <v>0.94060574540619346</v>
      </c>
      <c r="BS47" s="281">
        <v>0.85848356965709438</v>
      </c>
      <c r="BT47" s="281">
        <v>0.87079534231256495</v>
      </c>
      <c r="BV47" s="281">
        <v>4.2175706313356667</v>
      </c>
      <c r="BW47" s="281">
        <v>6.1462811863423115</v>
      </c>
      <c r="BX47" s="281">
        <v>5.292413471750204</v>
      </c>
      <c r="BY47" s="281">
        <v>4.3839683481992759</v>
      </c>
      <c r="BZ47" s="281">
        <v>3.3386352695627175</v>
      </c>
      <c r="CA47" s="281">
        <v>2.7642450233308731</v>
      </c>
      <c r="CB47" s="281">
        <v>2.7001055450479399</v>
      </c>
      <c r="CC47" s="281">
        <v>2.636969417488245</v>
      </c>
      <c r="CE47" s="284"/>
      <c r="CF47" s="284"/>
    </row>
    <row r="48" spans="1:84" s="283" customFormat="1" ht="12">
      <c r="A48" s="280">
        <v>2001</v>
      </c>
      <c r="B48" s="281">
        <f t="shared" si="10"/>
        <v>15.448702500921183</v>
      </c>
      <c r="C48" s="281">
        <f t="shared" si="10"/>
        <v>28.532059256533298</v>
      </c>
      <c r="D48" s="281">
        <f t="shared" si="10"/>
        <v>32.581966568296046</v>
      </c>
      <c r="E48" s="281">
        <f t="shared" si="10"/>
        <v>35.248890755541041</v>
      </c>
      <c r="F48" s="281">
        <f t="shared" si="10"/>
        <v>40.095940373048997</v>
      </c>
      <c r="G48" s="281">
        <f t="shared" si="10"/>
        <v>41.925633414807265</v>
      </c>
      <c r="H48" s="281">
        <f t="shared" si="10"/>
        <v>48.941238400232002</v>
      </c>
      <c r="I48" s="281">
        <f t="shared" si="8"/>
        <v>52.14187261918913</v>
      </c>
      <c r="J48" s="281"/>
      <c r="K48" s="281">
        <f t="shared" si="11"/>
        <v>8.9250928594546437</v>
      </c>
      <c r="L48" s="281">
        <f t="shared" si="11"/>
        <v>20.058846166826196</v>
      </c>
      <c r="M48" s="281">
        <f t="shared" si="11"/>
        <v>24.961711770556782</v>
      </c>
      <c r="N48" s="281">
        <f t="shared" si="11"/>
        <v>29.367620144511189</v>
      </c>
      <c r="O48" s="281">
        <f t="shared" si="11"/>
        <v>36.391130504928178</v>
      </c>
      <c r="P48" s="281">
        <f t="shared" si="11"/>
        <v>39.412703227304569</v>
      </c>
      <c r="Q48" s="281">
        <f t="shared" si="11"/>
        <v>47.348549327996245</v>
      </c>
      <c r="R48" s="281">
        <f t="shared" si="9"/>
        <v>51.017255575293987</v>
      </c>
      <c r="S48" s="281"/>
      <c r="T48" s="281">
        <v>1.605944384923907</v>
      </c>
      <c r="U48" s="281">
        <v>7.6502343471209713</v>
      </c>
      <c r="V48" s="281">
        <v>11.84823616398012</v>
      </c>
      <c r="W48" s="281">
        <v>15.618000556350326</v>
      </c>
      <c r="X48" s="281">
        <v>21.6375779588721</v>
      </c>
      <c r="Y48" s="281">
        <v>24.795222086692384</v>
      </c>
      <c r="Z48" s="281">
        <v>31.087167693285057</v>
      </c>
      <c r="AA48" s="281">
        <v>33.525948560070027</v>
      </c>
      <c r="AB48" s="282"/>
      <c r="AC48" s="281">
        <v>0.57786556030961689</v>
      </c>
      <c r="AD48" s="281">
        <v>1.8371924867534795</v>
      </c>
      <c r="AE48" s="281">
        <v>2.5857154846464536</v>
      </c>
      <c r="AF48" s="281">
        <v>3.407884654405982</v>
      </c>
      <c r="AG48" s="281">
        <v>4.2620631812458685</v>
      </c>
      <c r="AH48" s="281">
        <v>4.7388267582465682</v>
      </c>
      <c r="AI48" s="281">
        <v>6.0925229430128889</v>
      </c>
      <c r="AJ48" s="281">
        <v>6.4000103820652106</v>
      </c>
      <c r="AK48" s="282"/>
      <c r="AL48" s="281">
        <v>1.0120311992336408</v>
      </c>
      <c r="AM48" s="281">
        <v>1.7453138990286918</v>
      </c>
      <c r="AN48" s="281">
        <v>1.8625353902732722</v>
      </c>
      <c r="AO48" s="281">
        <v>1.9864821211087089</v>
      </c>
      <c r="AP48" s="281">
        <v>2.445322820358621</v>
      </c>
      <c r="AQ48" s="281">
        <v>2.4919595143177347</v>
      </c>
      <c r="AR48" s="281">
        <v>2.7412711057670531</v>
      </c>
      <c r="AS48" s="281">
        <v>3.4608281368569269</v>
      </c>
      <c r="AT48" s="282"/>
      <c r="AU48" s="281">
        <v>1.4141734145835023</v>
      </c>
      <c r="AV48" s="281">
        <v>2.6552757106505993</v>
      </c>
      <c r="AW48" s="281">
        <v>3.1019343651398357</v>
      </c>
      <c r="AX48" s="281">
        <v>3.3736004340692336</v>
      </c>
      <c r="AY48" s="281">
        <v>3.7294644101293324</v>
      </c>
      <c r="AZ48" s="281">
        <v>3.7092011249997037</v>
      </c>
      <c r="BA48" s="281">
        <v>3.7936440659460806</v>
      </c>
      <c r="BB48" s="281">
        <v>3.9554804933849801</v>
      </c>
      <c r="BD48" s="281">
        <v>6.523609641466539</v>
      </c>
      <c r="BE48" s="281">
        <v>8.4732130897071016</v>
      </c>
      <c r="BF48" s="281">
        <v>7.6202547977392632</v>
      </c>
      <c r="BG48" s="281">
        <v>5.8812706110298523</v>
      </c>
      <c r="BH48" s="281">
        <v>3.7048098681208215</v>
      </c>
      <c r="BI48" s="281">
        <v>2.5129301875026995</v>
      </c>
      <c r="BJ48" s="281">
        <v>1.5926890722357585</v>
      </c>
      <c r="BK48" s="281">
        <v>1.1246170438951444</v>
      </c>
      <c r="BL48" s="281"/>
      <c r="BM48" s="281">
        <v>0.29965471453257886</v>
      </c>
      <c r="BN48" s="281">
        <v>0.20697679802883792</v>
      </c>
      <c r="BO48" s="281">
        <v>0.37658714386759101</v>
      </c>
      <c r="BP48" s="281">
        <v>0.62889232273515672</v>
      </c>
      <c r="BQ48" s="281">
        <v>0.97639941563509247</v>
      </c>
      <c r="BR48" s="281">
        <v>0.93444274300722263</v>
      </c>
      <c r="BS48" s="281">
        <v>0.92028684586342413</v>
      </c>
      <c r="BT48" s="281">
        <v>1.0439665451644173</v>
      </c>
      <c r="BV48" s="281">
        <v>4.0154235858713969</v>
      </c>
      <c r="BW48" s="281">
        <v>5.9638529252436188</v>
      </c>
      <c r="BX48" s="281">
        <v>5.18670322264951</v>
      </c>
      <c r="BY48" s="281">
        <v>4.3527600558417854</v>
      </c>
      <c r="BZ48" s="281">
        <v>3.3403027186871639</v>
      </c>
      <c r="CA48" s="281">
        <v>2.74305100004096</v>
      </c>
      <c r="CB48" s="281">
        <v>2.7136566741217401</v>
      </c>
      <c r="CC48" s="281">
        <v>2.6310214577524218</v>
      </c>
      <c r="CE48" s="284"/>
      <c r="CF48" s="284"/>
    </row>
    <row r="49" spans="1:84" s="283" customFormat="1" ht="12">
      <c r="A49" s="280">
        <v>2002</v>
      </c>
      <c r="B49" s="281">
        <f t="shared" si="10"/>
        <v>14.145814304492145</v>
      </c>
      <c r="C49" s="281">
        <f t="shared" si="10"/>
        <v>26.518054721026335</v>
      </c>
      <c r="D49" s="281">
        <f t="shared" si="10"/>
        <v>30.352716337779228</v>
      </c>
      <c r="E49" s="281">
        <f t="shared" si="10"/>
        <v>32.848357110686791</v>
      </c>
      <c r="F49" s="281">
        <f t="shared" si="10"/>
        <v>36.760156346207673</v>
      </c>
      <c r="G49" s="281">
        <f t="shared" si="10"/>
        <v>37.516701494014939</v>
      </c>
      <c r="H49" s="281">
        <f t="shared" si="10"/>
        <v>43.23890662142405</v>
      </c>
      <c r="I49" s="281">
        <f t="shared" si="8"/>
        <v>46.243090250397039</v>
      </c>
      <c r="J49" s="281"/>
      <c r="K49" s="281">
        <f t="shared" si="11"/>
        <v>7.8264503876460587</v>
      </c>
      <c r="L49" s="281">
        <f t="shared" si="11"/>
        <v>18.244191565936326</v>
      </c>
      <c r="M49" s="281">
        <f t="shared" si="11"/>
        <v>22.793172040437366</v>
      </c>
      <c r="N49" s="281">
        <f t="shared" si="11"/>
        <v>26.796730744942089</v>
      </c>
      <c r="O49" s="281">
        <f t="shared" si="11"/>
        <v>32.927454401551067</v>
      </c>
      <c r="P49" s="281">
        <f t="shared" si="11"/>
        <v>34.907246226605984</v>
      </c>
      <c r="Q49" s="281">
        <f t="shared" si="11"/>
        <v>41.664968557119771</v>
      </c>
      <c r="R49" s="281">
        <f t="shared" si="9"/>
        <v>45.293816796110626</v>
      </c>
      <c r="S49" s="281"/>
      <c r="T49" s="281">
        <v>0.97796747071616852</v>
      </c>
      <c r="U49" s="281">
        <v>6.0768241365782805</v>
      </c>
      <c r="V49" s="281">
        <v>9.807680713122517</v>
      </c>
      <c r="W49" s="281">
        <v>13.337397106331162</v>
      </c>
      <c r="X49" s="281">
        <v>18.752541927015407</v>
      </c>
      <c r="Y49" s="281">
        <v>21.149460345301989</v>
      </c>
      <c r="Z49" s="281">
        <v>26.52154345715693</v>
      </c>
      <c r="AA49" s="281">
        <v>28.647490723772506</v>
      </c>
      <c r="AB49" s="282"/>
      <c r="AC49" s="281">
        <v>0.43153053234005245</v>
      </c>
      <c r="AD49" s="281">
        <v>1.654325995275358</v>
      </c>
      <c r="AE49" s="281">
        <v>2.4259521022600827</v>
      </c>
      <c r="AF49" s="281">
        <v>3.0558557200282195</v>
      </c>
      <c r="AG49" s="281">
        <v>3.8616695141111532</v>
      </c>
      <c r="AH49" s="281">
        <v>4.0650740405584749</v>
      </c>
      <c r="AI49" s="281">
        <v>5.0218274070256514</v>
      </c>
      <c r="AJ49" s="281">
        <v>5.4121880018663919</v>
      </c>
      <c r="AK49" s="282"/>
      <c r="AL49" s="281">
        <v>0.88484554083005718</v>
      </c>
      <c r="AM49" s="281">
        <v>1.6356501214631523</v>
      </c>
      <c r="AN49" s="281">
        <v>1.8417649792156792</v>
      </c>
      <c r="AO49" s="281">
        <v>1.9083507253916583</v>
      </c>
      <c r="AP49" s="281">
        <v>2.1452754902372826</v>
      </c>
      <c r="AQ49" s="281">
        <v>2.1341849323915323</v>
      </c>
      <c r="AR49" s="281">
        <v>2.3619244360925209</v>
      </c>
      <c r="AS49" s="281">
        <v>3.1126211693179671</v>
      </c>
      <c r="AT49" s="282"/>
      <c r="AU49" s="281">
        <v>1.4200379279227215</v>
      </c>
      <c r="AV49" s="281">
        <v>2.7802606852463998</v>
      </c>
      <c r="AW49" s="281">
        <v>3.3029733849372604</v>
      </c>
      <c r="AX49" s="281">
        <v>3.5903035722161429</v>
      </c>
      <c r="AY49" s="281">
        <v>3.9028620909107832</v>
      </c>
      <c r="AZ49" s="281">
        <v>3.8577711642058441</v>
      </c>
      <c r="BA49" s="281">
        <v>4.0256849452871935</v>
      </c>
      <c r="BB49" s="281">
        <v>4.3282023858900782</v>
      </c>
      <c r="BD49" s="281">
        <v>6.3193639168460862</v>
      </c>
      <c r="BE49" s="281">
        <v>8.2738631550900106</v>
      </c>
      <c r="BF49" s="281">
        <v>7.5595442973418621</v>
      </c>
      <c r="BG49" s="281">
        <v>6.0516263657447054</v>
      </c>
      <c r="BH49" s="281">
        <v>3.8327019446566064</v>
      </c>
      <c r="BI49" s="281">
        <v>2.6094552674089524</v>
      </c>
      <c r="BJ49" s="281">
        <v>1.573938064304278</v>
      </c>
      <c r="BK49" s="281">
        <v>0.94927345428640963</v>
      </c>
      <c r="BL49" s="281"/>
      <c r="BM49" s="281">
        <v>0.24812223678868495</v>
      </c>
      <c r="BN49" s="281">
        <v>0.17553602303128268</v>
      </c>
      <c r="BO49" s="281">
        <v>0.31687284976171315</v>
      </c>
      <c r="BP49" s="281">
        <v>0.54369976489581429</v>
      </c>
      <c r="BQ49" s="281">
        <v>0.89243520777634866</v>
      </c>
      <c r="BR49" s="281">
        <v>0.92302112294913208</v>
      </c>
      <c r="BS49" s="281">
        <v>0.99482078689578246</v>
      </c>
      <c r="BT49" s="281">
        <v>1.1607573905078123</v>
      </c>
      <c r="BV49" s="281">
        <v>3.8639466790483739</v>
      </c>
      <c r="BW49" s="281">
        <v>5.9215946043418537</v>
      </c>
      <c r="BX49" s="281">
        <v>5.0979280111401168</v>
      </c>
      <c r="BY49" s="281">
        <v>4.3611238560790948</v>
      </c>
      <c r="BZ49" s="281">
        <v>3.3726701715000891</v>
      </c>
      <c r="CA49" s="281">
        <v>2.7777346211990142</v>
      </c>
      <c r="CB49" s="281">
        <v>2.739167524661696</v>
      </c>
      <c r="CC49" s="281">
        <v>2.6325571247558721</v>
      </c>
      <c r="CE49" s="284"/>
      <c r="CF49" s="284"/>
    </row>
    <row r="50" spans="1:84" s="283" customFormat="1" ht="12">
      <c r="A50" s="280">
        <v>2003</v>
      </c>
      <c r="B50" s="281">
        <f t="shared" si="10"/>
        <v>13.951694384378628</v>
      </c>
      <c r="C50" s="281">
        <f t="shared" si="10"/>
        <v>25.95517290117245</v>
      </c>
      <c r="D50" s="281">
        <f t="shared" si="10"/>
        <v>29.531663636469435</v>
      </c>
      <c r="E50" s="281">
        <f t="shared" si="10"/>
        <v>31.636699381383501</v>
      </c>
      <c r="F50" s="281">
        <f t="shared" si="10"/>
        <v>35.418738284136985</v>
      </c>
      <c r="G50" s="281">
        <f t="shared" si="10"/>
        <v>35.705086055409978</v>
      </c>
      <c r="H50" s="281">
        <f t="shared" si="10"/>
        <v>40.81837328644653</v>
      </c>
      <c r="I50" s="281">
        <f t="shared" si="8"/>
        <v>43.122471627394795</v>
      </c>
      <c r="J50" s="281"/>
      <c r="K50" s="281">
        <f t="shared" si="11"/>
        <v>7.5282160157347988</v>
      </c>
      <c r="L50" s="281">
        <f t="shared" si="11"/>
        <v>17.823617400974868</v>
      </c>
      <c r="M50" s="281">
        <f t="shared" si="11"/>
        <v>22.091957526410241</v>
      </c>
      <c r="N50" s="281">
        <f t="shared" si="11"/>
        <v>25.665106889750064</v>
      </c>
      <c r="O50" s="281">
        <f t="shared" si="11"/>
        <v>31.620358789616269</v>
      </c>
      <c r="P50" s="281">
        <f t="shared" si="11"/>
        <v>33.161257889826892</v>
      </c>
      <c r="Q50" s="281">
        <f t="shared" si="11"/>
        <v>39.297603690565083</v>
      </c>
      <c r="R50" s="281">
        <f t="shared" si="9"/>
        <v>42.274092993232124</v>
      </c>
      <c r="S50" s="281"/>
      <c r="T50" s="281">
        <v>0.78496288568311745</v>
      </c>
      <c r="U50" s="281">
        <v>5.4017805714393647</v>
      </c>
      <c r="V50" s="281">
        <v>8.6499574684641374</v>
      </c>
      <c r="W50" s="281">
        <v>11.830130876692266</v>
      </c>
      <c r="X50" s="281">
        <v>17.140675891106621</v>
      </c>
      <c r="Y50" s="281">
        <v>19.017026287881592</v>
      </c>
      <c r="Z50" s="281">
        <v>23.404065060831325</v>
      </c>
      <c r="AA50" s="281">
        <v>24.49578436951408</v>
      </c>
      <c r="AB50" s="282"/>
      <c r="AC50" s="281">
        <v>0.40848618958449567</v>
      </c>
      <c r="AD50" s="281">
        <v>1.6066793657466094</v>
      </c>
      <c r="AE50" s="281">
        <v>2.3351285990537285</v>
      </c>
      <c r="AF50" s="281">
        <v>2.9282067995653684</v>
      </c>
      <c r="AG50" s="281">
        <v>3.7332269495377011</v>
      </c>
      <c r="AH50" s="281">
        <v>3.9504134656776491</v>
      </c>
      <c r="AI50" s="281">
        <v>4.839921245723203</v>
      </c>
      <c r="AJ50" s="281">
        <v>5.1347422983854356</v>
      </c>
      <c r="AK50" s="282"/>
      <c r="AL50" s="281">
        <v>1.0473900891193233</v>
      </c>
      <c r="AM50" s="281">
        <v>2.0170796835660738</v>
      </c>
      <c r="AN50" s="281">
        <v>2.3905007275032246</v>
      </c>
      <c r="AO50" s="281">
        <v>2.4598668520007885</v>
      </c>
      <c r="AP50" s="281">
        <v>2.7265974318702795</v>
      </c>
      <c r="AQ50" s="281">
        <v>2.6858522171842898</v>
      </c>
      <c r="AR50" s="281">
        <v>3.2746080141614411</v>
      </c>
      <c r="AS50" s="281">
        <v>4.4696832661872872</v>
      </c>
      <c r="AT50" s="282"/>
      <c r="AU50" s="281">
        <v>1.3703269094601764</v>
      </c>
      <c r="AV50" s="281">
        <v>2.7893093149805468</v>
      </c>
      <c r="AW50" s="281">
        <v>3.4165060801615201</v>
      </c>
      <c r="AX50" s="281">
        <v>3.6925757397273542</v>
      </c>
      <c r="AY50" s="281">
        <v>3.9238429861088631</v>
      </c>
      <c r="AZ50" s="281">
        <v>3.9254728607104141</v>
      </c>
      <c r="BA50" s="281">
        <v>4.221656208554438</v>
      </c>
      <c r="BB50" s="281">
        <v>4.6701618096490076</v>
      </c>
      <c r="BD50" s="281">
        <v>6.4234783686438313</v>
      </c>
      <c r="BE50" s="281">
        <v>8.1315555001975799</v>
      </c>
      <c r="BF50" s="281">
        <v>7.4397061100591939</v>
      </c>
      <c r="BG50" s="281">
        <v>5.9715924916334364</v>
      </c>
      <c r="BH50" s="281">
        <v>3.7983794945207179</v>
      </c>
      <c r="BI50" s="281">
        <v>2.5438281655830863</v>
      </c>
      <c r="BJ50" s="281">
        <v>1.52076959588145</v>
      </c>
      <c r="BK50" s="281">
        <v>0.84837863416267045</v>
      </c>
      <c r="BL50" s="281"/>
      <c r="BM50" s="281">
        <v>0.20565127348137749</v>
      </c>
      <c r="BN50" s="281">
        <v>0.1449757832452746</v>
      </c>
      <c r="BO50" s="281">
        <v>0.26287034579160046</v>
      </c>
      <c r="BP50" s="281">
        <v>0.44024980708520267</v>
      </c>
      <c r="BQ50" s="281">
        <v>0.72876442546661302</v>
      </c>
      <c r="BR50" s="281">
        <v>0.75249415875058945</v>
      </c>
      <c r="BS50" s="281">
        <v>0.78751115466706212</v>
      </c>
      <c r="BT50" s="281">
        <v>0.87195293813222374</v>
      </c>
      <c r="BV50" s="281">
        <v>3.7113986684063081</v>
      </c>
      <c r="BW50" s="281">
        <v>5.8637926819969977</v>
      </c>
      <c r="BX50" s="281">
        <v>5.0369943054360284</v>
      </c>
      <c r="BY50" s="281">
        <v>4.3140768146790878</v>
      </c>
      <c r="BZ50" s="281">
        <v>3.3672511055261931</v>
      </c>
      <c r="CA50" s="281">
        <v>2.8299988996223626</v>
      </c>
      <c r="CB50" s="281">
        <v>2.7698420066276102</v>
      </c>
      <c r="CC50" s="281">
        <v>2.6317683113640848</v>
      </c>
      <c r="CE50" s="284"/>
      <c r="CF50" s="284"/>
    </row>
    <row r="51" spans="1:84" s="283" customFormat="1" ht="12">
      <c r="A51" s="280">
        <v>2004</v>
      </c>
      <c r="B51" s="281">
        <f t="shared" si="10"/>
        <v>14.307125529105127</v>
      </c>
      <c r="C51" s="281">
        <f t="shared" si="10"/>
        <v>25.928466401445895</v>
      </c>
      <c r="D51" s="281">
        <f t="shared" si="10"/>
        <v>29.482466700700886</v>
      </c>
      <c r="E51" s="281">
        <f t="shared" si="10"/>
        <v>31.890371076905133</v>
      </c>
      <c r="F51" s="281">
        <f t="shared" si="10"/>
        <v>35.177062677781969</v>
      </c>
      <c r="G51" s="281">
        <f t="shared" si="10"/>
        <v>36.162153856356014</v>
      </c>
      <c r="H51" s="281">
        <f t="shared" si="10"/>
        <v>41.309121074879677</v>
      </c>
      <c r="I51" s="281">
        <f t="shared" si="8"/>
        <v>42.485496219783343</v>
      </c>
      <c r="J51" s="281"/>
      <c r="K51" s="281">
        <f t="shared" si="11"/>
        <v>7.6832409515029418</v>
      </c>
      <c r="L51" s="281">
        <f t="shared" si="11"/>
        <v>17.786530381740466</v>
      </c>
      <c r="M51" s="281">
        <f t="shared" si="11"/>
        <v>22.181184288968964</v>
      </c>
      <c r="N51" s="281">
        <f t="shared" si="11"/>
        <v>26.135950620008366</v>
      </c>
      <c r="O51" s="281">
        <f t="shared" si="11"/>
        <v>31.561633582283076</v>
      </c>
      <c r="P51" s="281">
        <f t="shared" si="11"/>
        <v>33.693182467215777</v>
      </c>
      <c r="Q51" s="281">
        <f t="shared" si="11"/>
        <v>39.861725138892425</v>
      </c>
      <c r="R51" s="281">
        <f t="shared" si="9"/>
        <v>41.628269963150046</v>
      </c>
      <c r="S51" s="281"/>
      <c r="T51" s="281">
        <v>0.73240461284196667</v>
      </c>
      <c r="U51" s="281">
        <v>4.9593367686759979</v>
      </c>
      <c r="V51" s="281">
        <v>8.0634534722663833</v>
      </c>
      <c r="W51" s="281">
        <v>11.51720655041783</v>
      </c>
      <c r="X51" s="281">
        <v>16.500214945886135</v>
      </c>
      <c r="Y51" s="281">
        <v>18.719782904565189</v>
      </c>
      <c r="Z51" s="281">
        <v>22.719120571114932</v>
      </c>
      <c r="AA51" s="281">
        <v>22.76223000365702</v>
      </c>
      <c r="AB51" s="282"/>
      <c r="AC51" s="281">
        <v>0.38589831441435696</v>
      </c>
      <c r="AD51" s="281">
        <v>1.5759413921328598</v>
      </c>
      <c r="AE51" s="281">
        <v>2.2994677783824509</v>
      </c>
      <c r="AF51" s="281">
        <v>2.9955194452300491</v>
      </c>
      <c r="AG51" s="281">
        <v>3.8500769891868782</v>
      </c>
      <c r="AH51" s="281">
        <v>4.2111074841864387</v>
      </c>
      <c r="AI51" s="281">
        <v>5.1936630697744972</v>
      </c>
      <c r="AJ51" s="281">
        <v>5.3759204870363781</v>
      </c>
      <c r="AK51" s="282"/>
      <c r="AL51" s="281">
        <v>1.2393400462417792</v>
      </c>
      <c r="AM51" s="281">
        <v>2.3898750930292163</v>
      </c>
      <c r="AN51" s="281">
        <v>2.9924055446165791</v>
      </c>
      <c r="AO51" s="281">
        <v>3.0732376299607131</v>
      </c>
      <c r="AP51" s="281">
        <v>3.2120316533769468</v>
      </c>
      <c r="AQ51" s="281">
        <v>3.2063461583807977</v>
      </c>
      <c r="AR51" s="281">
        <v>4.1130678284617836</v>
      </c>
      <c r="AS51" s="281">
        <v>5.4604164022326236</v>
      </c>
      <c r="AT51" s="282"/>
      <c r="AU51" s="281">
        <v>1.3383092497994173</v>
      </c>
      <c r="AV51" s="281">
        <v>2.7336918119415383</v>
      </c>
      <c r="AW51" s="281">
        <v>3.4700602018479709</v>
      </c>
      <c r="AX51" s="281">
        <v>3.7455012006292705</v>
      </c>
      <c r="AY51" s="281">
        <v>3.8710317724220964</v>
      </c>
      <c r="AZ51" s="281">
        <v>3.8562634363430068</v>
      </c>
      <c r="BA51" s="281">
        <v>4.1739054770955546</v>
      </c>
      <c r="BB51" s="281">
        <v>4.4887418145195142</v>
      </c>
      <c r="BD51" s="281">
        <v>6.6238845776021851</v>
      </c>
      <c r="BE51" s="281">
        <v>8.1419360197054296</v>
      </c>
      <c r="BF51" s="281">
        <v>7.3012824117319228</v>
      </c>
      <c r="BG51" s="281">
        <v>5.7544204568967645</v>
      </c>
      <c r="BH51" s="281">
        <v>3.6154290954988912</v>
      </c>
      <c r="BI51" s="281">
        <v>2.4689713891402381</v>
      </c>
      <c r="BJ51" s="281">
        <v>1.4473959359872528</v>
      </c>
      <c r="BK51" s="281">
        <v>0.85722625663329877</v>
      </c>
      <c r="BL51" s="281"/>
      <c r="BM51" s="281">
        <v>0.19889726848831826</v>
      </c>
      <c r="BN51" s="281">
        <v>0.14188709115106252</v>
      </c>
      <c r="BO51" s="281">
        <v>0.24724400302263685</v>
      </c>
      <c r="BP51" s="281">
        <v>0.42914289453769183</v>
      </c>
      <c r="BQ51" s="281">
        <v>0.72470696362153619</v>
      </c>
      <c r="BR51" s="281">
        <v>0.80023239864290518</v>
      </c>
      <c r="BS51" s="281">
        <v>0.84600114836701301</v>
      </c>
      <c r="BT51" s="281">
        <v>0.81440564569882257</v>
      </c>
      <c r="BV51" s="281">
        <v>3.7883914597171038</v>
      </c>
      <c r="BW51" s="281">
        <v>5.9857982248097912</v>
      </c>
      <c r="BX51" s="281">
        <v>5.108553288832943</v>
      </c>
      <c r="BY51" s="281">
        <v>4.3753428992328143</v>
      </c>
      <c r="BZ51" s="281">
        <v>3.4035712577894848</v>
      </c>
      <c r="CA51" s="281">
        <v>2.899450085097441</v>
      </c>
      <c r="CB51" s="281">
        <v>2.8159670440786453</v>
      </c>
      <c r="CC51" s="281">
        <v>2.7265556100056907</v>
      </c>
      <c r="CE51" s="284"/>
      <c r="CF51" s="284"/>
    </row>
    <row r="52" spans="1:84" s="283" customFormat="1" ht="12">
      <c r="A52" s="280">
        <v>2005</v>
      </c>
      <c r="B52" s="281">
        <f t="shared" si="10"/>
        <v>14.93498818783957</v>
      </c>
      <c r="C52" s="281">
        <f t="shared" si="10"/>
        <v>26.902763271093779</v>
      </c>
      <c r="D52" s="281">
        <f t="shared" si="10"/>
        <v>30.906058275745067</v>
      </c>
      <c r="E52" s="281">
        <f t="shared" si="10"/>
        <v>33.736886420257171</v>
      </c>
      <c r="F52" s="281">
        <f t="shared" si="10"/>
        <v>36.79367108971541</v>
      </c>
      <c r="G52" s="281">
        <f t="shared" si="10"/>
        <v>39.18397247466968</v>
      </c>
      <c r="H52" s="281">
        <f t="shared" si="10"/>
        <v>44.087361521704601</v>
      </c>
      <c r="I52" s="281">
        <f t="shared" si="8"/>
        <v>45.105108657575592</v>
      </c>
      <c r="J52" s="281"/>
      <c r="K52" s="281">
        <f t="shared" si="11"/>
        <v>8.2785795033807421</v>
      </c>
      <c r="L52" s="281">
        <f t="shared" si="11"/>
        <v>18.826927278767972</v>
      </c>
      <c r="M52" s="281">
        <f t="shared" si="11"/>
        <v>23.632031837026076</v>
      </c>
      <c r="N52" s="281">
        <f t="shared" si="11"/>
        <v>28.132406663535363</v>
      </c>
      <c r="O52" s="281">
        <f t="shared" si="11"/>
        <v>33.370634345466144</v>
      </c>
      <c r="P52" s="281">
        <f t="shared" si="11"/>
        <v>36.855527915554092</v>
      </c>
      <c r="Q52" s="281">
        <f t="shared" si="11"/>
        <v>42.728350252577869</v>
      </c>
      <c r="R52" s="281">
        <f t="shared" si="9"/>
        <v>44.321174807877988</v>
      </c>
      <c r="S52" s="281"/>
      <c r="T52" s="281">
        <v>0.80917340404798366</v>
      </c>
      <c r="U52" s="281">
        <v>5.1693798132403295</v>
      </c>
      <c r="V52" s="281">
        <v>8.5985337957166195</v>
      </c>
      <c r="W52" s="281">
        <v>12.596612268617758</v>
      </c>
      <c r="X52" s="281">
        <v>17.624010604271241</v>
      </c>
      <c r="Y52" s="281">
        <v>20.601494227595136</v>
      </c>
      <c r="Z52" s="281">
        <v>24.709510147469526</v>
      </c>
      <c r="AA52" s="281">
        <v>24.581108172268188</v>
      </c>
      <c r="AB52" s="282"/>
      <c r="AC52" s="281">
        <v>0.41943209708111578</v>
      </c>
      <c r="AD52" s="281">
        <v>1.6020812603941472</v>
      </c>
      <c r="AE52" s="281">
        <v>2.4242206499510246</v>
      </c>
      <c r="AF52" s="281">
        <v>3.1121926634824186</v>
      </c>
      <c r="AG52" s="281">
        <v>3.9524148242796988</v>
      </c>
      <c r="AH52" s="281">
        <v>4.4790676566261993</v>
      </c>
      <c r="AI52" s="281">
        <v>5.4438482310244796</v>
      </c>
      <c r="AJ52" s="281">
        <v>5.70203406035656</v>
      </c>
      <c r="AK52" s="282"/>
      <c r="AL52" s="281">
        <v>1.6113417600396702</v>
      </c>
      <c r="AM52" s="281">
        <v>3.0720370590972785</v>
      </c>
      <c r="AN52" s="281">
        <v>3.6805768537082786</v>
      </c>
      <c r="AO52" s="281">
        <v>3.8610897875185928</v>
      </c>
      <c r="AP52" s="281">
        <v>3.9996159140777228</v>
      </c>
      <c r="AQ52" s="281">
        <v>4.1828089763350755</v>
      </c>
      <c r="AR52" s="281">
        <v>4.9797451892721192</v>
      </c>
      <c r="AS52" s="281">
        <v>6.3766416189018251</v>
      </c>
      <c r="AT52" s="282"/>
      <c r="AU52" s="281">
        <v>1.3690470840655666</v>
      </c>
      <c r="AV52" s="281">
        <v>2.786513884892472</v>
      </c>
      <c r="AW52" s="281">
        <v>3.4651520962953124</v>
      </c>
      <c r="AX52" s="281">
        <v>3.7450927013057562</v>
      </c>
      <c r="AY52" s="281">
        <v>3.7775961460342149</v>
      </c>
      <c r="AZ52" s="281">
        <v>3.915029493703869</v>
      </c>
      <c r="BA52" s="281">
        <v>4.0167226693001528</v>
      </c>
      <c r="BB52" s="281">
        <v>4.2441019492198269</v>
      </c>
      <c r="BD52" s="281">
        <v>6.6564086844588282</v>
      </c>
      <c r="BE52" s="281">
        <v>8.075835992325807</v>
      </c>
      <c r="BF52" s="281">
        <v>7.2740264387189901</v>
      </c>
      <c r="BG52" s="281">
        <v>5.6044797567218048</v>
      </c>
      <c r="BH52" s="281">
        <v>3.4230367442492677</v>
      </c>
      <c r="BI52" s="281">
        <v>2.3284445591155865</v>
      </c>
      <c r="BJ52" s="281">
        <v>1.3590112691267322</v>
      </c>
      <c r="BK52" s="281">
        <v>0.78393384969760449</v>
      </c>
      <c r="BL52" s="281"/>
      <c r="BM52" s="281">
        <v>0.18988538289283693</v>
      </c>
      <c r="BN52" s="281">
        <v>0.13525588705749467</v>
      </c>
      <c r="BO52" s="281">
        <v>0.23497536417756959</v>
      </c>
      <c r="BP52" s="281">
        <v>0.40575581569862984</v>
      </c>
      <c r="BQ52" s="281">
        <v>0.64262487988979133</v>
      </c>
      <c r="BR52" s="281">
        <v>0.71593057766643375</v>
      </c>
      <c r="BS52" s="281">
        <v>0.72061456316328087</v>
      </c>
      <c r="BT52" s="281">
        <v>0.66114509400332944</v>
      </c>
      <c r="BV52" s="281">
        <v>3.8796997752535685</v>
      </c>
      <c r="BW52" s="281">
        <v>6.0616593740862523</v>
      </c>
      <c r="BX52" s="281">
        <v>5.2285730771772743</v>
      </c>
      <c r="BY52" s="281">
        <v>4.4116634269122086</v>
      </c>
      <c r="BZ52" s="281">
        <v>3.3743719769134741</v>
      </c>
      <c r="CA52" s="281">
        <v>2.9611969836273784</v>
      </c>
      <c r="CB52" s="281">
        <v>2.8579094523483106</v>
      </c>
      <c r="CC52" s="281">
        <v>2.756143913128263</v>
      </c>
      <c r="CE52" s="284"/>
      <c r="CF52" s="284"/>
    </row>
    <row r="53" spans="1:84" s="283" customFormat="1" ht="12">
      <c r="A53" s="280">
        <v>2006</v>
      </c>
      <c r="B53" s="281">
        <f t="shared" si="10"/>
        <v>15.186122146793727</v>
      </c>
      <c r="C53" s="281">
        <f t="shared" si="10"/>
        <v>27.117611829667116</v>
      </c>
      <c r="D53" s="281">
        <f t="shared" si="10"/>
        <v>31.133031144280462</v>
      </c>
      <c r="E53" s="281">
        <f t="shared" si="10"/>
        <v>34.200460741796093</v>
      </c>
      <c r="F53" s="281">
        <f t="shared" si="10"/>
        <v>37.895306065501302</v>
      </c>
      <c r="G53" s="281">
        <f t="shared" si="10"/>
        <v>39.889238121500085</v>
      </c>
      <c r="H53" s="281">
        <f t="shared" si="10"/>
        <v>45.317278851771071</v>
      </c>
      <c r="I53" s="281">
        <f t="shared" si="8"/>
        <v>46.888213910643152</v>
      </c>
      <c r="J53" s="281"/>
      <c r="K53" s="281">
        <f t="shared" si="11"/>
        <v>8.6503972713698829</v>
      </c>
      <c r="L53" s="281">
        <f t="shared" si="11"/>
        <v>19.130608475838248</v>
      </c>
      <c r="M53" s="281">
        <f t="shared" si="11"/>
        <v>23.938762532363008</v>
      </c>
      <c r="N53" s="281">
        <f t="shared" si="11"/>
        <v>28.727671626331578</v>
      </c>
      <c r="O53" s="281">
        <f t="shared" si="11"/>
        <v>34.589982381818146</v>
      </c>
      <c r="P53" s="281">
        <f t="shared" si="11"/>
        <v>37.673037588317044</v>
      </c>
      <c r="Q53" s="281">
        <f t="shared" si="11"/>
        <v>43.985500524147973</v>
      </c>
      <c r="R53" s="281">
        <f t="shared" si="9"/>
        <v>46.127722630452439</v>
      </c>
      <c r="S53" s="281"/>
      <c r="T53" s="281">
        <v>0.86550460150198605</v>
      </c>
      <c r="U53" s="281">
        <v>5.3846188739939107</v>
      </c>
      <c r="V53" s="281">
        <v>9.0339492898357108</v>
      </c>
      <c r="W53" s="281">
        <v>13.196544003429425</v>
      </c>
      <c r="X53" s="281">
        <v>18.519193703377439</v>
      </c>
      <c r="Y53" s="281">
        <v>21.167106592067945</v>
      </c>
      <c r="Z53" s="281">
        <v>25.614275687890174</v>
      </c>
      <c r="AA53" s="281">
        <v>25.680391415148087</v>
      </c>
      <c r="AB53" s="282"/>
      <c r="AC53" s="281">
        <v>0.47510227441725655</v>
      </c>
      <c r="AD53" s="281">
        <v>1.6546912232799982</v>
      </c>
      <c r="AE53" s="281">
        <v>2.3944329984933255</v>
      </c>
      <c r="AF53" s="281">
        <v>3.1037548321539847</v>
      </c>
      <c r="AG53" s="281">
        <v>3.8831223453084172</v>
      </c>
      <c r="AH53" s="281">
        <v>4.5253947496242191</v>
      </c>
      <c r="AI53" s="281">
        <v>5.5021155930232837</v>
      </c>
      <c r="AJ53" s="281">
        <v>5.9400539781206847</v>
      </c>
      <c r="AK53" s="282"/>
      <c r="AL53" s="281">
        <v>1.7127729241127807</v>
      </c>
      <c r="AM53" s="281">
        <v>3.2894506415942866</v>
      </c>
      <c r="AN53" s="281">
        <v>3.7417617294950065</v>
      </c>
      <c r="AO53" s="281">
        <v>4.0345814842424916</v>
      </c>
      <c r="AP53" s="281">
        <v>4.3823870487696679</v>
      </c>
      <c r="AQ53" s="281">
        <v>4.5018680066768306</v>
      </c>
      <c r="AR53" s="281">
        <v>5.2888042280672742</v>
      </c>
      <c r="AS53" s="281">
        <v>6.8532598688264583</v>
      </c>
      <c r="AT53" s="282"/>
      <c r="AU53" s="281">
        <v>1.3858183681963725</v>
      </c>
      <c r="AV53" s="281">
        <v>2.7777946536061875</v>
      </c>
      <c r="AW53" s="281">
        <v>3.4070244196668216</v>
      </c>
      <c r="AX53" s="281">
        <v>3.7006096505256556</v>
      </c>
      <c r="AY53" s="281">
        <v>3.8397161765481136</v>
      </c>
      <c r="AZ53" s="281">
        <v>3.8714912089593616</v>
      </c>
      <c r="BA53" s="281">
        <v>4.0008914501168755</v>
      </c>
      <c r="BB53" s="281">
        <v>4.2689459450911311</v>
      </c>
      <c r="BD53" s="281">
        <v>6.5357248754238446</v>
      </c>
      <c r="BE53" s="281">
        <v>7.9870033538288654</v>
      </c>
      <c r="BF53" s="281">
        <v>7.1942686119174555</v>
      </c>
      <c r="BG53" s="281">
        <v>5.4727891154645167</v>
      </c>
      <c r="BH53" s="281">
        <v>3.3053236836831519</v>
      </c>
      <c r="BI53" s="281">
        <v>2.2162005331830392</v>
      </c>
      <c r="BJ53" s="281">
        <v>1.3317783276231006</v>
      </c>
      <c r="BK53" s="281">
        <v>0.76049128019071688</v>
      </c>
      <c r="BL53" s="281"/>
      <c r="BM53" s="281">
        <v>0.18683949878944281</v>
      </c>
      <c r="BN53" s="281">
        <v>0.1295270595790145</v>
      </c>
      <c r="BO53" s="281">
        <v>0.22352380812170822</v>
      </c>
      <c r="BP53" s="281">
        <v>0.39894757564847022</v>
      </c>
      <c r="BQ53" s="281">
        <v>0.66262590131623544</v>
      </c>
      <c r="BR53" s="281">
        <v>0.74928147575992554</v>
      </c>
      <c r="BS53" s="281">
        <v>0.79360375812461481</v>
      </c>
      <c r="BT53" s="281">
        <v>0.72869662019881443</v>
      </c>
      <c r="BV53" s="281">
        <v>4.0243596043520444</v>
      </c>
      <c r="BW53" s="281">
        <v>5.8945260237848514</v>
      </c>
      <c r="BX53" s="281">
        <v>5.1380702867504331</v>
      </c>
      <c r="BY53" s="281">
        <v>4.2932340803315521</v>
      </c>
      <c r="BZ53" s="281">
        <v>3.3029372064982772</v>
      </c>
      <c r="CA53" s="281">
        <v>2.8578955552287604</v>
      </c>
      <c r="CB53" s="281">
        <v>2.7858098069257466</v>
      </c>
      <c r="CC53" s="281">
        <v>2.6563748030672572</v>
      </c>
      <c r="CE53" s="284"/>
      <c r="CF53" s="284"/>
    </row>
    <row r="54" spans="1:84" s="283" customFormat="1" ht="12">
      <c r="A54" s="280">
        <v>2007</v>
      </c>
      <c r="B54" s="281">
        <f t="shared" si="10"/>
        <v>15.3339597151222</v>
      </c>
      <c r="C54" s="281">
        <f t="shared" si="10"/>
        <v>27.471268511309187</v>
      </c>
      <c r="D54" s="281">
        <f t="shared" si="10"/>
        <v>31.680196223097479</v>
      </c>
      <c r="E54" s="281">
        <f t="shared" si="10"/>
        <v>35.20702357883718</v>
      </c>
      <c r="F54" s="281">
        <f t="shared" si="10"/>
        <v>39.247603496444817</v>
      </c>
      <c r="G54" s="281">
        <f t="shared" si="10"/>
        <v>41.953631986762723</v>
      </c>
      <c r="H54" s="281">
        <f t="shared" si="10"/>
        <v>47.494028016345446</v>
      </c>
      <c r="I54" s="281">
        <f t="shared" si="8"/>
        <v>50.554822435087118</v>
      </c>
      <c r="J54" s="281"/>
      <c r="K54" s="281">
        <f t="shared" si="11"/>
        <v>8.9550176440241618</v>
      </c>
      <c r="L54" s="281">
        <f t="shared" si="11"/>
        <v>19.360357450596165</v>
      </c>
      <c r="M54" s="281">
        <f t="shared" si="11"/>
        <v>24.295757283392952</v>
      </c>
      <c r="N54" s="281">
        <f t="shared" si="11"/>
        <v>29.687349183205846</v>
      </c>
      <c r="O54" s="281">
        <f t="shared" si="11"/>
        <v>35.865267758926407</v>
      </c>
      <c r="P54" s="281">
        <f t="shared" si="11"/>
        <v>39.648266120003932</v>
      </c>
      <c r="Q54" s="281">
        <f t="shared" si="11"/>
        <v>46.066391240271145</v>
      </c>
      <c r="R54" s="281">
        <f t="shared" si="9"/>
        <v>49.687984443982465</v>
      </c>
      <c r="S54" s="281"/>
      <c r="T54" s="281">
        <v>1.0157005287391705</v>
      </c>
      <c r="U54" s="281">
        <v>5.73909985166285</v>
      </c>
      <c r="V54" s="281">
        <v>9.7106113335603208</v>
      </c>
      <c r="W54" s="281">
        <v>14.300918699267465</v>
      </c>
      <c r="X54" s="281">
        <v>19.983396277621015</v>
      </c>
      <c r="Y54" s="281">
        <v>23.016730399769781</v>
      </c>
      <c r="Z54" s="281">
        <v>27.795154742392992</v>
      </c>
      <c r="AA54" s="281">
        <v>29.380858604950035</v>
      </c>
      <c r="AB54" s="282"/>
      <c r="AC54" s="281">
        <v>0.4640564495547318</v>
      </c>
      <c r="AD54" s="281">
        <v>1.6546303916864464</v>
      </c>
      <c r="AE54" s="281">
        <v>2.4874060959053135</v>
      </c>
      <c r="AF54" s="281">
        <v>3.3077812483161493</v>
      </c>
      <c r="AG54" s="281">
        <v>4.2182060595595487</v>
      </c>
      <c r="AH54" s="281">
        <v>4.955617153527518</v>
      </c>
      <c r="AI54" s="281">
        <v>6.0628958410525877</v>
      </c>
      <c r="AJ54" s="281">
        <v>6.6854483024257876</v>
      </c>
      <c r="AK54" s="282"/>
      <c r="AL54" s="281">
        <v>1.6391734316247446</v>
      </c>
      <c r="AM54" s="281">
        <v>3.0150891913339142</v>
      </c>
      <c r="AN54" s="281">
        <v>3.2039850661412435</v>
      </c>
      <c r="AO54" s="281">
        <v>3.5434035215237083</v>
      </c>
      <c r="AP54" s="281">
        <v>3.7729503299445395</v>
      </c>
      <c r="AQ54" s="281">
        <v>4.0119846246433672</v>
      </c>
      <c r="AR54" s="281">
        <v>4.5623248553388773</v>
      </c>
      <c r="AS54" s="281">
        <v>5.8702779110534546</v>
      </c>
      <c r="AT54" s="282"/>
      <c r="AU54" s="281">
        <v>1.5264168645510512</v>
      </c>
      <c r="AV54" s="281">
        <v>2.9210047279309337</v>
      </c>
      <c r="AW54" s="281">
        <v>3.4714117980810055</v>
      </c>
      <c r="AX54" s="281">
        <v>3.8562538808685702</v>
      </c>
      <c r="AY54" s="281">
        <v>3.9563060870340498</v>
      </c>
      <c r="AZ54" s="281">
        <v>4.0460748079655398</v>
      </c>
      <c r="BA54" s="281">
        <v>4.0768968110087895</v>
      </c>
      <c r="BB54" s="281">
        <v>4.3161211021463268</v>
      </c>
      <c r="BD54" s="281">
        <v>6.3789420710980389</v>
      </c>
      <c r="BE54" s="281">
        <v>8.1109110607130237</v>
      </c>
      <c r="BF54" s="281">
        <v>7.3844389397045269</v>
      </c>
      <c r="BG54" s="281">
        <v>5.5196743956313359</v>
      </c>
      <c r="BH54" s="281">
        <v>3.3823357375184133</v>
      </c>
      <c r="BI54" s="281">
        <v>2.3053658667587915</v>
      </c>
      <c r="BJ54" s="281">
        <v>1.4276367760743027</v>
      </c>
      <c r="BK54" s="281">
        <v>0.86683799110465354</v>
      </c>
      <c r="BL54" s="281"/>
      <c r="BM54" s="281">
        <v>0.17556820291136249</v>
      </c>
      <c r="BN54" s="281">
        <v>0.12036633057453025</v>
      </c>
      <c r="BO54" s="281">
        <v>0.20990717953140578</v>
      </c>
      <c r="BP54" s="281">
        <v>0.37727133177291911</v>
      </c>
      <c r="BQ54" s="281">
        <v>0.620154095414027</v>
      </c>
      <c r="BR54" s="281">
        <v>0.70023770213985492</v>
      </c>
      <c r="BS54" s="281">
        <v>0.71977941023394754</v>
      </c>
      <c r="BT54" s="281">
        <v>0.65548985205548405</v>
      </c>
      <c r="BV54" s="281">
        <v>4.1341021666431006</v>
      </c>
      <c r="BW54" s="281">
        <v>5.9101669574074922</v>
      </c>
      <c r="BX54" s="281">
        <v>5.2124358101736616</v>
      </c>
      <c r="BY54" s="281">
        <v>4.3017205014570337</v>
      </c>
      <c r="BZ54" s="281">
        <v>3.314254909353223</v>
      </c>
      <c r="CA54" s="281">
        <v>2.9176214319578788</v>
      </c>
      <c r="CB54" s="281">
        <v>2.8493395802439516</v>
      </c>
      <c r="CC54" s="281">
        <v>2.7797886713513775</v>
      </c>
      <c r="CE54" s="284"/>
      <c r="CF54" s="284"/>
    </row>
    <row r="55" spans="1:84" s="283" customFormat="1" ht="12">
      <c r="A55" s="280">
        <v>2008</v>
      </c>
      <c r="B55" s="281">
        <f t="shared" si="10"/>
        <v>14.171606330462962</v>
      </c>
      <c r="C55" s="281">
        <f t="shared" si="10"/>
        <v>26.554824963514857</v>
      </c>
      <c r="D55" s="281">
        <f t="shared" si="10"/>
        <v>31.004534041714482</v>
      </c>
      <c r="E55" s="281">
        <f t="shared" si="10"/>
        <v>34.31653976821314</v>
      </c>
      <c r="F55" s="281">
        <f t="shared" si="10"/>
        <v>38.073074899401746</v>
      </c>
      <c r="G55" s="281">
        <f t="shared" si="10"/>
        <v>39.772156613376609</v>
      </c>
      <c r="H55" s="281">
        <f t="shared" si="10"/>
        <v>45.866221490111293</v>
      </c>
      <c r="I55" s="281">
        <f t="shared" si="8"/>
        <v>48.169333755576709</v>
      </c>
      <c r="J55" s="281"/>
      <c r="K55" s="281">
        <f t="shared" si="11"/>
        <v>8.0810049862561826</v>
      </c>
      <c r="L55" s="281">
        <f t="shared" si="11"/>
        <v>18.514430588313846</v>
      </c>
      <c r="M55" s="281">
        <f t="shared" si="11"/>
        <v>23.595089779294199</v>
      </c>
      <c r="N55" s="281">
        <f t="shared" si="11"/>
        <v>28.678592475688198</v>
      </c>
      <c r="O55" s="281">
        <f t="shared" si="11"/>
        <v>34.558296643012817</v>
      </c>
      <c r="P55" s="281">
        <f t="shared" si="11"/>
        <v>37.366239185030302</v>
      </c>
      <c r="Q55" s="281">
        <f t="shared" si="11"/>
        <v>44.366035240689563</v>
      </c>
      <c r="R55" s="281">
        <f t="shared" si="9"/>
        <v>47.265084289748287</v>
      </c>
      <c r="S55" s="281"/>
      <c r="T55" s="281">
        <v>0.9369018065354584</v>
      </c>
      <c r="U55" s="281">
        <v>5.9649174888897729</v>
      </c>
      <c r="V55" s="281">
        <v>9.9522451896423547</v>
      </c>
      <c r="W55" s="281">
        <v>14.261667482895835</v>
      </c>
      <c r="X55" s="281">
        <v>19.609323207454615</v>
      </c>
      <c r="Y55" s="281">
        <v>21.855338035834272</v>
      </c>
      <c r="Z55" s="281">
        <v>27.013295278515699</v>
      </c>
      <c r="AA55" s="281">
        <v>27.970364302375177</v>
      </c>
      <c r="AB55" s="282"/>
      <c r="AC55" s="281">
        <v>0.49444983021827071</v>
      </c>
      <c r="AD55" s="281">
        <v>1.6951787095642081</v>
      </c>
      <c r="AE55" s="281">
        <v>2.573841361668801</v>
      </c>
      <c r="AF55" s="281">
        <v>3.3557827710704551</v>
      </c>
      <c r="AG55" s="281">
        <v>4.2315709348307351</v>
      </c>
      <c r="AH55" s="281">
        <v>4.9571243108643737</v>
      </c>
      <c r="AI55" s="281">
        <v>6.1921931522200451</v>
      </c>
      <c r="AJ55" s="281">
        <v>7.1049909693442759</v>
      </c>
      <c r="AK55" s="282"/>
      <c r="AL55" s="281">
        <v>1.0636355322199083</v>
      </c>
      <c r="AM55" s="281">
        <v>1.9402022994809445</v>
      </c>
      <c r="AN55" s="281">
        <v>2.1968296171530723</v>
      </c>
      <c r="AO55" s="281">
        <v>2.4395308138919929</v>
      </c>
      <c r="AP55" s="281">
        <v>2.6331358811042316</v>
      </c>
      <c r="AQ55" s="281">
        <v>2.6755050639255464</v>
      </c>
      <c r="AR55" s="281">
        <v>3.0448629868018036</v>
      </c>
      <c r="AS55" s="281">
        <v>3.8701536875242768</v>
      </c>
      <c r="AT55" s="282"/>
      <c r="AU55" s="281">
        <v>1.4574231362370829</v>
      </c>
      <c r="AV55" s="281">
        <v>2.8774204499711011</v>
      </c>
      <c r="AW55" s="281">
        <v>3.5120854750213857</v>
      </c>
      <c r="AX55" s="281">
        <v>3.9486301581270808</v>
      </c>
      <c r="AY55" s="281">
        <v>4.0718449733552591</v>
      </c>
      <c r="AZ55" s="281">
        <v>4.2027694510353468</v>
      </c>
      <c r="BA55" s="281">
        <v>4.3120378430649549</v>
      </c>
      <c r="BB55" s="281">
        <v>4.6102078048779243</v>
      </c>
      <c r="BD55" s="281">
        <v>6.090601344206779</v>
      </c>
      <c r="BE55" s="281">
        <v>8.0403943752010107</v>
      </c>
      <c r="BF55" s="281">
        <v>7.4094442624202852</v>
      </c>
      <c r="BG55" s="281">
        <v>5.6379472925249434</v>
      </c>
      <c r="BH55" s="281">
        <v>3.5147782563889307</v>
      </c>
      <c r="BI55" s="281">
        <v>2.4059174283463078</v>
      </c>
      <c r="BJ55" s="281">
        <v>1.500186249421732</v>
      </c>
      <c r="BK55" s="281">
        <v>0.90424946582842425</v>
      </c>
      <c r="BL55" s="281"/>
      <c r="BM55" s="281">
        <v>0.18099937281527623</v>
      </c>
      <c r="BN55" s="281">
        <v>0.12577572393419256</v>
      </c>
      <c r="BO55" s="281">
        <v>0.22150491795985619</v>
      </c>
      <c r="BP55" s="281">
        <v>0.39787739808089539</v>
      </c>
      <c r="BQ55" s="281">
        <v>0.67198372771206205</v>
      </c>
      <c r="BR55" s="281">
        <v>0.75375728820908938</v>
      </c>
      <c r="BS55" s="281">
        <v>0.81909408344317869</v>
      </c>
      <c r="BT55" s="281">
        <v>0.74501758064432377</v>
      </c>
      <c r="BV55" s="281">
        <v>3.9475953082301873</v>
      </c>
      <c r="BW55" s="281">
        <v>5.9109359164736244</v>
      </c>
      <c r="BX55" s="281">
        <v>5.1385832178487298</v>
      </c>
      <c r="BY55" s="281">
        <v>4.2751038516219433</v>
      </c>
      <c r="BZ55" s="281">
        <v>3.340437918555915</v>
      </c>
      <c r="CA55" s="281">
        <v>2.9217450351616749</v>
      </c>
      <c r="CB55" s="281">
        <v>2.9845518966438855</v>
      </c>
      <c r="CC55" s="281">
        <v>2.9643499449823101</v>
      </c>
      <c r="CE55" s="284"/>
      <c r="CF55" s="284"/>
    </row>
    <row r="56" spans="1:84" s="283" customFormat="1" ht="12">
      <c r="A56" s="280">
        <v>2009</v>
      </c>
      <c r="B56" s="281">
        <f t="shared" si="10"/>
        <v>12.500445357585082</v>
      </c>
      <c r="C56" s="281">
        <f t="shared" si="10"/>
        <v>24.345316510886228</v>
      </c>
      <c r="D56" s="281">
        <f t="shared" si="10"/>
        <v>28.285425663911159</v>
      </c>
      <c r="E56" s="281">
        <f t="shared" si="10"/>
        <v>30.745111862002176</v>
      </c>
      <c r="F56" s="281">
        <f t="shared" si="10"/>
        <v>33.187487718637144</v>
      </c>
      <c r="G56" s="281">
        <f t="shared" si="10"/>
        <v>33.803953158142022</v>
      </c>
      <c r="H56" s="281">
        <f t="shared" si="10"/>
        <v>38.567425001996504</v>
      </c>
      <c r="I56" s="281">
        <f t="shared" si="8"/>
        <v>40.474045769296126</v>
      </c>
      <c r="J56" s="281"/>
      <c r="K56" s="281">
        <f t="shared" si="11"/>
        <v>6.9043694263524715</v>
      </c>
      <c r="L56" s="281">
        <f t="shared" si="11"/>
        <v>16.498745774562675</v>
      </c>
      <c r="M56" s="281">
        <f t="shared" si="11"/>
        <v>20.870097456862581</v>
      </c>
      <c r="N56" s="281">
        <f t="shared" si="11"/>
        <v>24.880600687660312</v>
      </c>
      <c r="O56" s="281">
        <f t="shared" si="11"/>
        <v>29.496641206450889</v>
      </c>
      <c r="P56" s="281">
        <f t="shared" si="11"/>
        <v>31.282173254307462</v>
      </c>
      <c r="Q56" s="281">
        <f t="shared" si="11"/>
        <v>37.041028465059227</v>
      </c>
      <c r="R56" s="281">
        <f t="shared" si="9"/>
        <v>39.729003309082827</v>
      </c>
      <c r="S56" s="281"/>
      <c r="T56" s="281">
        <v>0.56159720348965658</v>
      </c>
      <c r="U56" s="281">
        <v>4.6022610104049022</v>
      </c>
      <c r="V56" s="281">
        <v>7.7692466691201139</v>
      </c>
      <c r="W56" s="281">
        <v>11.010880645063637</v>
      </c>
      <c r="X56" s="281">
        <v>15.055239860204875</v>
      </c>
      <c r="Y56" s="281">
        <v>16.526269825124594</v>
      </c>
      <c r="Z56" s="281">
        <v>20.330019847947746</v>
      </c>
      <c r="AA56" s="281">
        <v>20.719416311442082</v>
      </c>
      <c r="AB56" s="282"/>
      <c r="AC56" s="281">
        <v>0.31296515608286696</v>
      </c>
      <c r="AD56" s="281">
        <v>1.4739416359519599</v>
      </c>
      <c r="AE56" s="281">
        <v>2.3597559134616222</v>
      </c>
      <c r="AF56" s="281">
        <v>3.0835751448944255</v>
      </c>
      <c r="AG56" s="281">
        <v>3.7416438317923206</v>
      </c>
      <c r="AH56" s="281">
        <v>4.249527351680932</v>
      </c>
      <c r="AI56" s="281">
        <v>5.498036659578716</v>
      </c>
      <c r="AJ56" s="281">
        <v>6.1923754871302839</v>
      </c>
      <c r="AK56" s="282"/>
      <c r="AL56" s="281">
        <v>0.77724069889058056</v>
      </c>
      <c r="AM56" s="281">
        <v>1.5380273068497923</v>
      </c>
      <c r="AN56" s="281">
        <v>1.8426876104681438</v>
      </c>
      <c r="AO56" s="281">
        <v>2.1014878986145771</v>
      </c>
      <c r="AP56" s="281">
        <v>2.3218108650005904</v>
      </c>
      <c r="AQ56" s="281">
        <v>2.3032065575169942</v>
      </c>
      <c r="AR56" s="281">
        <v>2.5700036864322486</v>
      </c>
      <c r="AS56" s="281">
        <v>3.7531975283337236</v>
      </c>
      <c r="AT56" s="282"/>
      <c r="AU56" s="281">
        <v>1.4446750545877183</v>
      </c>
      <c r="AV56" s="281">
        <v>3.0753653560279552</v>
      </c>
      <c r="AW56" s="281">
        <v>3.7952073506737647</v>
      </c>
      <c r="AX56" s="281">
        <v>4.2408372126542329</v>
      </c>
      <c r="AY56" s="281">
        <v>4.5566136690681986</v>
      </c>
      <c r="AZ56" s="281">
        <v>4.649060249210927</v>
      </c>
      <c r="BA56" s="281">
        <v>4.8289326264992765</v>
      </c>
      <c r="BB56" s="281">
        <v>5.5549900962071446</v>
      </c>
      <c r="BD56" s="281">
        <v>5.59607593123261</v>
      </c>
      <c r="BE56" s="281">
        <v>7.8465707363235531</v>
      </c>
      <c r="BF56" s="281">
        <v>7.4153282070485789</v>
      </c>
      <c r="BG56" s="281">
        <v>5.8645111743418648</v>
      </c>
      <c r="BH56" s="281">
        <v>3.6908465121862584</v>
      </c>
      <c r="BI56" s="281">
        <v>2.5217799038345636</v>
      </c>
      <c r="BJ56" s="281">
        <v>1.5263965369372765</v>
      </c>
      <c r="BK56" s="281">
        <v>0.74504246021330045</v>
      </c>
      <c r="BL56" s="281"/>
      <c r="BM56" s="281">
        <v>0.1048777853119903</v>
      </c>
      <c r="BN56" s="281">
        <v>7.606241085185754E-2</v>
      </c>
      <c r="BO56" s="281">
        <v>0.12677849945561204</v>
      </c>
      <c r="BP56" s="281">
        <v>0.25651944383135178</v>
      </c>
      <c r="BQ56" s="281">
        <v>0.56237116873721349</v>
      </c>
      <c r="BR56" s="281">
        <v>0.74062706086676033</v>
      </c>
      <c r="BS56" s="281">
        <v>0.97079476279867427</v>
      </c>
      <c r="BT56" s="281">
        <v>0.84840214373329192</v>
      </c>
      <c r="BV56" s="281">
        <v>3.703013527989659</v>
      </c>
      <c r="BW56" s="281">
        <v>5.7330880544762097</v>
      </c>
      <c r="BX56" s="281">
        <v>4.9764214136833251</v>
      </c>
      <c r="BY56" s="281">
        <v>4.1873003426020867</v>
      </c>
      <c r="BZ56" s="281">
        <v>3.2589618116476893</v>
      </c>
      <c r="CA56" s="281">
        <v>2.8134822099072547</v>
      </c>
      <c r="CB56" s="281">
        <v>2.8432408818025623</v>
      </c>
      <c r="CC56" s="281">
        <v>2.6606217422363074</v>
      </c>
      <c r="CE56" s="284"/>
      <c r="CF56" s="284"/>
    </row>
    <row r="57" spans="1:84" s="283" customFormat="1" ht="12">
      <c r="A57" s="280">
        <v>2010</v>
      </c>
      <c r="B57" s="281">
        <f t="shared" si="10"/>
        <v>12.34433419788075</v>
      </c>
      <c r="C57" s="281">
        <f t="shared" si="10"/>
        <v>24.593314351610001</v>
      </c>
      <c r="D57" s="281">
        <f t="shared" si="10"/>
        <v>28.49761893760018</v>
      </c>
      <c r="E57" s="281">
        <f t="shared" si="10"/>
        <v>30.829547194557939</v>
      </c>
      <c r="F57" s="281">
        <f t="shared" si="10"/>
        <v>32.867154553191135</v>
      </c>
      <c r="G57" s="281">
        <f t="shared" si="10"/>
        <v>33.651072468805964</v>
      </c>
      <c r="H57" s="281">
        <f t="shared" si="10"/>
        <v>37.679478076431266</v>
      </c>
      <c r="I57" s="281">
        <f t="shared" si="8"/>
        <v>38.329167576198316</v>
      </c>
      <c r="J57" s="281"/>
      <c r="K57" s="281">
        <f t="shared" si="11"/>
        <v>6.8343848402268419</v>
      </c>
      <c r="L57" s="281">
        <f t="shared" si="11"/>
        <v>16.808387316468576</v>
      </c>
      <c r="M57" s="281">
        <f t="shared" si="11"/>
        <v>21.31827712159976</v>
      </c>
      <c r="N57" s="281">
        <f t="shared" si="11"/>
        <v>25.217035983525669</v>
      </c>
      <c r="O57" s="281">
        <f t="shared" si="11"/>
        <v>29.385827862189352</v>
      </c>
      <c r="P57" s="281">
        <f t="shared" si="11"/>
        <v>31.282282587660063</v>
      </c>
      <c r="Q57" s="281">
        <f t="shared" si="11"/>
        <v>36.274681798633196</v>
      </c>
      <c r="R57" s="281">
        <f t="shared" si="9"/>
        <v>37.705668104114721</v>
      </c>
      <c r="S57" s="281"/>
      <c r="T57" s="281">
        <v>0.57772057361155715</v>
      </c>
      <c r="U57" s="281">
        <v>4.7404943585587089</v>
      </c>
      <c r="V57" s="281">
        <v>7.8983953224341139</v>
      </c>
      <c r="W57" s="281">
        <v>11.178757659343491</v>
      </c>
      <c r="X57" s="281">
        <v>14.952396795834613</v>
      </c>
      <c r="Y57" s="281">
        <v>16.57038153708562</v>
      </c>
      <c r="Z57" s="281">
        <v>19.877232009875247</v>
      </c>
      <c r="AA57" s="281">
        <v>19.54790561940332</v>
      </c>
      <c r="AB57" s="282"/>
      <c r="AC57" s="281">
        <v>0.2726229497613924</v>
      </c>
      <c r="AD57" s="281">
        <v>1.4462708693962221</v>
      </c>
      <c r="AE57" s="281">
        <v>2.3339969565104433</v>
      </c>
      <c r="AF57" s="281">
        <v>2.993113965286974</v>
      </c>
      <c r="AG57" s="281">
        <v>3.6164637167961837</v>
      </c>
      <c r="AH57" s="281">
        <v>4.0401778868065188</v>
      </c>
      <c r="AI57" s="281">
        <v>5.0781324640942556</v>
      </c>
      <c r="AJ57" s="281">
        <v>5.1143302158508197</v>
      </c>
      <c r="AK57" s="282"/>
      <c r="AL57" s="281">
        <v>0.90558419515565147</v>
      </c>
      <c r="AM57" s="281">
        <v>1.8512585146381402</v>
      </c>
      <c r="AN57" s="281">
        <v>2.319628721893654</v>
      </c>
      <c r="AO57" s="281">
        <v>2.6587484417888323</v>
      </c>
      <c r="AP57" s="281">
        <v>2.9047085284713248</v>
      </c>
      <c r="AQ57" s="281">
        <v>2.9582393671402381</v>
      </c>
      <c r="AR57" s="281">
        <v>3.3048124955957761</v>
      </c>
      <c r="AS57" s="281">
        <v>4.8712132256722516</v>
      </c>
      <c r="AT57" s="282"/>
      <c r="AU57" s="281">
        <v>1.3033516985172144</v>
      </c>
      <c r="AV57" s="281">
        <v>2.9051690621437101</v>
      </c>
      <c r="AW57" s="281">
        <v>3.65647099223282</v>
      </c>
      <c r="AX57" s="281">
        <v>4.0373605233003138</v>
      </c>
      <c r="AY57" s="281">
        <v>4.2687023063967269</v>
      </c>
      <c r="AZ57" s="281">
        <v>4.317677950087095</v>
      </c>
      <c r="BA57" s="281">
        <v>4.4716110198045325</v>
      </c>
      <c r="BB57" s="281">
        <v>5.1658350538414943</v>
      </c>
      <c r="BD57" s="281">
        <v>5.509949357653908</v>
      </c>
      <c r="BE57" s="281">
        <v>7.7849270351414228</v>
      </c>
      <c r="BF57" s="281">
        <v>7.1793418160004192</v>
      </c>
      <c r="BG57" s="281">
        <v>5.6125112110322704</v>
      </c>
      <c r="BH57" s="281">
        <v>3.481326691001787</v>
      </c>
      <c r="BI57" s="281">
        <v>2.3687898811458958</v>
      </c>
      <c r="BJ57" s="281">
        <v>1.4047962777980685</v>
      </c>
      <c r="BK57" s="281">
        <v>0.62349947208359402</v>
      </c>
      <c r="BL57" s="281"/>
      <c r="BM57" s="281">
        <v>6.2007548929472148E-2</v>
      </c>
      <c r="BN57" s="281">
        <v>4.5715081587563898E-2</v>
      </c>
      <c r="BO57" s="281">
        <v>6.9801241521655719E-2</v>
      </c>
      <c r="BP57" s="281">
        <v>0.16121524964454195</v>
      </c>
      <c r="BQ57" s="281">
        <v>0.42851290440139472</v>
      </c>
      <c r="BR57" s="281">
        <v>0.617278709832492</v>
      </c>
      <c r="BS57" s="281">
        <v>0.8203093313186921</v>
      </c>
      <c r="BT57" s="281">
        <v>0.6398140239533987</v>
      </c>
      <c r="BV57" s="281">
        <v>3.7130978742515546</v>
      </c>
      <c r="BW57" s="281">
        <v>5.8194794301442334</v>
      </c>
      <c r="BX57" s="281">
        <v>5.0399838870070708</v>
      </c>
      <c r="BY57" s="281">
        <v>4.1878401441615134</v>
      </c>
      <c r="BZ57" s="281">
        <v>3.2150436102891109</v>
      </c>
      <c r="CA57" s="281">
        <v>2.7785271367081035</v>
      </c>
      <c r="CB57" s="281">
        <v>2.7225844779446917</v>
      </c>
      <c r="CC57" s="281">
        <v>2.3665699653934333</v>
      </c>
      <c r="CE57" s="284"/>
      <c r="CF57" s="284"/>
    </row>
    <row r="58" spans="1:84" s="283" customFormat="1" ht="12">
      <c r="A58" s="280">
        <v>2011</v>
      </c>
      <c r="B58" s="281">
        <f t="shared" si="10"/>
        <v>12.019793041244569</v>
      </c>
      <c r="C58" s="281">
        <f t="shared" si="10"/>
        <v>24.396643623794894</v>
      </c>
      <c r="D58" s="281">
        <f t="shared" si="10"/>
        <v>28.745147976908068</v>
      </c>
      <c r="E58" s="281">
        <f t="shared" si="10"/>
        <v>31.599958906940383</v>
      </c>
      <c r="F58" s="281">
        <f t="shared" si="10"/>
        <v>34.671166078958429</v>
      </c>
      <c r="G58" s="281">
        <f t="shared" si="10"/>
        <v>35.332194888754003</v>
      </c>
      <c r="H58" s="281">
        <f t="shared" si="10"/>
        <v>41.02548024711129</v>
      </c>
      <c r="I58" s="281">
        <f t="shared" si="8"/>
        <v>42.409783247983995</v>
      </c>
      <c r="J58" s="281"/>
      <c r="K58" s="281">
        <f t="shared" si="11"/>
        <v>6.9518270521160277</v>
      </c>
      <c r="L58" s="281">
        <f t="shared" si="11"/>
        <v>17.649321309151773</v>
      </c>
      <c r="M58" s="281">
        <f t="shared" si="11"/>
        <v>22.556400903422183</v>
      </c>
      <c r="N58" s="281">
        <f t="shared" si="11"/>
        <v>26.756520578202075</v>
      </c>
      <c r="O58" s="281">
        <f t="shared" si="11"/>
        <v>31.492540165533242</v>
      </c>
      <c r="P58" s="281">
        <f t="shared" si="11"/>
        <v>33.180711988327175</v>
      </c>
      <c r="Q58" s="281">
        <f t="shared" si="11"/>
        <v>39.645883018957186</v>
      </c>
      <c r="R58" s="281">
        <f t="shared" si="9"/>
        <v>41.719369448266903</v>
      </c>
      <c r="S58" s="281"/>
      <c r="T58" s="281">
        <v>0.66813754160841066</v>
      </c>
      <c r="U58" s="281">
        <v>5.4962953355808617</v>
      </c>
      <c r="V58" s="281">
        <v>9.0906923716660515</v>
      </c>
      <c r="W58" s="281">
        <v>12.817812738779685</v>
      </c>
      <c r="X58" s="281">
        <v>17.343063693652198</v>
      </c>
      <c r="Y58" s="281">
        <v>18.776385841972303</v>
      </c>
      <c r="Z58" s="281">
        <v>23.053808179530655</v>
      </c>
      <c r="AA58" s="281">
        <v>22.964607774198349</v>
      </c>
      <c r="AB58" s="282"/>
      <c r="AC58" s="281">
        <v>0.31872506129004319</v>
      </c>
      <c r="AD58" s="281">
        <v>1.5155265886814548</v>
      </c>
      <c r="AE58" s="281">
        <v>2.3744495972867545</v>
      </c>
      <c r="AF58" s="281">
        <v>3.0265208782095145</v>
      </c>
      <c r="AG58" s="281">
        <v>3.7290619389908146</v>
      </c>
      <c r="AH58" s="281">
        <v>4.2237500089270785</v>
      </c>
      <c r="AI58" s="281">
        <v>5.6238356389565825</v>
      </c>
      <c r="AJ58" s="281">
        <v>6.2263295236547878</v>
      </c>
      <c r="AK58" s="282"/>
      <c r="AL58" s="281">
        <v>0.90193776479625054</v>
      </c>
      <c r="AM58" s="281">
        <v>1.888774481695412</v>
      </c>
      <c r="AN58" s="281">
        <v>2.4077075729562858</v>
      </c>
      <c r="AO58" s="281">
        <v>2.6582720483554692</v>
      </c>
      <c r="AP58" s="281">
        <v>2.7425386884337417</v>
      </c>
      <c r="AQ58" s="281">
        <v>2.8174704930979866</v>
      </c>
      <c r="AR58" s="281">
        <v>3.2683526906915046</v>
      </c>
      <c r="AS58" s="281">
        <v>4.5905615314989436</v>
      </c>
      <c r="AT58" s="282"/>
      <c r="AU58" s="281">
        <v>1.2461979360135642</v>
      </c>
      <c r="AV58" s="281">
        <v>2.8223165585633483</v>
      </c>
      <c r="AW58" s="281">
        <v>3.5659272635976644</v>
      </c>
      <c r="AX58" s="281">
        <v>3.9238212919981024</v>
      </c>
      <c r="AY58" s="281">
        <v>4.0848451227997131</v>
      </c>
      <c r="AZ58" s="281">
        <v>4.139160723978363</v>
      </c>
      <c r="BA58" s="281">
        <v>4.3559347343949426</v>
      </c>
      <c r="BB58" s="281">
        <v>4.9548973912950993</v>
      </c>
      <c r="BD58" s="281">
        <v>5.0679659891285418</v>
      </c>
      <c r="BE58" s="281">
        <v>6.74732231464312</v>
      </c>
      <c r="BF58" s="281">
        <v>6.188747073485886</v>
      </c>
      <c r="BG58" s="281">
        <v>4.8434383287383085</v>
      </c>
      <c r="BH58" s="281">
        <v>3.1786259134251864</v>
      </c>
      <c r="BI58" s="281">
        <v>2.1514829004268288</v>
      </c>
      <c r="BJ58" s="281">
        <v>1.3795972281541036</v>
      </c>
      <c r="BK58" s="281">
        <v>0.69041379971709549</v>
      </c>
      <c r="BL58" s="281"/>
      <c r="BM58" s="281">
        <v>4.5865149040582344E-2</v>
      </c>
      <c r="BN58" s="281">
        <v>3.3010320346426689E-2</v>
      </c>
      <c r="BO58" s="281">
        <v>5.0653676229171558E-2</v>
      </c>
      <c r="BP58" s="281">
        <v>0.1136774203786472</v>
      </c>
      <c r="BQ58" s="281">
        <v>0.30282104979514285</v>
      </c>
      <c r="BR58" s="281">
        <v>0.42307508467217469</v>
      </c>
      <c r="BS58" s="281">
        <v>0.58589524106758117</v>
      </c>
      <c r="BT58" s="281">
        <v>0.49960595362396454</v>
      </c>
      <c r="BV58" s="281">
        <v>3.7709635993671768</v>
      </c>
      <c r="BW58" s="281">
        <v>5.8933980242842718</v>
      </c>
      <c r="BX58" s="281">
        <v>5.0669704216862552</v>
      </c>
      <c r="BY58" s="281">
        <v>4.2164162004806585</v>
      </c>
      <c r="BZ58" s="281">
        <v>3.2902096718616316</v>
      </c>
      <c r="CA58" s="281">
        <v>2.8008698356792672</v>
      </c>
      <c r="CB58" s="281">
        <v>2.7580565343159185</v>
      </c>
      <c r="CC58" s="281">
        <v>2.483367273995762</v>
      </c>
      <c r="CE58" s="284"/>
      <c r="CF58" s="284"/>
    </row>
    <row r="59" spans="1:84" s="283" customFormat="1" ht="12">
      <c r="A59" s="280">
        <v>2012</v>
      </c>
      <c r="B59" s="281">
        <f t="shared" si="10"/>
        <v>11.959978626477984</v>
      </c>
      <c r="C59" s="281">
        <f t="shared" si="10"/>
        <v>23.90399425837218</v>
      </c>
      <c r="D59" s="281">
        <f t="shared" si="10"/>
        <v>28.241698069489367</v>
      </c>
      <c r="E59" s="281">
        <f t="shared" si="10"/>
        <v>31.041927240559318</v>
      </c>
      <c r="F59" s="281">
        <f t="shared" si="10"/>
        <v>34.068051156483044</v>
      </c>
      <c r="G59" s="281">
        <f t="shared" si="10"/>
        <v>35.343791028746864</v>
      </c>
      <c r="H59" s="281">
        <f t="shared" si="10"/>
        <v>40.096605646011334</v>
      </c>
      <c r="I59" s="281">
        <f t="shared" si="8"/>
        <v>40.504504945880015</v>
      </c>
      <c r="J59" s="281"/>
      <c r="K59" s="281">
        <f t="shared" si="11"/>
        <v>6.7302097681314281</v>
      </c>
      <c r="L59" s="281">
        <f t="shared" si="11"/>
        <v>17.176338498459074</v>
      </c>
      <c r="M59" s="281">
        <f t="shared" si="11"/>
        <v>22.092433749547158</v>
      </c>
      <c r="N59" s="281">
        <f t="shared" si="11"/>
        <v>26.2248366373849</v>
      </c>
      <c r="O59" s="281">
        <f t="shared" si="11"/>
        <v>30.974283186891086</v>
      </c>
      <c r="P59" s="281">
        <f t="shared" si="11"/>
        <v>33.25777924629763</v>
      </c>
      <c r="Q59" s="281">
        <f t="shared" si="11"/>
        <v>38.818528261749286</v>
      </c>
      <c r="R59" s="281">
        <f t="shared" si="9"/>
        <v>39.83593567130373</v>
      </c>
      <c r="S59" s="281"/>
      <c r="T59" s="281">
        <v>0.6135902809894862</v>
      </c>
      <c r="U59" s="281">
        <v>5.1107509486433766</v>
      </c>
      <c r="V59" s="281">
        <v>8.5280470026536683</v>
      </c>
      <c r="W59" s="281">
        <v>12.295519086217354</v>
      </c>
      <c r="X59" s="281">
        <v>16.976615644264374</v>
      </c>
      <c r="Y59" s="281">
        <v>18.738793608208614</v>
      </c>
      <c r="Z59" s="281">
        <v>22.33934211316269</v>
      </c>
      <c r="AA59" s="281">
        <v>21.899349107200926</v>
      </c>
      <c r="AB59" s="282"/>
      <c r="AC59" s="281">
        <v>0.34459553136807042</v>
      </c>
      <c r="AD59" s="281">
        <v>1.5193307254210182</v>
      </c>
      <c r="AE59" s="281">
        <v>2.4098919396781535</v>
      </c>
      <c r="AF59" s="281">
        <v>3.0274318711134316</v>
      </c>
      <c r="AG59" s="281">
        <v>3.8251657979406257</v>
      </c>
      <c r="AH59" s="281">
        <v>4.3102023146401507</v>
      </c>
      <c r="AI59" s="281">
        <v>5.3402563537793188</v>
      </c>
      <c r="AJ59" s="281">
        <v>5.3489024330777992</v>
      </c>
      <c r="AK59" s="282"/>
      <c r="AL59" s="281">
        <v>0.96192691554449483</v>
      </c>
      <c r="AM59" s="281">
        <v>2.1084687186392883</v>
      </c>
      <c r="AN59" s="281">
        <v>2.763025068165192</v>
      </c>
      <c r="AO59" s="281">
        <v>2.9679928217511664</v>
      </c>
      <c r="AP59" s="281">
        <v>2.8715054511478919</v>
      </c>
      <c r="AQ59" s="281">
        <v>3.0777286468679712</v>
      </c>
      <c r="AR59" s="281">
        <v>3.7627868250191336</v>
      </c>
      <c r="AS59" s="281">
        <v>5.088582172080117</v>
      </c>
      <c r="AT59" s="282"/>
      <c r="AU59" s="281">
        <v>1.1483918000023363</v>
      </c>
      <c r="AV59" s="281">
        <v>2.7045044509765819</v>
      </c>
      <c r="AW59" s="281">
        <v>3.4736618436254014</v>
      </c>
      <c r="AX59" s="281">
        <v>3.7494531824266137</v>
      </c>
      <c r="AY59" s="281">
        <v>3.7601170153890648</v>
      </c>
      <c r="AZ59" s="281">
        <v>3.884645437596475</v>
      </c>
      <c r="BA59" s="281">
        <v>4.0854179543949956</v>
      </c>
      <c r="BB59" s="281">
        <v>4.5149224848315246</v>
      </c>
      <c r="BD59" s="281">
        <v>5.2297688583465574</v>
      </c>
      <c r="BE59" s="281">
        <v>6.7276557599131053</v>
      </c>
      <c r="BF59" s="281">
        <v>6.1492643199422092</v>
      </c>
      <c r="BG59" s="281">
        <v>4.8170906031744165</v>
      </c>
      <c r="BH59" s="281">
        <v>3.0937679695919522</v>
      </c>
      <c r="BI59" s="281">
        <v>2.0860117824492304</v>
      </c>
      <c r="BJ59" s="281">
        <v>1.2780773842620476</v>
      </c>
      <c r="BK59" s="281">
        <v>0.66856927457628734</v>
      </c>
      <c r="BL59" s="281"/>
      <c r="BM59" s="281">
        <v>5.88185384997474E-2</v>
      </c>
      <c r="BN59" s="281">
        <v>4.2511353317578257E-2</v>
      </c>
      <c r="BO59" s="281">
        <v>6.3125075749348517E-2</v>
      </c>
      <c r="BP59" s="281">
        <v>0.14185237086770755</v>
      </c>
      <c r="BQ59" s="281">
        <v>0.36237295646612955</v>
      </c>
      <c r="BR59" s="281">
        <v>0.51563828741851003</v>
      </c>
      <c r="BS59" s="281">
        <v>0.6460772090749215</v>
      </c>
      <c r="BT59" s="281">
        <v>0.50232915631410113</v>
      </c>
      <c r="BV59" s="281">
        <v>3.6028867017272934</v>
      </c>
      <c r="BW59" s="281">
        <v>5.6907723014612284</v>
      </c>
      <c r="BX59" s="281">
        <v>4.8546828196753955</v>
      </c>
      <c r="BY59" s="281">
        <v>4.0425873050086274</v>
      </c>
      <c r="BZ59" s="281">
        <v>3.178506321683003</v>
      </c>
      <c r="CA59" s="281">
        <v>2.7307709515659111</v>
      </c>
      <c r="CB59" s="281">
        <v>2.6446478063182148</v>
      </c>
      <c r="CC59" s="281">
        <v>2.481850317799259</v>
      </c>
      <c r="CE59" s="284"/>
      <c r="CF59" s="284"/>
    </row>
    <row r="60" spans="1:84" s="283" customFormat="1" ht="12">
      <c r="A60" s="280">
        <v>2013</v>
      </c>
      <c r="B60" s="281">
        <f t="shared" si="10"/>
        <v>12.888173862292199</v>
      </c>
      <c r="C60" s="281">
        <f t="shared" si="10"/>
        <v>25.357340955911315</v>
      </c>
      <c r="D60" s="281">
        <f t="shared" si="10"/>
        <v>29.903342058870606</v>
      </c>
      <c r="E60" s="281">
        <f t="shared" si="10"/>
        <v>32.956671917419555</v>
      </c>
      <c r="F60" s="281">
        <f t="shared" si="10"/>
        <v>37.154658054236265</v>
      </c>
      <c r="G60" s="281">
        <f t="shared" si="10"/>
        <v>39.670969793759504</v>
      </c>
      <c r="H60" s="281">
        <f t="shared" si="10"/>
        <v>47.496495389460975</v>
      </c>
      <c r="I60" s="281">
        <f t="shared" si="8"/>
        <v>51.41656041494322</v>
      </c>
      <c r="J60" s="281"/>
      <c r="K60" s="281">
        <f t="shared" si="11"/>
        <v>7.017349139849185</v>
      </c>
      <c r="L60" s="281">
        <f t="shared" si="11"/>
        <v>17.807477169656408</v>
      </c>
      <c r="M60" s="281">
        <f t="shared" si="11"/>
        <v>23.004978279839595</v>
      </c>
      <c r="N60" s="281">
        <f t="shared" si="11"/>
        <v>27.5441589774208</v>
      </c>
      <c r="O60" s="281">
        <f t="shared" si="11"/>
        <v>33.622039379070173</v>
      </c>
      <c r="P60" s="281">
        <f t="shared" si="11"/>
        <v>37.328776139992726</v>
      </c>
      <c r="Q60" s="281">
        <f t="shared" si="11"/>
        <v>46.084123065398018</v>
      </c>
      <c r="R60" s="281">
        <f t="shared" si="9"/>
        <v>50.702797852104865</v>
      </c>
      <c r="S60" s="281"/>
      <c r="T60" s="281">
        <v>0.69097432108889567</v>
      </c>
      <c r="U60" s="281">
        <v>5.5055556065179054</v>
      </c>
      <c r="V60" s="281">
        <v>9.1179792939757522</v>
      </c>
      <c r="W60" s="281">
        <v>13.129089640267679</v>
      </c>
      <c r="X60" s="281">
        <v>18.838905727339977</v>
      </c>
      <c r="Y60" s="281">
        <v>21.701635552023919</v>
      </c>
      <c r="Z60" s="281">
        <v>27.219904110686009</v>
      </c>
      <c r="AA60" s="281">
        <v>28.711103878659561</v>
      </c>
      <c r="AB60" s="282"/>
      <c r="AC60" s="281">
        <v>0.37060947708124914</v>
      </c>
      <c r="AD60" s="281">
        <v>1.5162709673753665</v>
      </c>
      <c r="AE60" s="281">
        <v>2.3924121851860067</v>
      </c>
      <c r="AF60" s="281">
        <v>3.1661003233302871</v>
      </c>
      <c r="AG60" s="281">
        <v>4.1201401537945417</v>
      </c>
      <c r="AH60" s="281">
        <v>4.9816376046250266</v>
      </c>
      <c r="AI60" s="281">
        <v>6.7551796131954234</v>
      </c>
      <c r="AJ60" s="281">
        <v>8.1047145281044752</v>
      </c>
      <c r="AK60" s="282"/>
      <c r="AL60" s="281">
        <v>1.0093294690847232</v>
      </c>
      <c r="AM60" s="281">
        <v>2.2244081312709807</v>
      </c>
      <c r="AN60" s="281">
        <v>2.9481012990828668</v>
      </c>
      <c r="AO60" s="281">
        <v>3.122499760566015</v>
      </c>
      <c r="AP60" s="281">
        <v>3.0109784690491725</v>
      </c>
      <c r="AQ60" s="281">
        <v>3.2202604770847492</v>
      </c>
      <c r="AR60" s="281">
        <v>4.2218447529688747</v>
      </c>
      <c r="AS60" s="281">
        <v>5.8293079177405769</v>
      </c>
      <c r="AT60" s="282"/>
      <c r="AU60" s="281">
        <v>1.1063113219776166</v>
      </c>
      <c r="AV60" s="281">
        <v>2.6318229083274995</v>
      </c>
      <c r="AW60" s="281">
        <v>3.462835227827918</v>
      </c>
      <c r="AX60" s="281">
        <v>3.7346750837538476</v>
      </c>
      <c r="AY60" s="281">
        <v>3.8489841589779235</v>
      </c>
      <c r="AZ60" s="281">
        <v>4.0057935758877887</v>
      </c>
      <c r="BA60" s="281">
        <v>4.4266573788358095</v>
      </c>
      <c r="BB60" s="281">
        <v>4.9678184972663884</v>
      </c>
      <c r="BD60" s="281">
        <v>5.8708247224430128</v>
      </c>
      <c r="BE60" s="281">
        <v>7.5498637862549085</v>
      </c>
      <c r="BF60" s="281">
        <v>6.8983637790310119</v>
      </c>
      <c r="BG60" s="281">
        <v>5.4125129399987548</v>
      </c>
      <c r="BH60" s="281">
        <v>3.5326186751660891</v>
      </c>
      <c r="BI60" s="281">
        <v>2.3421936537667807</v>
      </c>
      <c r="BJ60" s="281">
        <v>1.4123723240629544</v>
      </c>
      <c r="BK60" s="281">
        <v>0.7137625628383526</v>
      </c>
      <c r="BL60" s="281"/>
      <c r="BM60" s="281">
        <v>7.8339043800768032E-2</v>
      </c>
      <c r="BN60" s="281">
        <v>5.5372879665183873E-2</v>
      </c>
      <c r="BO60" s="281">
        <v>8.2607744905671868E-2</v>
      </c>
      <c r="BP60" s="281">
        <v>0.18730874365959171</v>
      </c>
      <c r="BQ60" s="281">
        <v>0.49468350639536846</v>
      </c>
      <c r="BR60" s="281">
        <v>0.72776932248447668</v>
      </c>
      <c r="BS60" s="281">
        <v>0.98684755840562388</v>
      </c>
      <c r="BT60" s="281">
        <v>0.83059300211363218</v>
      </c>
      <c r="BV60" s="281">
        <v>3.7617855068159325</v>
      </c>
      <c r="BW60" s="281">
        <v>5.8740466764994714</v>
      </c>
      <c r="BX60" s="281">
        <v>5.0010425288613787</v>
      </c>
      <c r="BY60" s="281">
        <v>4.2044854258433784</v>
      </c>
      <c r="BZ60" s="281">
        <v>3.3083473635131906</v>
      </c>
      <c r="CA60" s="281">
        <v>2.6916796078867722</v>
      </c>
      <c r="CB60" s="281">
        <v>2.4736896513062776</v>
      </c>
      <c r="CC60" s="281">
        <v>2.2592600282202357</v>
      </c>
      <c r="CE60" s="284"/>
      <c r="CF60" s="284"/>
    </row>
    <row r="61" spans="1:84" s="283" customFormat="1" ht="12">
      <c r="A61" s="280">
        <v>2014</v>
      </c>
      <c r="B61" s="281">
        <f t="shared" si="10"/>
        <v>12.944722959375744</v>
      </c>
      <c r="C61" s="281">
        <f t="shared" si="10"/>
        <v>25.520640196564866</v>
      </c>
      <c r="D61" s="281">
        <f t="shared" si="10"/>
        <v>30.011815611486508</v>
      </c>
      <c r="E61" s="281">
        <f t="shared" si="10"/>
        <v>33.03283174933825</v>
      </c>
      <c r="F61" s="281">
        <f t="shared" si="10"/>
        <v>36.978262000819704</v>
      </c>
      <c r="G61" s="281">
        <f t="shared" si="10"/>
        <v>39.901334684213552</v>
      </c>
      <c r="H61" s="281">
        <f t="shared" si="10"/>
        <v>47.555560877458817</v>
      </c>
      <c r="I61" s="281">
        <f t="shared" si="8"/>
        <v>51.748679219998927</v>
      </c>
      <c r="J61" s="281"/>
      <c r="K61" s="281">
        <f t="shared" si="11"/>
        <v>7.0225100974845898</v>
      </c>
      <c r="L61" s="281">
        <f t="shared" si="11"/>
        <v>17.967265817841344</v>
      </c>
      <c r="M61" s="281">
        <f t="shared" si="11"/>
        <v>23.126410751355312</v>
      </c>
      <c r="N61" s="281">
        <f t="shared" si="11"/>
        <v>27.705677040109467</v>
      </c>
      <c r="O61" s="281">
        <f t="shared" si="11"/>
        <v>33.53367510051438</v>
      </c>
      <c r="P61" s="281">
        <f t="shared" si="11"/>
        <v>37.550787811648377</v>
      </c>
      <c r="Q61" s="281">
        <f t="shared" si="11"/>
        <v>46.136811478053872</v>
      </c>
      <c r="R61" s="281">
        <f t="shared" si="9"/>
        <v>51.006895601932371</v>
      </c>
      <c r="S61" s="281"/>
      <c r="T61" s="281">
        <v>0.7268228687439261</v>
      </c>
      <c r="U61" s="281">
        <v>5.5512829399619266</v>
      </c>
      <c r="V61" s="281">
        <v>9.136935677554618</v>
      </c>
      <c r="W61" s="281">
        <v>13.30540810637979</v>
      </c>
      <c r="X61" s="281">
        <v>19.086983422732061</v>
      </c>
      <c r="Y61" s="281">
        <v>22.487423136534257</v>
      </c>
      <c r="Z61" s="281">
        <v>28.261572264224366</v>
      </c>
      <c r="AA61" s="281">
        <v>30.126789516545326</v>
      </c>
      <c r="AB61" s="282"/>
      <c r="AC61" s="281">
        <v>0.34465910926900628</v>
      </c>
      <c r="AD61" s="281">
        <v>1.4929245642402209</v>
      </c>
      <c r="AE61" s="281">
        <v>2.4252388803593208</v>
      </c>
      <c r="AF61" s="281">
        <v>3.1271078127762801</v>
      </c>
      <c r="AG61" s="281">
        <v>3.8385441711794588</v>
      </c>
      <c r="AH61" s="281">
        <v>4.5417118478961873</v>
      </c>
      <c r="AI61" s="281">
        <v>6.1811618373030806</v>
      </c>
      <c r="AJ61" s="281">
        <v>7.3854674165197727</v>
      </c>
      <c r="AK61" s="282"/>
      <c r="AL61" s="281">
        <v>0.99245218231898946</v>
      </c>
      <c r="AM61" s="281">
        <v>2.2437178312866597</v>
      </c>
      <c r="AN61" s="281">
        <v>2.945042239306578</v>
      </c>
      <c r="AO61" s="281">
        <v>3.1409205765129995</v>
      </c>
      <c r="AP61" s="281">
        <v>3.0428130244874856</v>
      </c>
      <c r="AQ61" s="281">
        <v>3.2186371493698482</v>
      </c>
      <c r="AR61" s="281">
        <v>4.1323689702843298</v>
      </c>
      <c r="AS61" s="281">
        <v>5.7851433474419576</v>
      </c>
      <c r="AT61" s="282"/>
      <c r="AU61" s="281">
        <v>1.0446647437155883</v>
      </c>
      <c r="AV61" s="281">
        <v>2.5339079401432643</v>
      </c>
      <c r="AW61" s="281">
        <v>3.3627073907724814</v>
      </c>
      <c r="AX61" s="281">
        <v>3.635838309520214</v>
      </c>
      <c r="AY61" s="281">
        <v>3.7510770731287426</v>
      </c>
      <c r="AZ61" s="281">
        <v>3.8583642984629365</v>
      </c>
      <c r="BA61" s="281">
        <v>4.1606935949092207</v>
      </c>
      <c r="BB61" s="281">
        <v>4.652741494418815</v>
      </c>
      <c r="BD61" s="281">
        <v>5.922212861891154</v>
      </c>
      <c r="BE61" s="281">
        <v>7.5533743787235181</v>
      </c>
      <c r="BF61" s="281">
        <v>6.8854048601311959</v>
      </c>
      <c r="BG61" s="281">
        <v>5.3271547092287905</v>
      </c>
      <c r="BH61" s="281">
        <v>3.4445869003053269</v>
      </c>
      <c r="BI61" s="281">
        <v>2.3505468725651784</v>
      </c>
      <c r="BJ61" s="281">
        <v>1.4187493994049476</v>
      </c>
      <c r="BK61" s="281">
        <v>0.74178361806655502</v>
      </c>
      <c r="BL61" s="281"/>
      <c r="BM61" s="281">
        <v>6.9044576562017554E-2</v>
      </c>
      <c r="BN61" s="281">
        <v>4.920252777476683E-2</v>
      </c>
      <c r="BO61" s="281">
        <v>7.3707104018070874E-2</v>
      </c>
      <c r="BP61" s="281">
        <v>0.16289337687724589</v>
      </c>
      <c r="BQ61" s="281">
        <v>0.42459757610846294</v>
      </c>
      <c r="BR61" s="281">
        <v>0.63251147485805004</v>
      </c>
      <c r="BS61" s="281">
        <v>0.83200923077146416</v>
      </c>
      <c r="BT61" s="281">
        <v>0.69647804710153727</v>
      </c>
      <c r="BV61" s="281">
        <v>3.8448666168750623</v>
      </c>
      <c r="BW61" s="281">
        <v>6.0962300144345072</v>
      </c>
      <c r="BX61" s="281">
        <v>5.1827794593442471</v>
      </c>
      <c r="BY61" s="281">
        <v>4.3335088580429355</v>
      </c>
      <c r="BZ61" s="281">
        <v>3.3896598328781766</v>
      </c>
      <c r="CA61" s="281">
        <v>2.8121399045270987</v>
      </c>
      <c r="CB61" s="281">
        <v>2.569005580561408</v>
      </c>
      <c r="CC61" s="281">
        <v>2.3602757799049647</v>
      </c>
      <c r="CE61" s="284"/>
      <c r="CF61" s="284"/>
    </row>
    <row r="62" spans="1:84" s="283" customFormat="1" ht="12">
      <c r="A62" s="280">
        <v>2015</v>
      </c>
      <c r="B62" s="281">
        <f t="shared" si="10"/>
        <v>12.943922969532737</v>
      </c>
      <c r="C62" s="281">
        <f t="shared" si="10"/>
        <v>25.743895961439641</v>
      </c>
      <c r="D62" s="281">
        <f t="shared" si="10"/>
        <v>30.466289551779656</v>
      </c>
      <c r="E62" s="281">
        <f t="shared" si="10"/>
        <v>33.717339815541521</v>
      </c>
      <c r="F62" s="281">
        <f t="shared" si="10"/>
        <v>37.937550457089507</v>
      </c>
      <c r="G62" s="281">
        <f t="shared" si="10"/>
        <v>41.338764279644316</v>
      </c>
      <c r="H62" s="281">
        <f t="shared" si="10"/>
        <v>49.045472738588295</v>
      </c>
      <c r="I62" s="281">
        <f t="shared" si="8"/>
        <v>52.422222326393445</v>
      </c>
      <c r="J62" s="281"/>
      <c r="K62" s="281">
        <f t="shared" si="11"/>
        <v>7.0752533393759363</v>
      </c>
      <c r="L62" s="281">
        <f t="shared" si="11"/>
        <v>18.212070605814638</v>
      </c>
      <c r="M62" s="281">
        <f t="shared" si="11"/>
        <v>23.536398758269105</v>
      </c>
      <c r="N62" s="281">
        <f t="shared" si="11"/>
        <v>28.381087603515038</v>
      </c>
      <c r="O62" s="281">
        <f t="shared" si="11"/>
        <v>34.496909230327539</v>
      </c>
      <c r="P62" s="281">
        <f t="shared" si="11"/>
        <v>38.956848070646309</v>
      </c>
      <c r="Q62" s="281">
        <f t="shared" si="11"/>
        <v>47.602179013971131</v>
      </c>
      <c r="R62" s="281">
        <f t="shared" si="9"/>
        <v>51.62778009713611</v>
      </c>
      <c r="S62" s="281"/>
      <c r="T62" s="281">
        <v>0.82101767647046797</v>
      </c>
      <c r="U62" s="281">
        <v>5.8537130043546037</v>
      </c>
      <c r="V62" s="281">
        <v>9.7409991761677759</v>
      </c>
      <c r="W62" s="281">
        <v>14.069971115227972</v>
      </c>
      <c r="X62" s="281">
        <v>19.939699426858475</v>
      </c>
      <c r="Y62" s="281">
        <v>23.623300573425798</v>
      </c>
      <c r="Z62" s="281">
        <v>29.355287872390917</v>
      </c>
      <c r="AA62" s="281">
        <v>30.458950511348664</v>
      </c>
      <c r="AB62" s="282"/>
      <c r="AC62" s="281">
        <v>0.36589377504371845</v>
      </c>
      <c r="AD62" s="281">
        <v>1.4978572508438899</v>
      </c>
      <c r="AE62" s="281">
        <v>2.4395984352729547</v>
      </c>
      <c r="AF62" s="281">
        <v>3.2315934971271645</v>
      </c>
      <c r="AG62" s="281">
        <v>4.1167504731915674</v>
      </c>
      <c r="AH62" s="281">
        <v>4.9470226124585261</v>
      </c>
      <c r="AI62" s="281">
        <v>6.6892913083918106</v>
      </c>
      <c r="AJ62" s="281">
        <v>7.7831495928161756</v>
      </c>
      <c r="AK62" s="282"/>
      <c r="AL62" s="281">
        <v>0.92874468224066287</v>
      </c>
      <c r="AM62" s="281">
        <v>2.1203879038232967</v>
      </c>
      <c r="AN62" s="281">
        <v>2.6709480468430065</v>
      </c>
      <c r="AO62" s="281">
        <v>2.8870407658960895</v>
      </c>
      <c r="AP62" s="281">
        <v>2.8790256345225509</v>
      </c>
      <c r="AQ62" s="281">
        <v>3.0165325075754357</v>
      </c>
      <c r="AR62" s="281">
        <v>3.9042898105349222</v>
      </c>
      <c r="AS62" s="281">
        <v>5.5760799315327967</v>
      </c>
      <c r="AT62" s="282"/>
      <c r="AU62" s="281">
        <v>0.9980329924673168</v>
      </c>
      <c r="AV62" s="281">
        <v>2.4594847350803684</v>
      </c>
      <c r="AW62" s="281">
        <v>3.2369051971228262</v>
      </c>
      <c r="AX62" s="281">
        <v>3.5289049818995153</v>
      </c>
      <c r="AY62" s="281">
        <v>3.6420246451874756</v>
      </c>
      <c r="AZ62" s="281">
        <v>3.7757155600019727</v>
      </c>
      <c r="BA62" s="281">
        <v>4.0598183244954944</v>
      </c>
      <c r="BB62" s="281">
        <v>4.5142942097629009</v>
      </c>
      <c r="BD62" s="281">
        <v>5.8686696301568002</v>
      </c>
      <c r="BE62" s="281">
        <v>7.5318253556250019</v>
      </c>
      <c r="BF62" s="281">
        <v>6.9298907935105518</v>
      </c>
      <c r="BG62" s="281">
        <v>5.3362522120264888</v>
      </c>
      <c r="BH62" s="281">
        <v>3.4406412267619668</v>
      </c>
      <c r="BI62" s="281">
        <v>2.3819162089980064</v>
      </c>
      <c r="BJ62" s="281">
        <v>1.4432937246171647</v>
      </c>
      <c r="BK62" s="281">
        <v>0.79444222925733454</v>
      </c>
      <c r="BL62" s="281"/>
      <c r="BM62" s="281">
        <v>7.0766503655393664E-2</v>
      </c>
      <c r="BN62" s="281">
        <v>5.0025316368062081E-2</v>
      </c>
      <c r="BO62" s="281">
        <v>7.5301606090957734E-2</v>
      </c>
      <c r="BP62" s="281">
        <v>0.16944823191589581</v>
      </c>
      <c r="BQ62" s="281">
        <v>0.43825922909906639</v>
      </c>
      <c r="BR62" s="281">
        <v>0.65953576951171977</v>
      </c>
      <c r="BS62" s="281">
        <v>0.85823887761827899</v>
      </c>
      <c r="BT62" s="281">
        <v>0.70885119128025864</v>
      </c>
      <c r="BV62" s="281">
        <v>3.8907977094983766</v>
      </c>
      <c r="BW62" s="281">
        <v>6.2306023953444187</v>
      </c>
      <c r="BX62" s="281">
        <v>5.3726462967715864</v>
      </c>
      <c r="BY62" s="281">
        <v>4.4941290114484014</v>
      </c>
      <c r="BZ62" s="281">
        <v>3.4811498214684065</v>
      </c>
      <c r="CA62" s="281">
        <v>2.9347410476728566</v>
      </c>
      <c r="CB62" s="281">
        <v>2.7352528205397144</v>
      </c>
      <c r="CC62" s="281">
        <v>2.586454660395312</v>
      </c>
      <c r="CE62" s="284"/>
      <c r="CF62" s="284"/>
    </row>
    <row r="63" spans="1:84" s="283" customFormat="1" ht="9" customHeight="1">
      <c r="A63" s="285"/>
      <c r="B63" s="285"/>
      <c r="C63" s="285"/>
      <c r="D63" s="285"/>
      <c r="E63" s="285"/>
      <c r="F63" s="286"/>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7"/>
      <c r="AF63" s="287"/>
      <c r="AG63" s="287"/>
      <c r="AH63" s="287"/>
      <c r="AI63" s="287"/>
      <c r="AJ63" s="287"/>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5"/>
      <c r="BS63" s="285"/>
      <c r="BT63" s="285"/>
      <c r="BU63" s="285"/>
      <c r="BV63" s="285"/>
      <c r="BW63" s="285"/>
      <c r="BX63" s="285"/>
      <c r="BY63" s="285"/>
      <c r="BZ63" s="285"/>
      <c r="CA63" s="285"/>
      <c r="CB63" s="285"/>
      <c r="CC63" s="285"/>
    </row>
    <row r="64" spans="1:84" s="283" customFormat="1">
      <c r="F64" s="284"/>
      <c r="AE64" s="288"/>
      <c r="AF64" s="288"/>
      <c r="AG64" s="288"/>
      <c r="AH64" s="288"/>
      <c r="AI64" s="288"/>
      <c r="AJ64" s="288"/>
    </row>
    <row r="65" spans="1:38">
      <c r="A65" s="23" t="s">
        <v>355</v>
      </c>
      <c r="F65" s="289"/>
      <c r="AC65" s="290"/>
      <c r="AD65" s="290"/>
    </row>
    <row r="66" spans="1:38">
      <c r="A66" s="299"/>
      <c r="B66" s="289"/>
      <c r="C66" s="289"/>
      <c r="F66" s="289"/>
      <c r="AC66" s="291"/>
      <c r="AD66" s="291"/>
      <c r="AE66" s="292"/>
      <c r="AF66" s="292"/>
      <c r="AG66" s="292"/>
      <c r="AH66" s="292"/>
      <c r="AI66" s="292"/>
      <c r="AJ66" s="292"/>
    </row>
    <row r="67" spans="1:38">
      <c r="A67" s="299"/>
      <c r="B67" s="289"/>
      <c r="C67" s="289"/>
      <c r="D67" s="293"/>
      <c r="F67" s="289"/>
      <c r="K67" s="295"/>
      <c r="L67" s="295"/>
      <c r="M67" s="295"/>
      <c r="N67" s="295"/>
      <c r="O67" s="295"/>
      <c r="P67" s="295"/>
      <c r="Q67" s="295"/>
      <c r="R67" s="295"/>
      <c r="X67" s="295"/>
      <c r="AA67" s="296"/>
      <c r="AE67" s="295"/>
      <c r="AF67" s="292"/>
      <c r="AG67" s="292"/>
      <c r="AH67" s="292"/>
      <c r="AI67" s="292"/>
      <c r="AJ67" s="292"/>
    </row>
    <row r="68" spans="1:38">
      <c r="A68" s="20" t="s">
        <v>294</v>
      </c>
      <c r="B68" s="289"/>
      <c r="C68" s="289"/>
      <c r="D68" s="293"/>
      <c r="F68" s="294"/>
      <c r="K68" s="295"/>
      <c r="L68" s="295"/>
      <c r="M68" s="295"/>
      <c r="N68" s="295"/>
      <c r="O68" s="295"/>
      <c r="P68" s="295"/>
      <c r="Q68" s="295"/>
      <c r="R68" s="295"/>
      <c r="AC68" s="291"/>
    </row>
    <row r="69" spans="1:38" ht="11.25" customHeight="1">
      <c r="B69" s="294"/>
      <c r="C69" s="294"/>
      <c r="D69" s="293"/>
      <c r="F69" s="294"/>
      <c r="K69" s="294"/>
      <c r="L69" s="294"/>
      <c r="O69" s="294"/>
      <c r="R69" s="26"/>
      <c r="S69" s="26"/>
      <c r="T69" s="26"/>
      <c r="U69" s="26"/>
      <c r="V69" s="26"/>
      <c r="W69" s="26"/>
      <c r="X69" s="26"/>
      <c r="Y69" s="26"/>
      <c r="Z69" s="26"/>
      <c r="AA69" s="26"/>
      <c r="AB69" s="26"/>
      <c r="AC69" s="554"/>
      <c r="AD69" s="26"/>
      <c r="AE69" s="26"/>
      <c r="AF69" s="26"/>
      <c r="AG69" s="26"/>
      <c r="AH69" s="26"/>
      <c r="AI69" s="26"/>
      <c r="AJ69" s="26"/>
      <c r="AK69" s="26"/>
      <c r="AL69" s="26"/>
    </row>
    <row r="70" spans="1:38">
      <c r="B70" s="588" t="s">
        <v>351</v>
      </c>
      <c r="C70" s="588"/>
      <c r="D70" s="588"/>
      <c r="E70" s="588"/>
      <c r="F70" s="588"/>
      <c r="G70" s="588"/>
      <c r="H70" s="588"/>
      <c r="I70" s="21"/>
      <c r="K70" s="521"/>
      <c r="R70" s="26"/>
      <c r="S70" s="26"/>
      <c r="T70" s="21"/>
      <c r="U70" s="21"/>
      <c r="V70" s="21"/>
      <c r="W70" s="21"/>
      <c r="X70" s="21"/>
      <c r="Y70" s="21"/>
      <c r="Z70" s="21"/>
      <c r="AA70" s="21"/>
      <c r="AB70" s="26"/>
      <c r="AC70" s="21"/>
      <c r="AD70" s="21"/>
      <c r="AE70" s="21"/>
      <c r="AF70" s="21"/>
      <c r="AG70" s="21"/>
      <c r="AH70" s="21"/>
      <c r="AI70" s="21"/>
      <c r="AJ70" s="21"/>
      <c r="AK70" s="26"/>
      <c r="AL70" s="26"/>
    </row>
    <row r="71" spans="1:38">
      <c r="A71" s="278"/>
      <c r="B71" s="279" t="s">
        <v>118</v>
      </c>
      <c r="C71" s="279" t="s">
        <v>99</v>
      </c>
      <c r="D71" s="279" t="s">
        <v>100</v>
      </c>
      <c r="E71" s="279" t="s">
        <v>111</v>
      </c>
      <c r="F71" s="279" t="s">
        <v>112</v>
      </c>
      <c r="G71" s="279" t="s">
        <v>113</v>
      </c>
      <c r="H71" s="279" t="s">
        <v>109</v>
      </c>
      <c r="K71" s="277"/>
      <c r="R71" s="26"/>
      <c r="S71" s="26"/>
      <c r="T71" s="277"/>
      <c r="U71" s="277"/>
      <c r="V71" s="277"/>
      <c r="W71" s="277"/>
      <c r="X71" s="277"/>
      <c r="Y71" s="277"/>
      <c r="Z71" s="277"/>
      <c r="AA71" s="277"/>
      <c r="AB71" s="26"/>
      <c r="AC71" s="277"/>
      <c r="AD71" s="277"/>
      <c r="AE71" s="277"/>
      <c r="AF71" s="277"/>
      <c r="AG71" s="277"/>
      <c r="AH71" s="277"/>
      <c r="AI71" s="277"/>
      <c r="AJ71" s="277"/>
      <c r="AK71" s="26"/>
      <c r="AL71" s="26"/>
    </row>
    <row r="72" spans="1:38">
      <c r="A72" s="280" t="s">
        <v>168</v>
      </c>
      <c r="B72" s="517">
        <v>550149.76151069999</v>
      </c>
      <c r="C72" s="517">
        <v>522456.90602199989</v>
      </c>
      <c r="D72" s="517">
        <v>726782.34305649996</v>
      </c>
      <c r="E72" s="517">
        <v>189099.98327619996</v>
      </c>
      <c r="F72" s="517">
        <v>292696.90221199999</v>
      </c>
      <c r="G72" s="517">
        <v>249353.01803199996</v>
      </c>
      <c r="H72" s="517">
        <v>210095.34916839999</v>
      </c>
      <c r="J72" s="516"/>
      <c r="K72" s="553"/>
      <c r="L72" s="518"/>
      <c r="R72" s="555"/>
      <c r="S72" s="26"/>
      <c r="T72" s="553"/>
      <c r="U72" s="553"/>
      <c r="V72" s="553"/>
      <c r="W72" s="553"/>
      <c r="X72" s="553"/>
      <c r="Y72" s="553"/>
      <c r="Z72" s="553"/>
      <c r="AA72" s="553"/>
      <c r="AB72" s="26"/>
      <c r="AC72" s="555"/>
      <c r="AD72" s="555"/>
      <c r="AE72" s="555"/>
      <c r="AF72" s="555"/>
      <c r="AG72" s="555"/>
      <c r="AH72" s="555"/>
      <c r="AI72" s="555"/>
      <c r="AJ72" s="555"/>
      <c r="AK72" s="26"/>
      <c r="AL72" s="26"/>
    </row>
    <row r="73" spans="1:38">
      <c r="A73" s="276" t="s">
        <v>98</v>
      </c>
      <c r="B73" s="556">
        <v>463776.38037009467</v>
      </c>
      <c r="C73" s="556">
        <v>529713.27179346303</v>
      </c>
      <c r="D73" s="556">
        <v>772884.16332146048</v>
      </c>
      <c r="E73" s="556">
        <v>210639.89868148</v>
      </c>
      <c r="F73" s="556">
        <v>340417.47681907273</v>
      </c>
      <c r="G73" s="556">
        <v>292681.13202833332</v>
      </c>
      <c r="H73" s="556">
        <v>268780.07463491836</v>
      </c>
      <c r="K73" s="553"/>
      <c r="L73" s="518"/>
      <c r="R73" s="26"/>
      <c r="S73" s="26"/>
      <c r="T73" s="26"/>
      <c r="U73" s="26"/>
      <c r="V73" s="26"/>
      <c r="W73" s="26"/>
      <c r="X73" s="26"/>
      <c r="Y73" s="26"/>
      <c r="Z73" s="26"/>
      <c r="AA73" s="26"/>
      <c r="AB73" s="26"/>
      <c r="AC73" s="26"/>
      <c r="AD73" s="26"/>
      <c r="AE73" s="26"/>
      <c r="AF73" s="26"/>
      <c r="AG73" s="26"/>
      <c r="AH73" s="26"/>
      <c r="AI73" s="26"/>
      <c r="AJ73" s="26"/>
      <c r="AK73" s="26"/>
      <c r="AL73" s="26"/>
    </row>
    <row r="74" spans="1:38">
      <c r="B74" s="520"/>
      <c r="C74" s="520"/>
      <c r="D74" s="520"/>
      <c r="E74" s="520"/>
      <c r="F74" s="520"/>
      <c r="G74" s="520"/>
      <c r="H74" s="520"/>
      <c r="I74" s="520"/>
      <c r="K74" s="520"/>
    </row>
    <row r="75" spans="1:38">
      <c r="A75" s="23" t="s">
        <v>344</v>
      </c>
    </row>
    <row r="77" spans="1:38">
      <c r="A77" s="557" t="s">
        <v>352</v>
      </c>
      <c r="B77" s="276"/>
    </row>
    <row r="78" spans="1:38">
      <c r="A78" s="23">
        <v>1960</v>
      </c>
    </row>
    <row r="79" spans="1:38">
      <c r="A79" s="23">
        <v>1961</v>
      </c>
    </row>
    <row r="80" spans="1:38">
      <c r="A80" s="23">
        <v>1962</v>
      </c>
      <c r="B80" s="519">
        <v>0.16967866481116217</v>
      </c>
    </row>
    <row r="81" spans="1:2">
      <c r="A81" s="23">
        <v>1963</v>
      </c>
      <c r="B81" s="519"/>
    </row>
    <row r="82" spans="1:2">
      <c r="A82" s="23">
        <v>1964</v>
      </c>
      <c r="B82" s="519">
        <v>0.15184110462178158</v>
      </c>
    </row>
    <row r="83" spans="1:2">
      <c r="A83" s="23">
        <v>1965</v>
      </c>
      <c r="B83" s="519"/>
    </row>
    <row r="84" spans="1:2">
      <c r="A84" s="23">
        <v>1966</v>
      </c>
      <c r="B84" s="519">
        <v>0.17932047060411338</v>
      </c>
    </row>
    <row r="85" spans="1:2">
      <c r="A85" s="23">
        <v>1967</v>
      </c>
      <c r="B85" s="519">
        <v>0.18465051926592868</v>
      </c>
    </row>
    <row r="86" spans="1:2">
      <c r="A86" s="23">
        <v>1968</v>
      </c>
      <c r="B86" s="519">
        <v>0.18833262025352621</v>
      </c>
    </row>
    <row r="87" spans="1:2">
      <c r="A87" s="23">
        <v>1969</v>
      </c>
      <c r="B87" s="519">
        <v>0.19812183708737613</v>
      </c>
    </row>
    <row r="88" spans="1:2">
      <c r="A88" s="23">
        <v>1970</v>
      </c>
      <c r="B88" s="519">
        <v>0.18995588699411592</v>
      </c>
    </row>
    <row r="89" spans="1:2">
      <c r="A89" s="23">
        <v>1971</v>
      </c>
      <c r="B89" s="519">
        <v>0.17972745554829636</v>
      </c>
    </row>
    <row r="90" spans="1:2">
      <c r="A90" s="23">
        <v>1972</v>
      </c>
      <c r="B90" s="519">
        <v>0.18579007825072891</v>
      </c>
    </row>
    <row r="91" spans="1:2">
      <c r="A91" s="23">
        <v>1973</v>
      </c>
      <c r="B91" s="519">
        <v>0.19260404874816237</v>
      </c>
    </row>
    <row r="92" spans="1:2">
      <c r="A92" s="23">
        <v>1974</v>
      </c>
      <c r="B92" s="519">
        <v>0.1958570090109098</v>
      </c>
    </row>
    <row r="93" spans="1:2">
      <c r="A93" s="23">
        <v>1975</v>
      </c>
      <c r="B93" s="519">
        <v>0.17090820732363954</v>
      </c>
    </row>
    <row r="94" spans="1:2">
      <c r="A94" s="23">
        <v>1976</v>
      </c>
      <c r="B94" s="519">
        <v>0.17151690862239916</v>
      </c>
    </row>
    <row r="95" spans="1:2">
      <c r="A95" s="23">
        <v>1977</v>
      </c>
      <c r="B95" s="519">
        <v>0.17528958662739033</v>
      </c>
    </row>
    <row r="96" spans="1:2">
      <c r="A96" s="23">
        <v>1978</v>
      </c>
      <c r="B96" s="519">
        <v>0.18001757501471413</v>
      </c>
    </row>
    <row r="97" spans="1:2">
      <c r="A97" s="23">
        <v>1979</v>
      </c>
      <c r="B97" s="519">
        <v>0.17893602145435802</v>
      </c>
    </row>
    <row r="98" spans="1:2">
      <c r="A98" s="23">
        <v>1980</v>
      </c>
      <c r="B98" s="519">
        <v>0.17039047427487247</v>
      </c>
    </row>
    <row r="99" spans="1:2">
      <c r="A99" s="23">
        <v>1981</v>
      </c>
      <c r="B99" s="519">
        <v>0.17374234276978739</v>
      </c>
    </row>
    <row r="100" spans="1:2">
      <c r="A100" s="23">
        <v>1982</v>
      </c>
      <c r="B100" s="519">
        <v>0.16030368816239304</v>
      </c>
    </row>
    <row r="101" spans="1:2">
      <c r="A101" s="23">
        <v>1983</v>
      </c>
      <c r="B101" s="519">
        <v>0.15912886065393125</v>
      </c>
    </row>
    <row r="102" spans="1:2">
      <c r="A102" s="23">
        <v>1984</v>
      </c>
      <c r="B102" s="519">
        <v>0.16904827624305382</v>
      </c>
    </row>
    <row r="103" spans="1:2">
      <c r="A103" s="23">
        <v>1985</v>
      </c>
      <c r="B103" s="519">
        <v>0.17120218531512746</v>
      </c>
    </row>
    <row r="104" spans="1:2">
      <c r="A104" s="23">
        <v>1986</v>
      </c>
      <c r="B104" s="519">
        <v>0.16955280170427181</v>
      </c>
    </row>
    <row r="105" spans="1:2">
      <c r="A105" s="23">
        <v>1987</v>
      </c>
      <c r="B105" s="519">
        <v>0.17340275359435686</v>
      </c>
    </row>
    <row r="106" spans="1:2">
      <c r="A106" s="23">
        <v>1988</v>
      </c>
      <c r="B106" s="519">
        <v>0.17238116642201193</v>
      </c>
    </row>
    <row r="107" spans="1:2">
      <c r="A107" s="23">
        <v>1989</v>
      </c>
      <c r="B107" s="519">
        <v>0.17244484555637021</v>
      </c>
    </row>
    <row r="108" spans="1:2">
      <c r="A108" s="23">
        <v>1990</v>
      </c>
      <c r="B108" s="519">
        <v>0.17169609569580405</v>
      </c>
    </row>
    <row r="109" spans="1:2">
      <c r="A109" s="23">
        <v>1991</v>
      </c>
      <c r="B109" s="519">
        <v>0.16569949867834097</v>
      </c>
    </row>
    <row r="110" spans="1:2">
      <c r="A110" s="23">
        <v>1992</v>
      </c>
      <c r="B110" s="519">
        <v>0.1526634124138618</v>
      </c>
    </row>
    <row r="111" spans="1:2">
      <c r="A111" s="23">
        <v>1993</v>
      </c>
      <c r="B111" s="519">
        <v>0.1521743045267451</v>
      </c>
    </row>
    <row r="112" spans="1:2">
      <c r="A112" s="23">
        <v>1994</v>
      </c>
      <c r="B112" s="519">
        <v>0.154183121444532</v>
      </c>
    </row>
    <row r="113" spans="1:2">
      <c r="A113" s="23">
        <v>1995</v>
      </c>
      <c r="B113" s="519">
        <v>0.15059787406179537</v>
      </c>
    </row>
    <row r="114" spans="1:2">
      <c r="A114" s="23">
        <v>1996</v>
      </c>
      <c r="B114" s="519">
        <v>0.15017054988032139</v>
      </c>
    </row>
    <row r="115" spans="1:2">
      <c r="A115" s="23">
        <v>1997</v>
      </c>
      <c r="B115" s="519">
        <v>0.15045530188389497</v>
      </c>
    </row>
    <row r="116" spans="1:2">
      <c r="A116" s="23">
        <v>1998</v>
      </c>
      <c r="B116" s="519">
        <v>0.15107536052691209</v>
      </c>
    </row>
    <row r="117" spans="1:2">
      <c r="A117" s="23">
        <v>1999</v>
      </c>
      <c r="B117" s="519">
        <v>0.15336556566746137</v>
      </c>
    </row>
    <row r="118" spans="1:2">
      <c r="A118" s="23">
        <v>2000</v>
      </c>
      <c r="B118" s="519">
        <v>0.15627388555838564</v>
      </c>
    </row>
    <row r="119" spans="1:2">
      <c r="A119" s="23">
        <v>2001</v>
      </c>
      <c r="B119" s="519">
        <v>0.14419175147568647</v>
      </c>
    </row>
    <row r="120" spans="1:2">
      <c r="A120" s="23">
        <v>2002</v>
      </c>
      <c r="B120" s="519">
        <v>0.1294453705780583</v>
      </c>
    </row>
    <row r="121" spans="1:2">
      <c r="A121" s="23">
        <v>2003</v>
      </c>
      <c r="B121" s="519">
        <v>0.12605428656325351</v>
      </c>
    </row>
    <row r="122" spans="1:2">
      <c r="A122" s="23">
        <v>2004</v>
      </c>
      <c r="B122" s="519">
        <v>0.12927191971594157</v>
      </c>
    </row>
    <row r="123" spans="1:2">
      <c r="A123" s="23">
        <v>2005</v>
      </c>
      <c r="B123" s="519">
        <v>0.13441577138489835</v>
      </c>
    </row>
    <row r="124" spans="1:2">
      <c r="A124" s="23">
        <v>2006</v>
      </c>
      <c r="B124" s="519">
        <v>0.13702366337135194</v>
      </c>
    </row>
    <row r="125" spans="1:2">
      <c r="A125" s="23">
        <v>2007</v>
      </c>
      <c r="B125" s="519">
        <v>0.13834612844630087</v>
      </c>
    </row>
    <row r="126" spans="1:2">
      <c r="A126" s="23">
        <v>2008</v>
      </c>
      <c r="B126" s="519">
        <v>0.1230785813136631</v>
      </c>
    </row>
    <row r="127" spans="1:2">
      <c r="A127" s="23">
        <v>2009</v>
      </c>
      <c r="B127" s="519">
        <v>0.10590807614636071</v>
      </c>
    </row>
    <row r="128" spans="1:2">
      <c r="A128" s="23">
        <v>2010</v>
      </c>
      <c r="B128" s="519">
        <v>8.8627643173987719E-2</v>
      </c>
    </row>
    <row r="129" spans="1:2">
      <c r="A129" s="23">
        <v>2011</v>
      </c>
      <c r="B129" s="519">
        <v>8.4692553522816655E-2</v>
      </c>
    </row>
    <row r="130" spans="1:2">
      <c r="A130" s="23">
        <v>2012</v>
      </c>
      <c r="B130" s="519">
        <v>9.6982782596384265E-2</v>
      </c>
    </row>
    <row r="131" spans="1:2">
      <c r="A131" s="23">
        <v>2013</v>
      </c>
      <c r="B131" s="519">
        <v>0.10739685278520279</v>
      </c>
    </row>
    <row r="132" spans="1:2">
      <c r="A132" s="23">
        <v>2014</v>
      </c>
      <c r="B132" s="519">
        <v>0.10523505836887596</v>
      </c>
    </row>
    <row r="133" spans="1:2">
      <c r="A133" s="23">
        <v>2015</v>
      </c>
      <c r="B133" s="519">
        <v>0.10398168807720293</v>
      </c>
    </row>
  </sheetData>
  <mergeCells count="10">
    <mergeCell ref="B70:H70"/>
    <mergeCell ref="BD5:BK5"/>
    <mergeCell ref="BM5:BT5"/>
    <mergeCell ref="BV5:CC5"/>
    <mergeCell ref="B5:I5"/>
    <mergeCell ref="K5:R5"/>
    <mergeCell ref="T5:AA5"/>
    <mergeCell ref="AC5:AJ5"/>
    <mergeCell ref="AL5:AS5"/>
    <mergeCell ref="AU5:BB5"/>
  </mergeCells>
  <hyperlinks>
    <hyperlink ref="A2"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F1</vt:lpstr>
      <vt:lpstr>F2</vt:lpstr>
      <vt:lpstr>F3</vt:lpstr>
      <vt:lpstr>B1-Examples</vt:lpstr>
      <vt:lpstr>B2-IncTax</vt:lpstr>
      <vt:lpstr>B3-Summary</vt:lpstr>
      <vt:lpstr>PikettySaez</vt:lpstr>
      <vt:lpstr>CBO</vt:lpstr>
      <vt:lpstr>AS</vt:lpstr>
      <vt:lpstr>Splinter</vt:lpstr>
      <vt:lpstr>OTA</vt:lpstr>
      <vt:lpstr>JCT</vt:lpstr>
      <vt:lpstr>PSZ tax rates</vt:lpstr>
      <vt:lpstr>PSZ taxes</vt:lpstr>
      <vt:lpstr>PSZshares</vt:lpstr>
      <vt:lpstr>PSZ inc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david.splinter</dc:creator>
  <cp:lastModifiedBy>Inverosimil</cp:lastModifiedBy>
  <cp:lastPrinted>2019-09-25T21:53:36Z</cp:lastPrinted>
  <dcterms:created xsi:type="dcterms:W3CDTF">2019-09-12T18:06:26Z</dcterms:created>
  <dcterms:modified xsi:type="dcterms:W3CDTF">2019-10-08T15:27:25Z</dcterms:modified>
</cp:coreProperties>
</file>