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ml.chartshapes+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drawings/drawing26.xml" ContentType="application/vnd.openxmlformats-officedocument.drawingml.chartshapes+xml"/>
  <Override PartName="/xl/charts/chart1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harts/chart18.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Splinter.David\Private\Thesis - Ch 1\2. Full Variability &amp; Inequality\ROIW submission\"/>
    </mc:Choice>
  </mc:AlternateContent>
  <xr:revisionPtr revIDLastSave="0" documentId="13_ncr:1_{F3904B09-DCAA-419A-8334-766D3B7B9BB5}" xr6:coauthVersionLast="44" xr6:coauthVersionMax="44" xr10:uidLastSave="{00000000-0000-0000-0000-000000000000}"/>
  <bookViews>
    <workbookView xWindow="1950" yWindow="1020" windowWidth="18375" windowHeight="15180" tabRatio="893" xr2:uid="{00000000-000D-0000-FFFF-FFFF00000000}"/>
  </bookViews>
  <sheets>
    <sheet name="Index" sheetId="29" r:id="rId1"/>
    <sheet name="T1" sheetId="17" r:id="rId2"/>
    <sheet name="F1a" sheetId="7" r:id="rId3"/>
    <sheet name="F1b" sheetId="30" r:id="rId4"/>
    <sheet name="F2" sheetId="8" r:id="rId5"/>
    <sheet name="F3" sheetId="12" r:id="rId6"/>
    <sheet name="TA1" sheetId="16" r:id="rId7"/>
    <sheet name="TA2" sheetId="43" r:id="rId8"/>
    <sheet name="FA1" sheetId="52" r:id="rId9"/>
    <sheet name="FA2" sheetId="6" r:id="rId10"/>
    <sheet name="B1-TopCd" sheetId="53" r:id="rId11"/>
    <sheet name="B2-Dispersion" sheetId="81" r:id="rId12"/>
    <sheet name="B2b-Age" sheetId="84" r:id="rId13"/>
    <sheet name="B3-Vshape" sheetId="31" r:id="rId14"/>
    <sheet name="B4-Vshape" sheetId="49" r:id="rId15"/>
    <sheet name="B4a-Vshape" sheetId="80" r:id="rId16"/>
    <sheet name="B5-MultiYr" sheetId="10" r:id="rId17"/>
    <sheet name="B6-Indiv" sheetId="26" r:id="rId18"/>
    <sheet name="B7-WgSplits" sheetId="44" r:id="rId19"/>
    <sheet name="B8-Example" sheetId="79" r:id="rId20"/>
  </sheets>
  <definedNames>
    <definedName name="OLE_LINK1" localSheetId="1">'T1'!#REF!</definedName>
    <definedName name="OLE_LINK1" localSheetId="7">'TA2'!#REF!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0" i="7" l="1"/>
  <c r="P30" i="7"/>
  <c r="O31" i="7"/>
  <c r="P31" i="7"/>
  <c r="O32" i="7"/>
  <c r="P32" i="7"/>
  <c r="O33" i="7"/>
  <c r="P33" i="7"/>
  <c r="O34" i="7"/>
  <c r="P34" i="7"/>
  <c r="O35" i="7"/>
  <c r="P35" i="7"/>
  <c r="O36" i="7"/>
  <c r="P36" i="7"/>
  <c r="O37" i="7"/>
  <c r="P37" i="7"/>
  <c r="O38" i="7"/>
  <c r="P38" i="7"/>
  <c r="O39" i="7"/>
  <c r="P39" i="7"/>
  <c r="O40" i="7"/>
  <c r="P40" i="7"/>
  <c r="O41" i="7"/>
  <c r="P41" i="7"/>
  <c r="N31" i="7"/>
  <c r="N32" i="7"/>
  <c r="N33" i="7"/>
  <c r="N34" i="7"/>
  <c r="N35" i="7"/>
  <c r="N36" i="7"/>
  <c r="N37" i="7"/>
  <c r="N38" i="7"/>
  <c r="N39" i="7"/>
  <c r="N40" i="7"/>
  <c r="N41" i="7"/>
  <c r="N30" i="7"/>
  <c r="B192" i="7"/>
  <c r="C192" i="7"/>
  <c r="D192" i="7"/>
  <c r="B193" i="7"/>
  <c r="C193" i="7"/>
  <c r="D193" i="7"/>
  <c r="B194" i="7"/>
  <c r="C194" i="7"/>
  <c r="D194" i="7"/>
  <c r="B195" i="7"/>
  <c r="C195" i="7"/>
  <c r="D195" i="7"/>
  <c r="B196" i="7"/>
  <c r="C196" i="7"/>
  <c r="D196" i="7"/>
  <c r="B197" i="7"/>
  <c r="C197" i="7"/>
  <c r="D197" i="7"/>
  <c r="B198" i="7"/>
  <c r="C198" i="7"/>
  <c r="D198" i="7"/>
  <c r="B199" i="7"/>
  <c r="C199" i="7"/>
  <c r="D199" i="7"/>
  <c r="B200" i="7"/>
  <c r="C200" i="7"/>
  <c r="D200" i="7"/>
  <c r="B201" i="7"/>
  <c r="C201" i="7"/>
  <c r="D201" i="7"/>
  <c r="B202" i="7"/>
  <c r="C202" i="7"/>
  <c r="D202" i="7"/>
  <c r="C191" i="7"/>
  <c r="D191" i="7"/>
  <c r="B191" i="7"/>
  <c r="B72" i="7"/>
  <c r="C72" i="7"/>
  <c r="D72" i="7"/>
  <c r="B73" i="7"/>
  <c r="C73" i="7"/>
  <c r="D73" i="7"/>
  <c r="B74" i="7"/>
  <c r="C74" i="7"/>
  <c r="D74" i="7"/>
  <c r="B75" i="7"/>
  <c r="C75" i="7"/>
  <c r="D75" i="7"/>
  <c r="B76" i="7"/>
  <c r="C76" i="7"/>
  <c r="D76" i="7"/>
  <c r="B77" i="7"/>
  <c r="C77" i="7"/>
  <c r="D77" i="7"/>
  <c r="B78" i="7"/>
  <c r="C78" i="7"/>
  <c r="D78" i="7"/>
  <c r="B79" i="7"/>
  <c r="C79" i="7"/>
  <c r="D79" i="7"/>
  <c r="B80" i="7"/>
  <c r="C80" i="7"/>
  <c r="D80" i="7"/>
  <c r="B81" i="7"/>
  <c r="C81" i="7"/>
  <c r="D81" i="7"/>
  <c r="B82" i="7"/>
  <c r="C82" i="7"/>
  <c r="D82" i="7"/>
  <c r="C71" i="7"/>
  <c r="D71" i="7"/>
  <c r="B71" i="7"/>
  <c r="A71" i="7"/>
  <c r="A83" i="7" s="1"/>
  <c r="A95" i="7" s="1"/>
  <c r="A107" i="7" s="1"/>
  <c r="A119" i="7" s="1"/>
  <c r="A131" i="7" s="1"/>
  <c r="A143" i="7" s="1"/>
  <c r="A155" i="7" s="1"/>
  <c r="A167" i="7" s="1"/>
  <c r="A179" i="7" s="1"/>
  <c r="A191" i="7" s="1"/>
  <c r="A203" i="7" s="1"/>
  <c r="A215" i="7" s="1"/>
  <c r="A227" i="7" s="1"/>
  <c r="A239" i="7" s="1"/>
  <c r="A59" i="7"/>
  <c r="H34" i="17"/>
  <c r="D34" i="17"/>
  <c r="H33" i="17"/>
  <c r="D33" i="17"/>
  <c r="H32" i="17"/>
  <c r="D32" i="17"/>
  <c r="H31" i="17"/>
  <c r="D31" i="17"/>
  <c r="J32" i="17" l="1"/>
  <c r="J34" i="17"/>
  <c r="J33" i="17"/>
  <c r="J31" i="17"/>
  <c r="O47" i="84" l="1"/>
  <c r="P47" i="84"/>
  <c r="O48" i="84"/>
  <c r="P48" i="84"/>
  <c r="O49" i="84"/>
  <c r="P49" i="84"/>
  <c r="O50" i="84"/>
  <c r="P50" i="84"/>
  <c r="O51" i="84"/>
  <c r="P51" i="84"/>
  <c r="O52" i="84"/>
  <c r="P52" i="84"/>
  <c r="O53" i="84"/>
  <c r="P53" i="84"/>
  <c r="O54" i="84"/>
  <c r="P54" i="84"/>
  <c r="O55" i="84"/>
  <c r="P55" i="84"/>
  <c r="O56" i="84"/>
  <c r="P56" i="84"/>
  <c r="O57" i="84"/>
  <c r="P57" i="84"/>
  <c r="O58" i="84"/>
  <c r="P58" i="84"/>
  <c r="N48" i="84"/>
  <c r="N49" i="84"/>
  <c r="N50" i="84"/>
  <c r="N51" i="84"/>
  <c r="N52" i="84"/>
  <c r="N53" i="84"/>
  <c r="N54" i="84"/>
  <c r="N55" i="84"/>
  <c r="N56" i="84"/>
  <c r="N57" i="84"/>
  <c r="N58" i="84"/>
  <c r="N47" i="84"/>
  <c r="O30" i="84"/>
  <c r="P30" i="84"/>
  <c r="O31" i="84"/>
  <c r="P31" i="84"/>
  <c r="O32" i="84"/>
  <c r="P32" i="84"/>
  <c r="O33" i="84"/>
  <c r="P33" i="84"/>
  <c r="O34" i="84"/>
  <c r="P34" i="84"/>
  <c r="O35" i="84"/>
  <c r="P35" i="84"/>
  <c r="O36" i="84"/>
  <c r="P36" i="84"/>
  <c r="O37" i="84"/>
  <c r="P37" i="84"/>
  <c r="O38" i="84"/>
  <c r="P38" i="84"/>
  <c r="O39" i="84"/>
  <c r="P39" i="84"/>
  <c r="O40" i="84"/>
  <c r="P40" i="84"/>
  <c r="O41" i="84"/>
  <c r="P41" i="84"/>
  <c r="N31" i="84"/>
  <c r="N32" i="84"/>
  <c r="N33" i="84"/>
  <c r="N34" i="84"/>
  <c r="N35" i="84"/>
  <c r="N36" i="84"/>
  <c r="N37" i="84"/>
  <c r="N38" i="84"/>
  <c r="N39" i="84"/>
  <c r="N40" i="84"/>
  <c r="N41" i="84"/>
  <c r="N30" i="84"/>
  <c r="N32" i="8" l="1"/>
  <c r="O32" i="8"/>
  <c r="P32" i="8"/>
  <c r="Q32" i="8"/>
  <c r="R32" i="8"/>
  <c r="S32" i="8"/>
  <c r="T32" i="8"/>
  <c r="U32" i="8"/>
  <c r="V32" i="8"/>
  <c r="W32" i="8"/>
  <c r="X32" i="8"/>
  <c r="N33" i="8"/>
  <c r="O33" i="8"/>
  <c r="P33" i="8"/>
  <c r="Q33" i="8"/>
  <c r="R33" i="8"/>
  <c r="S33" i="8"/>
  <c r="T33" i="8"/>
  <c r="U33" i="8"/>
  <c r="V33" i="8"/>
  <c r="W33" i="8"/>
  <c r="X33" i="8"/>
  <c r="N34" i="8"/>
  <c r="O34" i="8"/>
  <c r="P34" i="8"/>
  <c r="Q34" i="8"/>
  <c r="R34" i="8"/>
  <c r="S34" i="8"/>
  <c r="T34" i="8"/>
  <c r="U34" i="8"/>
  <c r="V34" i="8"/>
  <c r="W34" i="8"/>
  <c r="X34" i="8"/>
  <c r="N35" i="8"/>
  <c r="O35" i="8"/>
  <c r="P35" i="8"/>
  <c r="Q35" i="8"/>
  <c r="R35" i="8"/>
  <c r="S35" i="8"/>
  <c r="T35" i="8"/>
  <c r="U35" i="8"/>
  <c r="V35" i="8"/>
  <c r="W35" i="8"/>
  <c r="X35" i="8"/>
  <c r="N36" i="8"/>
  <c r="O36" i="8"/>
  <c r="P36" i="8"/>
  <c r="Q36" i="8"/>
  <c r="R36" i="8"/>
  <c r="S36" i="8"/>
  <c r="T36" i="8"/>
  <c r="U36" i="8"/>
  <c r="V36" i="8"/>
  <c r="W36" i="8"/>
  <c r="X36" i="8"/>
  <c r="N37" i="8"/>
  <c r="O37" i="8"/>
  <c r="P37" i="8"/>
  <c r="Q37" i="8"/>
  <c r="R37" i="8"/>
  <c r="S37" i="8"/>
  <c r="T37" i="8"/>
  <c r="U37" i="8"/>
  <c r="V37" i="8"/>
  <c r="W37" i="8"/>
  <c r="X37" i="8"/>
  <c r="N38" i="8"/>
  <c r="O38" i="8"/>
  <c r="P38" i="8"/>
  <c r="Q38" i="8"/>
  <c r="R38" i="8"/>
  <c r="S38" i="8"/>
  <c r="T38" i="8"/>
  <c r="U38" i="8"/>
  <c r="V38" i="8"/>
  <c r="W38" i="8"/>
  <c r="X38" i="8"/>
  <c r="N39" i="8"/>
  <c r="O39" i="8"/>
  <c r="P39" i="8"/>
  <c r="Q39" i="8"/>
  <c r="R39" i="8"/>
  <c r="S39" i="8"/>
  <c r="T39" i="8"/>
  <c r="U39" i="8"/>
  <c r="V39" i="8"/>
  <c r="W39" i="8"/>
  <c r="X39" i="8"/>
  <c r="N40" i="8"/>
  <c r="O40" i="8"/>
  <c r="P40" i="8"/>
  <c r="Q40" i="8"/>
  <c r="R40" i="8"/>
  <c r="S40" i="8"/>
  <c r="T40" i="8"/>
  <c r="U40" i="8"/>
  <c r="V40" i="8"/>
  <c r="W40" i="8"/>
  <c r="X40" i="8"/>
  <c r="N46" i="80"/>
  <c r="C44" i="80"/>
  <c r="D44" i="80" s="1"/>
  <c r="E44" i="80" s="1"/>
  <c r="F44" i="80" s="1"/>
  <c r="G44" i="80" s="1"/>
  <c r="H44" i="80" s="1"/>
  <c r="I44" i="80" s="1"/>
  <c r="J44" i="80" s="1"/>
  <c r="K44" i="80" s="1"/>
  <c r="L44" i="80" s="1"/>
  <c r="C31" i="80"/>
  <c r="D31" i="80" s="1"/>
  <c r="E31" i="80" s="1"/>
  <c r="F31" i="80" s="1"/>
  <c r="G31" i="80" s="1"/>
  <c r="H31" i="80" s="1"/>
  <c r="I31" i="80" s="1"/>
  <c r="J31" i="80" s="1"/>
  <c r="K31" i="80" s="1"/>
  <c r="L31" i="80" s="1"/>
  <c r="X53" i="80"/>
  <c r="W53" i="80"/>
  <c r="V53" i="80"/>
  <c r="U53" i="80"/>
  <c r="T53" i="80"/>
  <c r="S53" i="80"/>
  <c r="R53" i="80"/>
  <c r="Q53" i="80"/>
  <c r="P53" i="80"/>
  <c r="O53" i="80"/>
  <c r="N53" i="80"/>
  <c r="X52" i="80"/>
  <c r="W52" i="80"/>
  <c r="V52" i="80"/>
  <c r="U52" i="80"/>
  <c r="T52" i="80"/>
  <c r="S52" i="80"/>
  <c r="R52" i="80"/>
  <c r="Q52" i="80"/>
  <c r="P52" i="80"/>
  <c r="O52" i="80"/>
  <c r="N52" i="80"/>
  <c r="X51" i="80"/>
  <c r="W51" i="80"/>
  <c r="V51" i="80"/>
  <c r="U51" i="80"/>
  <c r="T51" i="80"/>
  <c r="S51" i="80"/>
  <c r="R51" i="80"/>
  <c r="Q51" i="80"/>
  <c r="P51" i="80"/>
  <c r="O51" i="80"/>
  <c r="N51" i="80"/>
  <c r="X50" i="80"/>
  <c r="W50" i="80"/>
  <c r="V50" i="80"/>
  <c r="U50" i="80"/>
  <c r="T50" i="80"/>
  <c r="S50" i="80"/>
  <c r="R50" i="80"/>
  <c r="Q50" i="80"/>
  <c r="P50" i="80"/>
  <c r="O50" i="80"/>
  <c r="N50" i="80"/>
  <c r="X49" i="80"/>
  <c r="W49" i="80"/>
  <c r="V49" i="80"/>
  <c r="U49" i="80"/>
  <c r="T49" i="80"/>
  <c r="S49" i="80"/>
  <c r="R49" i="80"/>
  <c r="Q49" i="80"/>
  <c r="P49" i="80"/>
  <c r="O49" i="80"/>
  <c r="N49" i="80"/>
  <c r="X48" i="80"/>
  <c r="W48" i="80"/>
  <c r="V48" i="80"/>
  <c r="U48" i="80"/>
  <c r="T48" i="80"/>
  <c r="S48" i="80"/>
  <c r="R48" i="80"/>
  <c r="Q48" i="80"/>
  <c r="P48" i="80"/>
  <c r="O48" i="80"/>
  <c r="N48" i="80"/>
  <c r="X47" i="80"/>
  <c r="W47" i="80"/>
  <c r="V47" i="80"/>
  <c r="U47" i="80"/>
  <c r="T47" i="80"/>
  <c r="S47" i="80"/>
  <c r="R47" i="80"/>
  <c r="Q47" i="80"/>
  <c r="P47" i="80"/>
  <c r="O47" i="80"/>
  <c r="N47" i="80"/>
  <c r="X46" i="80"/>
  <c r="W46" i="80"/>
  <c r="V46" i="80"/>
  <c r="U46" i="80"/>
  <c r="T46" i="80"/>
  <c r="S46" i="80"/>
  <c r="R46" i="80"/>
  <c r="Q46" i="80"/>
  <c r="P46" i="80"/>
  <c r="O46" i="80"/>
  <c r="X45" i="80"/>
  <c r="W45" i="80"/>
  <c r="V45" i="80"/>
  <c r="U45" i="80"/>
  <c r="T45" i="80"/>
  <c r="S45" i="80"/>
  <c r="R45" i="80"/>
  <c r="Q45" i="80"/>
  <c r="P45" i="80"/>
  <c r="O45" i="80"/>
  <c r="N45" i="80"/>
  <c r="X40" i="80"/>
  <c r="W40" i="80"/>
  <c r="V40" i="80"/>
  <c r="U40" i="80"/>
  <c r="T40" i="80"/>
  <c r="S40" i="80"/>
  <c r="R40" i="80"/>
  <c r="Q40" i="80"/>
  <c r="P40" i="80"/>
  <c r="O40" i="80"/>
  <c r="N40" i="80"/>
  <c r="X39" i="80"/>
  <c r="W39" i="80"/>
  <c r="V39" i="80"/>
  <c r="U39" i="80"/>
  <c r="T39" i="80"/>
  <c r="S39" i="80"/>
  <c r="R39" i="80"/>
  <c r="Q39" i="80"/>
  <c r="P39" i="80"/>
  <c r="O39" i="80"/>
  <c r="N39" i="80"/>
  <c r="X38" i="80"/>
  <c r="W38" i="80"/>
  <c r="V38" i="80"/>
  <c r="U38" i="80"/>
  <c r="T38" i="80"/>
  <c r="S38" i="80"/>
  <c r="R38" i="80"/>
  <c r="Q38" i="80"/>
  <c r="P38" i="80"/>
  <c r="O38" i="80"/>
  <c r="N38" i="80"/>
  <c r="X37" i="80"/>
  <c r="W37" i="80"/>
  <c r="V37" i="80"/>
  <c r="U37" i="80"/>
  <c r="T37" i="80"/>
  <c r="S37" i="80"/>
  <c r="R37" i="80"/>
  <c r="Q37" i="80"/>
  <c r="P37" i="80"/>
  <c r="O37" i="80"/>
  <c r="N37" i="80"/>
  <c r="X36" i="80"/>
  <c r="W36" i="80"/>
  <c r="V36" i="80"/>
  <c r="U36" i="80"/>
  <c r="T36" i="80"/>
  <c r="S36" i="80"/>
  <c r="R36" i="80"/>
  <c r="Q36" i="80"/>
  <c r="P36" i="80"/>
  <c r="O36" i="80"/>
  <c r="N36" i="80"/>
  <c r="X35" i="80"/>
  <c r="W35" i="80"/>
  <c r="V35" i="80"/>
  <c r="U35" i="80"/>
  <c r="T35" i="80"/>
  <c r="S35" i="80"/>
  <c r="R35" i="80"/>
  <c r="Q35" i="80"/>
  <c r="P35" i="80"/>
  <c r="O35" i="80"/>
  <c r="N35" i="80"/>
  <c r="X34" i="80"/>
  <c r="W34" i="80"/>
  <c r="V34" i="80"/>
  <c r="U34" i="80"/>
  <c r="T34" i="80"/>
  <c r="S34" i="80"/>
  <c r="R34" i="80"/>
  <c r="Q34" i="80"/>
  <c r="P34" i="80"/>
  <c r="O34" i="80"/>
  <c r="N34" i="80"/>
  <c r="X33" i="80"/>
  <c r="W33" i="80"/>
  <c r="V33" i="80"/>
  <c r="U33" i="80"/>
  <c r="T33" i="80"/>
  <c r="S33" i="80"/>
  <c r="R33" i="80"/>
  <c r="Q33" i="80"/>
  <c r="P33" i="80"/>
  <c r="O33" i="80"/>
  <c r="N33" i="80"/>
  <c r="X32" i="80"/>
  <c r="W32" i="80"/>
  <c r="V32" i="80"/>
  <c r="U32" i="80"/>
  <c r="T32" i="80"/>
  <c r="S32" i="80"/>
  <c r="R32" i="80"/>
  <c r="Q32" i="80"/>
  <c r="P32" i="80"/>
  <c r="O32" i="80"/>
  <c r="N32" i="80"/>
  <c r="H49" i="17"/>
  <c r="D49" i="17"/>
  <c r="H48" i="17"/>
  <c r="D48" i="17"/>
  <c r="J48" i="17" l="1"/>
  <c r="J49" i="17"/>
  <c r="H50" i="17"/>
  <c r="D50" i="17"/>
  <c r="J50" i="17" l="1"/>
  <c r="M19" i="79" l="1"/>
  <c r="M18" i="79"/>
  <c r="N15" i="79"/>
  <c r="M17" i="79" l="1"/>
  <c r="M16" i="79"/>
  <c r="J16" i="79"/>
  <c r="F16" i="79"/>
  <c r="F17" i="79" s="1"/>
  <c r="B16" i="79"/>
  <c r="A16" i="79"/>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A113" i="79" s="1"/>
  <c r="M15" i="79"/>
  <c r="K15" i="79"/>
  <c r="J15" i="79"/>
  <c r="K17" i="79" l="1"/>
  <c r="N17" i="79"/>
  <c r="N16" i="79"/>
  <c r="B17" i="79"/>
  <c r="F18" i="79"/>
  <c r="K16" i="79"/>
  <c r="F50" i="8"/>
  <c r="F49" i="8"/>
  <c r="J17" i="79" l="1"/>
  <c r="B18" i="79"/>
  <c r="N18" i="79"/>
  <c r="K18" i="79"/>
  <c r="F19" i="79"/>
  <c r="D49" i="8"/>
  <c r="D60" i="8"/>
  <c r="D59" i="8"/>
  <c r="D58" i="8"/>
  <c r="D57" i="8"/>
  <c r="D56" i="8"/>
  <c r="D55" i="8"/>
  <c r="D54" i="8"/>
  <c r="D53" i="8"/>
  <c r="D52" i="8"/>
  <c r="D51" i="8"/>
  <c r="D50" i="8"/>
  <c r="X43" i="8"/>
  <c r="W43" i="8"/>
  <c r="V43" i="8"/>
  <c r="U43" i="8"/>
  <c r="T43" i="8"/>
  <c r="S43" i="8"/>
  <c r="R43" i="8"/>
  <c r="Q43" i="8"/>
  <c r="P43" i="8"/>
  <c r="O43" i="8"/>
  <c r="N43" i="8"/>
  <c r="X42" i="8"/>
  <c r="W42" i="8"/>
  <c r="V42" i="8"/>
  <c r="U42" i="8"/>
  <c r="T42" i="8"/>
  <c r="S42" i="8"/>
  <c r="R42" i="8"/>
  <c r="Q42" i="8"/>
  <c r="P42" i="8"/>
  <c r="O42" i="8"/>
  <c r="N42" i="8"/>
  <c r="X41" i="8"/>
  <c r="W41" i="8"/>
  <c r="V41" i="8"/>
  <c r="U41" i="8"/>
  <c r="T41" i="8"/>
  <c r="S41" i="8"/>
  <c r="R41" i="8"/>
  <c r="Q41" i="8"/>
  <c r="P41" i="8"/>
  <c r="O41" i="8"/>
  <c r="N41" i="8"/>
  <c r="F51" i="8" l="1"/>
  <c r="N19" i="79"/>
  <c r="F20" i="79"/>
  <c r="K19" i="79"/>
  <c r="J18" i="79"/>
  <c r="B19" i="79"/>
  <c r="H45" i="17"/>
  <c r="D45" i="17"/>
  <c r="H44" i="17"/>
  <c r="D44" i="17"/>
  <c r="H43" i="17"/>
  <c r="D43" i="17"/>
  <c r="H42" i="17"/>
  <c r="D42" i="17"/>
  <c r="J19" i="79" l="1"/>
  <c r="B20" i="79"/>
  <c r="F21" i="79"/>
  <c r="N20" i="79"/>
  <c r="K20" i="79"/>
  <c r="J42" i="17"/>
  <c r="J45" i="17"/>
  <c r="J43" i="17"/>
  <c r="J44" i="17"/>
  <c r="J20" i="79" l="1"/>
  <c r="B21" i="79"/>
  <c r="M20" i="79"/>
  <c r="F22" i="79"/>
  <c r="N21" i="79"/>
  <c r="K21" i="79"/>
  <c r="B22" i="79" l="1"/>
  <c r="M21" i="79"/>
  <c r="J21" i="79"/>
  <c r="F23" i="79"/>
  <c r="N22" i="79"/>
  <c r="K22" i="79"/>
  <c r="H28" i="17"/>
  <c r="D28" i="17"/>
  <c r="H27" i="17"/>
  <c r="D27" i="17"/>
  <c r="H26" i="17"/>
  <c r="D26" i="17"/>
  <c r="H25" i="17"/>
  <c r="D25" i="17"/>
  <c r="H22" i="17"/>
  <c r="D22" i="17"/>
  <c r="H21" i="17"/>
  <c r="D21" i="17"/>
  <c r="H20" i="17"/>
  <c r="D20" i="17"/>
  <c r="H19" i="17"/>
  <c r="D19" i="17"/>
  <c r="F24" i="79" l="1"/>
  <c r="N23" i="79"/>
  <c r="K23" i="79"/>
  <c r="M22" i="79"/>
  <c r="B23" i="79"/>
  <c r="J22" i="79"/>
  <c r="J19" i="17"/>
  <c r="J21" i="17"/>
  <c r="J25" i="17"/>
  <c r="J26" i="17"/>
  <c r="J27" i="17"/>
  <c r="J20" i="17"/>
  <c r="J22" i="17"/>
  <c r="J28" i="17"/>
  <c r="M23" i="79" l="1"/>
  <c r="B24" i="79"/>
  <c r="J23" i="79"/>
  <c r="K24" i="79"/>
  <c r="F25" i="79"/>
  <c r="N24" i="79"/>
  <c r="F26" i="79" l="1"/>
  <c r="N25" i="79"/>
  <c r="K25" i="79"/>
  <c r="J24" i="79"/>
  <c r="B25" i="79"/>
  <c r="M24" i="79"/>
  <c r="AF38" i="10"/>
  <c r="A36" i="12"/>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J25" i="79" l="1"/>
  <c r="M25" i="79"/>
  <c r="B26" i="79"/>
  <c r="N26" i="79"/>
  <c r="K26" i="79"/>
  <c r="F27" i="79"/>
  <c r="K27" i="79" l="1"/>
  <c r="F28" i="79"/>
  <c r="N27" i="79"/>
  <c r="B27" i="79"/>
  <c r="J26" i="79"/>
  <c r="M26" i="79"/>
  <c r="M27" i="79" l="1"/>
  <c r="B28" i="79"/>
  <c r="J27" i="79"/>
  <c r="F29" i="79"/>
  <c r="N28" i="79"/>
  <c r="K28" i="79"/>
  <c r="D28" i="26"/>
  <c r="D27" i="26"/>
  <c r="D26" i="26"/>
  <c r="D25" i="26"/>
  <c r="H28" i="26"/>
  <c r="H27" i="26"/>
  <c r="H26" i="26"/>
  <c r="H25" i="26"/>
  <c r="C10" i="26"/>
  <c r="P28" i="26" s="1"/>
  <c r="B10" i="26"/>
  <c r="C9" i="26"/>
  <c r="P27" i="26" s="1"/>
  <c r="B9" i="26"/>
  <c r="C8" i="26"/>
  <c r="P26" i="26" s="1"/>
  <c r="B8" i="26"/>
  <c r="O26" i="26" s="1"/>
  <c r="C7" i="26"/>
  <c r="P25" i="26" s="1"/>
  <c r="B7" i="26"/>
  <c r="O25" i="26" s="1"/>
  <c r="G7" i="26"/>
  <c r="T25" i="26" s="1"/>
  <c r="G8" i="26"/>
  <c r="G9" i="26"/>
  <c r="G10" i="26"/>
  <c r="T28" i="26" s="1"/>
  <c r="F8" i="26"/>
  <c r="F9" i="26"/>
  <c r="S27" i="26" s="1"/>
  <c r="F10" i="26"/>
  <c r="F7" i="26"/>
  <c r="S25" i="26" s="1"/>
  <c r="C6" i="53"/>
  <c r="D6" i="53"/>
  <c r="C7" i="53"/>
  <c r="D7" i="53"/>
  <c r="C8" i="53"/>
  <c r="D8" i="53"/>
  <c r="C9" i="53"/>
  <c r="D9" i="53"/>
  <c r="C10" i="53"/>
  <c r="D10" i="53"/>
  <c r="C11" i="53"/>
  <c r="D11" i="53"/>
  <c r="C12" i="53"/>
  <c r="D12" i="53"/>
  <c r="C13" i="53"/>
  <c r="D13" i="53"/>
  <c r="C14" i="53"/>
  <c r="D14" i="53"/>
  <c r="C15" i="53"/>
  <c r="D15" i="53"/>
  <c r="C16" i="53"/>
  <c r="D16" i="53"/>
  <c r="C17" i="53"/>
  <c r="D17" i="53"/>
  <c r="B7" i="53"/>
  <c r="B8" i="53"/>
  <c r="B9" i="53"/>
  <c r="B10" i="53"/>
  <c r="B11" i="53"/>
  <c r="B12" i="53"/>
  <c r="B13" i="53"/>
  <c r="B14" i="53"/>
  <c r="B15" i="53"/>
  <c r="B16" i="53"/>
  <c r="B17" i="53"/>
  <c r="B6" i="53"/>
  <c r="H13" i="26"/>
  <c r="H14" i="26"/>
  <c r="H15" i="26"/>
  <c r="H16" i="26"/>
  <c r="H19" i="26"/>
  <c r="H20" i="26"/>
  <c r="H21" i="26"/>
  <c r="H22" i="26"/>
  <c r="D10" i="26" l="1"/>
  <c r="N29" i="79"/>
  <c r="K29" i="79"/>
  <c r="F30" i="79"/>
  <c r="B29" i="79"/>
  <c r="M28" i="79"/>
  <c r="J28" i="79"/>
  <c r="Q28" i="26"/>
  <c r="O28" i="26"/>
  <c r="D9" i="26"/>
  <c r="Q27" i="26" s="1"/>
  <c r="J25" i="26"/>
  <c r="H10" i="26"/>
  <c r="J10" i="26" s="1"/>
  <c r="M22" i="26"/>
  <c r="M16" i="26"/>
  <c r="H8" i="26"/>
  <c r="M14" i="26"/>
  <c r="M20" i="26"/>
  <c r="M13" i="26"/>
  <c r="M19" i="26"/>
  <c r="J28" i="26"/>
  <c r="T26" i="26"/>
  <c r="H7" i="26"/>
  <c r="L13" i="26"/>
  <c r="L19" i="26"/>
  <c r="D7" i="26"/>
  <c r="Q25" i="26" s="1"/>
  <c r="L14" i="26"/>
  <c r="L20" i="26"/>
  <c r="H9" i="26"/>
  <c r="M15" i="26"/>
  <c r="M21" i="26"/>
  <c r="O27" i="26"/>
  <c r="S26" i="26"/>
  <c r="L16" i="26"/>
  <c r="L22" i="26"/>
  <c r="T27" i="26"/>
  <c r="L15" i="26"/>
  <c r="L21" i="26"/>
  <c r="D8" i="26"/>
  <c r="Q26" i="26" s="1"/>
  <c r="S28" i="26"/>
  <c r="J26" i="26"/>
  <c r="J27" i="26"/>
  <c r="N16" i="26" l="1"/>
  <c r="N22" i="26"/>
  <c r="K30" i="79"/>
  <c r="N30" i="79"/>
  <c r="F31" i="79"/>
  <c r="J29" i="79"/>
  <c r="M29" i="79"/>
  <c r="B30" i="79"/>
  <c r="J7" i="26"/>
  <c r="J9" i="26"/>
  <c r="U27" i="26"/>
  <c r="N21" i="26"/>
  <c r="N15" i="26"/>
  <c r="J8" i="26"/>
  <c r="N14" i="26"/>
  <c r="N20" i="26"/>
  <c r="U25" i="26"/>
  <c r="U28" i="26"/>
  <c r="U26" i="26"/>
  <c r="N19" i="26"/>
  <c r="N13" i="26"/>
  <c r="M30" i="79" l="1"/>
  <c r="B31" i="79"/>
  <c r="J30" i="79"/>
  <c r="N31" i="79"/>
  <c r="F32" i="79"/>
  <c r="K31" i="79"/>
  <c r="D13" i="43"/>
  <c r="N32" i="79" l="1"/>
  <c r="F33" i="79"/>
  <c r="K32" i="79"/>
  <c r="J31" i="79"/>
  <c r="B32" i="79"/>
  <c r="M31" i="79"/>
  <c r="E37" i="49"/>
  <c r="J32" i="79" l="1"/>
  <c r="B33" i="79"/>
  <c r="M32" i="79"/>
  <c r="F34" i="79"/>
  <c r="N33" i="79"/>
  <c r="K33" i="79"/>
  <c r="B33" i="49"/>
  <c r="C33" i="49"/>
  <c r="D33" i="49"/>
  <c r="E33" i="49"/>
  <c r="F33" i="49"/>
  <c r="G33" i="49"/>
  <c r="H33" i="49"/>
  <c r="I33" i="49"/>
  <c r="J33" i="49"/>
  <c r="K33" i="49"/>
  <c r="L33" i="49"/>
  <c r="B34" i="49"/>
  <c r="C34" i="49"/>
  <c r="D34" i="49"/>
  <c r="E34" i="49"/>
  <c r="F34" i="49"/>
  <c r="G34" i="49"/>
  <c r="H34" i="49"/>
  <c r="I34" i="49"/>
  <c r="J34" i="49"/>
  <c r="K34" i="49"/>
  <c r="L34" i="49"/>
  <c r="B35" i="49"/>
  <c r="C35" i="49"/>
  <c r="D35" i="49"/>
  <c r="E35" i="49"/>
  <c r="F35" i="49"/>
  <c r="G35" i="49"/>
  <c r="H35" i="49"/>
  <c r="I35" i="49"/>
  <c r="J35" i="49"/>
  <c r="K35" i="49"/>
  <c r="L35" i="49"/>
  <c r="B36" i="49"/>
  <c r="C36" i="49"/>
  <c r="D36" i="49"/>
  <c r="E36" i="49"/>
  <c r="F36" i="49"/>
  <c r="G36" i="49"/>
  <c r="H36" i="49"/>
  <c r="I36" i="49"/>
  <c r="J36" i="49"/>
  <c r="K36" i="49"/>
  <c r="L36" i="49"/>
  <c r="B37" i="49"/>
  <c r="C37" i="49"/>
  <c r="D37" i="49"/>
  <c r="F37" i="49"/>
  <c r="G37" i="49"/>
  <c r="H37" i="49"/>
  <c r="I37" i="49"/>
  <c r="J37" i="49"/>
  <c r="K37" i="49"/>
  <c r="L37" i="49"/>
  <c r="B38" i="49"/>
  <c r="C38" i="49"/>
  <c r="D38" i="49"/>
  <c r="E38" i="49"/>
  <c r="F38" i="49"/>
  <c r="G38" i="49"/>
  <c r="H38" i="49"/>
  <c r="I38" i="49"/>
  <c r="J38" i="49"/>
  <c r="K38" i="49"/>
  <c r="L38" i="49"/>
  <c r="B39" i="49"/>
  <c r="C39" i="49"/>
  <c r="D39" i="49"/>
  <c r="E39" i="49"/>
  <c r="F39" i="49"/>
  <c r="G39" i="49"/>
  <c r="H39" i="49"/>
  <c r="I39" i="49"/>
  <c r="J39" i="49"/>
  <c r="K39" i="49"/>
  <c r="L39" i="49"/>
  <c r="B40" i="49"/>
  <c r="C40" i="49"/>
  <c r="D40" i="49"/>
  <c r="E40" i="49"/>
  <c r="F40" i="49"/>
  <c r="G40" i="49"/>
  <c r="H40" i="49"/>
  <c r="I40" i="49"/>
  <c r="J40" i="49"/>
  <c r="K40" i="49"/>
  <c r="L40" i="49"/>
  <c r="B41" i="49"/>
  <c r="C41" i="49"/>
  <c r="D41" i="49"/>
  <c r="E41" i="49"/>
  <c r="F41" i="49"/>
  <c r="G41" i="49"/>
  <c r="H41" i="49"/>
  <c r="I41" i="49"/>
  <c r="J41" i="49"/>
  <c r="K41" i="49"/>
  <c r="L41" i="49"/>
  <c r="C32" i="49"/>
  <c r="D32" i="49"/>
  <c r="E32" i="49"/>
  <c r="F32" i="49"/>
  <c r="G32" i="49"/>
  <c r="H32" i="49"/>
  <c r="I32" i="49"/>
  <c r="J32" i="49"/>
  <c r="K32" i="49"/>
  <c r="L32" i="49"/>
  <c r="B32" i="49"/>
  <c r="J33" i="79" l="1"/>
  <c r="B34" i="79"/>
  <c r="M33" i="79"/>
  <c r="F35" i="79"/>
  <c r="K34" i="79"/>
  <c r="N34" i="79"/>
  <c r="D13" i="17"/>
  <c r="H13" i="17"/>
  <c r="D14" i="17"/>
  <c r="H14" i="17"/>
  <c r="D15" i="17"/>
  <c r="H15" i="17"/>
  <c r="D16" i="17"/>
  <c r="H16" i="17"/>
  <c r="H22" i="43"/>
  <c r="D22" i="43"/>
  <c r="H21" i="43"/>
  <c r="D21" i="43"/>
  <c r="H20" i="43"/>
  <c r="D20" i="43"/>
  <c r="H19" i="43"/>
  <c r="D19" i="43"/>
  <c r="J19" i="43" s="1"/>
  <c r="H10" i="43"/>
  <c r="D10" i="43"/>
  <c r="H9" i="43"/>
  <c r="D9" i="43"/>
  <c r="H8" i="43"/>
  <c r="D8" i="43"/>
  <c r="H7" i="43"/>
  <c r="D7" i="43"/>
  <c r="F36" i="79" l="1"/>
  <c r="K35" i="79"/>
  <c r="N35" i="79"/>
  <c r="B35" i="79"/>
  <c r="M34" i="79"/>
  <c r="J34" i="79"/>
  <c r="J21" i="43"/>
  <c r="J15" i="17"/>
  <c r="J13" i="17"/>
  <c r="J14" i="17"/>
  <c r="J8" i="43"/>
  <c r="J9" i="43"/>
  <c r="J20" i="43"/>
  <c r="J22" i="43"/>
  <c r="J10" i="43"/>
  <c r="J7" i="43"/>
  <c r="J16" i="17"/>
  <c r="F37" i="79" l="1"/>
  <c r="N36" i="79"/>
  <c r="K36" i="79"/>
  <c r="M35" i="79"/>
  <c r="J35" i="79"/>
  <c r="B36" i="79"/>
  <c r="I99" i="44"/>
  <c r="I97" i="44"/>
  <c r="I95" i="44"/>
  <c r="I94" i="44"/>
  <c r="I88" i="44"/>
  <c r="I81" i="44"/>
  <c r="M80" i="44"/>
  <c r="C16" i="44" s="1"/>
  <c r="I79" i="44"/>
  <c r="M78" i="44"/>
  <c r="C14" i="44" s="1"/>
  <c r="I77" i="44"/>
  <c r="I76" i="44"/>
  <c r="M75" i="44"/>
  <c r="C11" i="44" s="1"/>
  <c r="M74" i="44"/>
  <c r="C10" i="44" s="1"/>
  <c r="M73" i="44"/>
  <c r="C9" i="44" s="1"/>
  <c r="M72" i="44"/>
  <c r="C8" i="44" s="1"/>
  <c r="M71" i="44"/>
  <c r="C7" i="44" s="1"/>
  <c r="I70" i="44"/>
  <c r="M42" i="44"/>
  <c r="B17" i="44" s="1"/>
  <c r="M41" i="44"/>
  <c r="B16" i="44" s="1"/>
  <c r="M40" i="44"/>
  <c r="B15" i="44" s="1"/>
  <c r="M39" i="44"/>
  <c r="B14" i="44" s="1"/>
  <c r="M38" i="44"/>
  <c r="B13" i="44" s="1"/>
  <c r="M37" i="44"/>
  <c r="B12" i="44" s="1"/>
  <c r="M36" i="44"/>
  <c r="B11" i="44" s="1"/>
  <c r="M35" i="44"/>
  <c r="B10" i="44" s="1"/>
  <c r="M34" i="44"/>
  <c r="B9" i="44" s="1"/>
  <c r="M33" i="44"/>
  <c r="B8" i="44" s="1"/>
  <c r="M32" i="44"/>
  <c r="B7" i="44" s="1"/>
  <c r="M31" i="44"/>
  <c r="B6" i="44" s="1"/>
  <c r="M30" i="44"/>
  <c r="B5" i="44" s="1"/>
  <c r="H13" i="43"/>
  <c r="D14" i="43"/>
  <c r="H14" i="43"/>
  <c r="D15" i="43"/>
  <c r="H15" i="43"/>
  <c r="D16" i="43"/>
  <c r="H16" i="43"/>
  <c r="H28" i="43"/>
  <c r="D28" i="43"/>
  <c r="H27" i="43"/>
  <c r="D27" i="43"/>
  <c r="H26" i="43"/>
  <c r="D26" i="43"/>
  <c r="H25" i="43"/>
  <c r="D25" i="43"/>
  <c r="M81" i="44" l="1"/>
  <c r="C17" i="44" s="1"/>
  <c r="B37" i="79"/>
  <c r="M36" i="79"/>
  <c r="J36" i="79"/>
  <c r="K37" i="79"/>
  <c r="N37" i="79"/>
  <c r="F38" i="79"/>
  <c r="I87" i="44"/>
  <c r="M76" i="44"/>
  <c r="C12" i="44" s="1"/>
  <c r="M77" i="44"/>
  <c r="C13" i="44" s="1"/>
  <c r="M70" i="44"/>
  <c r="C6" i="44" s="1"/>
  <c r="M79" i="44"/>
  <c r="C15" i="44" s="1"/>
  <c r="J15" i="43"/>
  <c r="J16" i="43"/>
  <c r="I69" i="44"/>
  <c r="M69" i="44" s="1"/>
  <c r="C5" i="44" s="1"/>
  <c r="E5" i="44" s="1"/>
  <c r="J14" i="43"/>
  <c r="J13" i="43"/>
  <c r="J27" i="43"/>
  <c r="J25" i="43"/>
  <c r="J28" i="43"/>
  <c r="J26" i="43"/>
  <c r="K38" i="79" l="1"/>
  <c r="N38" i="79"/>
  <c r="F39" i="79"/>
  <c r="J37" i="79"/>
  <c r="B38" i="79"/>
  <c r="M37" i="79"/>
  <c r="AJ44" i="10"/>
  <c r="AJ45" i="10"/>
  <c r="AJ46" i="10"/>
  <c r="AJ47" i="10"/>
  <c r="AJ48" i="10"/>
  <c r="AJ49" i="10"/>
  <c r="AJ50" i="10"/>
  <c r="AJ51" i="10"/>
  <c r="AJ52" i="10"/>
  <c r="AJ53" i="10"/>
  <c r="AJ54" i="10"/>
  <c r="AJ55" i="10"/>
  <c r="AJ56" i="10"/>
  <c r="AJ57" i="10"/>
  <c r="AJ58" i="10"/>
  <c r="AJ43"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38" i="10"/>
  <c r="AH55" i="10"/>
  <c r="AA44" i="10"/>
  <c r="AA45" i="10"/>
  <c r="AA46" i="10"/>
  <c r="AA47" i="10"/>
  <c r="AA48" i="10"/>
  <c r="AA49" i="10"/>
  <c r="AA50" i="10"/>
  <c r="AA51" i="10"/>
  <c r="AA52" i="10"/>
  <c r="AA53" i="10"/>
  <c r="AA54" i="10"/>
  <c r="AA55" i="10"/>
  <c r="AA56" i="10"/>
  <c r="AA57" i="10"/>
  <c r="AA58" i="10"/>
  <c r="AA43"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38" i="10"/>
  <c r="X36" i="10"/>
  <c r="Y36" i="10"/>
  <c r="G36" i="12" s="1"/>
  <c r="X37" i="10"/>
  <c r="Y37" i="10"/>
  <c r="G37" i="12" s="1"/>
  <c r="X38" i="10"/>
  <c r="F38" i="12" s="1"/>
  <c r="H38" i="12" s="1"/>
  <c r="Y38" i="10"/>
  <c r="G38" i="12" s="1"/>
  <c r="X39" i="10"/>
  <c r="F39" i="12" s="1"/>
  <c r="Y39" i="10"/>
  <c r="G39" i="12" s="1"/>
  <c r="X40" i="10"/>
  <c r="F40" i="12" s="1"/>
  <c r="Y40" i="10"/>
  <c r="G40" i="12" s="1"/>
  <c r="X41" i="10"/>
  <c r="Y41" i="10"/>
  <c r="G41" i="12" s="1"/>
  <c r="X42" i="10"/>
  <c r="Y42" i="10"/>
  <c r="G42" i="12" s="1"/>
  <c r="X43" i="10"/>
  <c r="Y43" i="10"/>
  <c r="G43" i="12" s="1"/>
  <c r="X44" i="10"/>
  <c r="Y44" i="10"/>
  <c r="G44" i="12" s="1"/>
  <c r="X45" i="10"/>
  <c r="Y45" i="10"/>
  <c r="G45" i="12" s="1"/>
  <c r="X46" i="10"/>
  <c r="F46" i="12" s="1"/>
  <c r="H46" i="12" s="1"/>
  <c r="Y46" i="10"/>
  <c r="G46" i="12" s="1"/>
  <c r="X47" i="10"/>
  <c r="F47" i="12" s="1"/>
  <c r="Y47" i="10"/>
  <c r="G47" i="12" s="1"/>
  <c r="X48" i="10"/>
  <c r="F48" i="12" s="1"/>
  <c r="Y48" i="10"/>
  <c r="G48" i="12" s="1"/>
  <c r="H48" i="12" s="1"/>
  <c r="X49" i="10"/>
  <c r="Y49" i="10"/>
  <c r="G49" i="12" s="1"/>
  <c r="X50" i="10"/>
  <c r="Y50" i="10"/>
  <c r="G50" i="12" s="1"/>
  <c r="X51" i="10"/>
  <c r="Y51" i="10"/>
  <c r="G51" i="12" s="1"/>
  <c r="X52" i="10"/>
  <c r="Y52" i="10"/>
  <c r="G52" i="12" s="1"/>
  <c r="X53" i="10"/>
  <c r="Y53" i="10"/>
  <c r="G53" i="12" s="1"/>
  <c r="X54" i="10"/>
  <c r="F54" i="12" s="1"/>
  <c r="H54" i="12" s="1"/>
  <c r="Y54" i="10"/>
  <c r="G54" i="12" s="1"/>
  <c r="X55" i="10"/>
  <c r="F55" i="12" s="1"/>
  <c r="Y55" i="10"/>
  <c r="G55" i="12" s="1"/>
  <c r="X56" i="10"/>
  <c r="F56" i="12" s="1"/>
  <c r="Y56" i="10"/>
  <c r="G56" i="12" s="1"/>
  <c r="X57" i="10"/>
  <c r="Y57" i="10"/>
  <c r="G57" i="12" s="1"/>
  <c r="X58" i="10"/>
  <c r="Y58" i="10"/>
  <c r="G58" i="12" s="1"/>
  <c r="X59" i="10"/>
  <c r="Y59" i="10"/>
  <c r="G59" i="12" s="1"/>
  <c r="X60" i="10"/>
  <c r="Y60" i="10"/>
  <c r="G60" i="12" s="1"/>
  <c r="X61" i="10"/>
  <c r="Y61" i="10"/>
  <c r="G61" i="12" s="1"/>
  <c r="X62" i="10"/>
  <c r="F62" i="12" s="1"/>
  <c r="H62" i="12" s="1"/>
  <c r="Y62" i="10"/>
  <c r="G62" i="12" s="1"/>
  <c r="X63" i="10"/>
  <c r="F63" i="12" s="1"/>
  <c r="Y63" i="10"/>
  <c r="G63" i="12" s="1"/>
  <c r="X64" i="10"/>
  <c r="F64" i="12" s="1"/>
  <c r="Y64" i="10"/>
  <c r="G64" i="12" s="1"/>
  <c r="X65" i="10"/>
  <c r="Y65" i="10"/>
  <c r="G65" i="12" s="1"/>
  <c r="X66" i="10"/>
  <c r="Y66" i="10"/>
  <c r="G66" i="12" s="1"/>
  <c r="Y35" i="10"/>
  <c r="G35" i="12" s="1"/>
  <c r="X35" i="10"/>
  <c r="H40" i="12" l="1"/>
  <c r="AH36" i="10"/>
  <c r="F36" i="12"/>
  <c r="H36" i="12" s="1"/>
  <c r="AH54" i="10"/>
  <c r="H64" i="12"/>
  <c r="AH35" i="10"/>
  <c r="F35" i="12"/>
  <c r="AH48" i="10"/>
  <c r="AH60" i="10"/>
  <c r="F60" i="12"/>
  <c r="H60" i="12" s="1"/>
  <c r="H55" i="12"/>
  <c r="AH51" i="10"/>
  <c r="F51" i="12"/>
  <c r="H51" i="12" s="1"/>
  <c r="H47" i="12"/>
  <c r="AH43" i="10"/>
  <c r="F43" i="12"/>
  <c r="H43" i="12" s="1"/>
  <c r="H39" i="12"/>
  <c r="AH47" i="10"/>
  <c r="AH52" i="10"/>
  <c r="F52" i="12"/>
  <c r="H52" i="12" s="1"/>
  <c r="AH59" i="10"/>
  <c r="F59" i="12"/>
  <c r="H59" i="12" s="1"/>
  <c r="H50" i="12"/>
  <c r="H42" i="12"/>
  <c r="AH64" i="10"/>
  <c r="AH46" i="10"/>
  <c r="H56" i="12"/>
  <c r="AH50" i="10"/>
  <c r="F50" i="12"/>
  <c r="AH42" i="10"/>
  <c r="F42" i="12"/>
  <c r="AH63" i="10"/>
  <c r="AH40" i="10"/>
  <c r="AH44" i="10"/>
  <c r="F44" i="12"/>
  <c r="H44" i="12" s="1"/>
  <c r="H35" i="12"/>
  <c r="AH66" i="10"/>
  <c r="F66" i="12"/>
  <c r="H66" i="12" s="1"/>
  <c r="AH58" i="10"/>
  <c r="F58" i="12"/>
  <c r="H58" i="12" s="1"/>
  <c r="AH62" i="10"/>
  <c r="AH39" i="10"/>
  <c r="H63" i="12"/>
  <c r="AH65" i="10"/>
  <c r="F65" i="12"/>
  <c r="H65" i="12" s="1"/>
  <c r="AH61" i="10"/>
  <c r="F61" i="12"/>
  <c r="H61" i="12" s="1"/>
  <c r="AH57" i="10"/>
  <c r="F57" i="12"/>
  <c r="H57" i="12" s="1"/>
  <c r="AH53" i="10"/>
  <c r="F53" i="12"/>
  <c r="H53" i="12" s="1"/>
  <c r="AH49" i="10"/>
  <c r="F49" i="12"/>
  <c r="H49" i="12" s="1"/>
  <c r="AH45" i="10"/>
  <c r="F45" i="12"/>
  <c r="H45" i="12" s="1"/>
  <c r="AH41" i="10"/>
  <c r="F41" i="12"/>
  <c r="H41" i="12" s="1"/>
  <c r="AH37" i="10"/>
  <c r="F37" i="12"/>
  <c r="H37" i="12" s="1"/>
  <c r="AH56" i="10"/>
  <c r="AH38" i="10"/>
  <c r="N39" i="79"/>
  <c r="F40" i="79"/>
  <c r="K39" i="79"/>
  <c r="J38" i="79"/>
  <c r="M38" i="79"/>
  <c r="B39" i="79"/>
  <c r="N50" i="31"/>
  <c r="O50" i="31"/>
  <c r="P50" i="31"/>
  <c r="Q50" i="31"/>
  <c r="R50" i="31"/>
  <c r="S50" i="31"/>
  <c r="T50" i="31"/>
  <c r="U50" i="31"/>
  <c r="V50" i="31"/>
  <c r="W50" i="31"/>
  <c r="X50" i="31"/>
  <c r="N51" i="31"/>
  <c r="O51" i="31"/>
  <c r="P51" i="31"/>
  <c r="Q51" i="31"/>
  <c r="R51" i="31"/>
  <c r="S51" i="31"/>
  <c r="T51" i="31"/>
  <c r="U51" i="31"/>
  <c r="V51" i="31"/>
  <c r="W51" i="31"/>
  <c r="X51" i="31"/>
  <c r="N38" i="31"/>
  <c r="O38" i="31"/>
  <c r="P38" i="31"/>
  <c r="Q38" i="31"/>
  <c r="R38" i="31"/>
  <c r="S38" i="31"/>
  <c r="T38" i="31"/>
  <c r="U38" i="31"/>
  <c r="V38" i="31"/>
  <c r="W38" i="31"/>
  <c r="X38" i="31"/>
  <c r="N39" i="31"/>
  <c r="O39" i="31"/>
  <c r="P39" i="31"/>
  <c r="Q39" i="31"/>
  <c r="R39" i="31"/>
  <c r="S39" i="31"/>
  <c r="T39" i="31"/>
  <c r="U39" i="31"/>
  <c r="V39" i="31"/>
  <c r="W39" i="31"/>
  <c r="X39" i="31"/>
  <c r="C31" i="8"/>
  <c r="D31" i="8" s="1"/>
  <c r="E31" i="8" s="1"/>
  <c r="F31" i="8" s="1"/>
  <c r="G31" i="8" s="1"/>
  <c r="H31" i="8" s="1"/>
  <c r="I31" i="8" s="1"/>
  <c r="J31" i="8" s="1"/>
  <c r="K31" i="8" s="1"/>
  <c r="L31" i="8" s="1"/>
  <c r="N47" i="31"/>
  <c r="O47" i="31"/>
  <c r="P47" i="31"/>
  <c r="Q47" i="31"/>
  <c r="R47" i="31"/>
  <c r="S47" i="31"/>
  <c r="T47" i="31"/>
  <c r="U47" i="31"/>
  <c r="V47" i="31"/>
  <c r="W47" i="31"/>
  <c r="X47" i="31"/>
  <c r="N48" i="31"/>
  <c r="O48" i="31"/>
  <c r="P48" i="31"/>
  <c r="Q48" i="31"/>
  <c r="R48" i="31"/>
  <c r="S48" i="31"/>
  <c r="T48" i="31"/>
  <c r="U48" i="31"/>
  <c r="V48" i="31"/>
  <c r="W48" i="31"/>
  <c r="X48" i="31"/>
  <c r="N49" i="31"/>
  <c r="O49" i="31"/>
  <c r="P49" i="31"/>
  <c r="Q49" i="31"/>
  <c r="R49" i="31"/>
  <c r="S49" i="31"/>
  <c r="T49" i="31"/>
  <c r="U49" i="31"/>
  <c r="V49" i="31"/>
  <c r="W49" i="31"/>
  <c r="X49" i="31"/>
  <c r="N35" i="31"/>
  <c r="O35" i="31"/>
  <c r="P35" i="31"/>
  <c r="Q35" i="31"/>
  <c r="R35" i="31"/>
  <c r="S35" i="31"/>
  <c r="T35" i="31"/>
  <c r="U35" i="31"/>
  <c r="V35" i="31"/>
  <c r="W35" i="31"/>
  <c r="X35" i="31"/>
  <c r="N36" i="31"/>
  <c r="O36" i="31"/>
  <c r="P36" i="31"/>
  <c r="Q36" i="31"/>
  <c r="R36" i="31"/>
  <c r="S36" i="31"/>
  <c r="T36" i="31"/>
  <c r="U36" i="31"/>
  <c r="V36" i="31"/>
  <c r="W36" i="31"/>
  <c r="X36" i="31"/>
  <c r="N37" i="31"/>
  <c r="O37" i="31"/>
  <c r="P37" i="31"/>
  <c r="Q37" i="31"/>
  <c r="R37" i="31"/>
  <c r="S37" i="31"/>
  <c r="T37" i="31"/>
  <c r="U37" i="31"/>
  <c r="V37" i="31"/>
  <c r="W37" i="31"/>
  <c r="X37" i="31"/>
  <c r="X46" i="31"/>
  <c r="W46" i="31"/>
  <c r="V46" i="31"/>
  <c r="U46" i="31"/>
  <c r="T46" i="31"/>
  <c r="S46" i="31"/>
  <c r="R46" i="31"/>
  <c r="Q46" i="31"/>
  <c r="P46" i="31"/>
  <c r="O46" i="31"/>
  <c r="N46" i="31"/>
  <c r="X45" i="31"/>
  <c r="W45" i="31"/>
  <c r="V45" i="31"/>
  <c r="U45" i="31"/>
  <c r="T45" i="31"/>
  <c r="S45" i="31"/>
  <c r="R45" i="31"/>
  <c r="Q45" i="31"/>
  <c r="P45" i="31"/>
  <c r="O45" i="31"/>
  <c r="N45" i="31"/>
  <c r="X44" i="31"/>
  <c r="W44" i="31"/>
  <c r="V44" i="31"/>
  <c r="U44" i="31"/>
  <c r="T44" i="31"/>
  <c r="S44" i="31"/>
  <c r="R44" i="31"/>
  <c r="Q44" i="31"/>
  <c r="P44" i="31"/>
  <c r="O44" i="31"/>
  <c r="N44" i="31"/>
  <c r="X43" i="31"/>
  <c r="W43" i="31"/>
  <c r="V43" i="31"/>
  <c r="U43" i="31"/>
  <c r="T43" i="31"/>
  <c r="S43" i="31"/>
  <c r="R43" i="31"/>
  <c r="Q43" i="31"/>
  <c r="P43" i="31"/>
  <c r="O43" i="31"/>
  <c r="N43" i="31"/>
  <c r="N42" i="31"/>
  <c r="C42" i="31"/>
  <c r="D42" i="31" s="1"/>
  <c r="X34" i="31"/>
  <c r="W34" i="31"/>
  <c r="V34" i="31"/>
  <c r="U34" i="31"/>
  <c r="T34" i="31"/>
  <c r="S34" i="31"/>
  <c r="R34" i="31"/>
  <c r="Q34" i="31"/>
  <c r="P34" i="31"/>
  <c r="O34" i="31"/>
  <c r="N34" i="31"/>
  <c r="X33" i="31"/>
  <c r="W33" i="31"/>
  <c r="V33" i="31"/>
  <c r="U33" i="31"/>
  <c r="T33" i="31"/>
  <c r="S33" i="31"/>
  <c r="R33" i="31"/>
  <c r="Q33" i="31"/>
  <c r="P33" i="31"/>
  <c r="O33" i="31"/>
  <c r="N33" i="31"/>
  <c r="X32" i="31"/>
  <c r="W32" i="31"/>
  <c r="V32" i="31"/>
  <c r="U32" i="31"/>
  <c r="T32" i="31"/>
  <c r="S32" i="31"/>
  <c r="R32" i="31"/>
  <c r="Q32" i="31"/>
  <c r="P32" i="31"/>
  <c r="O32" i="31"/>
  <c r="N32" i="31"/>
  <c r="X31" i="31"/>
  <c r="W31" i="31"/>
  <c r="V31" i="31"/>
  <c r="U31" i="31"/>
  <c r="T31" i="31"/>
  <c r="S31" i="31"/>
  <c r="R31" i="31"/>
  <c r="Q31" i="31"/>
  <c r="P31" i="31"/>
  <c r="O31" i="31"/>
  <c r="N31" i="31"/>
  <c r="N30" i="31"/>
  <c r="C30" i="31"/>
  <c r="D30" i="31" s="1"/>
  <c r="N40" i="79" l="1"/>
  <c r="F41" i="79"/>
  <c r="K40" i="79"/>
  <c r="M39" i="79"/>
  <c r="J39" i="79"/>
  <c r="B40" i="79"/>
  <c r="P42" i="31"/>
  <c r="E42" i="31"/>
  <c r="P30" i="31"/>
  <c r="E30" i="31"/>
  <c r="O42" i="31"/>
  <c r="O30" i="31"/>
  <c r="J40" i="79" l="1"/>
  <c r="M40" i="79"/>
  <c r="B41" i="79"/>
  <c r="F42" i="79"/>
  <c r="N41" i="79"/>
  <c r="K41" i="79"/>
  <c r="Q30" i="31"/>
  <c r="F30" i="31"/>
  <c r="Q42" i="31"/>
  <c r="F42" i="31"/>
  <c r="K42" i="79" l="1"/>
  <c r="F43" i="79"/>
  <c r="N42" i="79"/>
  <c r="J41" i="79"/>
  <c r="B42" i="79"/>
  <c r="M41" i="79"/>
  <c r="R42" i="31"/>
  <c r="G42" i="31"/>
  <c r="R30" i="31"/>
  <c r="G30" i="31"/>
  <c r="B43" i="79" l="1"/>
  <c r="M42" i="79"/>
  <c r="J42" i="79"/>
  <c r="K43" i="79"/>
  <c r="F44" i="79"/>
  <c r="N43" i="79"/>
  <c r="H42" i="31"/>
  <c r="S42" i="31"/>
  <c r="S30" i="31"/>
  <c r="H30" i="31"/>
  <c r="M43" i="79" l="1"/>
  <c r="B44" i="79"/>
  <c r="J43" i="79"/>
  <c r="K44" i="79"/>
  <c r="N44" i="79"/>
  <c r="F45" i="79"/>
  <c r="I30" i="31"/>
  <c r="T30" i="31"/>
  <c r="I42" i="31"/>
  <c r="T42" i="31"/>
  <c r="K45" i="79" l="1"/>
  <c r="F46" i="79"/>
  <c r="N45" i="79"/>
  <c r="B45" i="79"/>
  <c r="M44" i="79"/>
  <c r="J44" i="79"/>
  <c r="U42" i="31"/>
  <c r="J42" i="31"/>
  <c r="J30" i="31"/>
  <c r="U30" i="31"/>
  <c r="M45" i="79" l="1"/>
  <c r="B46" i="79"/>
  <c r="J45" i="79"/>
  <c r="K46" i="79"/>
  <c r="F47" i="79"/>
  <c r="N46" i="79"/>
  <c r="V30" i="31"/>
  <c r="K30" i="31"/>
  <c r="V42" i="31"/>
  <c r="K42" i="31"/>
  <c r="N47" i="79" l="1"/>
  <c r="K47" i="79"/>
  <c r="F48" i="79"/>
  <c r="J46" i="79"/>
  <c r="M46" i="79"/>
  <c r="B47" i="79"/>
  <c r="W30" i="31"/>
  <c r="L30" i="31"/>
  <c r="X30" i="31" s="1"/>
  <c r="L42" i="31"/>
  <c r="X42" i="31" s="1"/>
  <c r="W42" i="31"/>
  <c r="B48" i="79" l="1"/>
  <c r="M47" i="79"/>
  <c r="J47" i="79"/>
  <c r="N48" i="79"/>
  <c r="F49" i="79"/>
  <c r="K48" i="79"/>
  <c r="S44" i="10"/>
  <c r="S45" i="10"/>
  <c r="S46" i="10"/>
  <c r="S47" i="10"/>
  <c r="S48" i="10"/>
  <c r="S49" i="10"/>
  <c r="S50" i="10"/>
  <c r="S51" i="10"/>
  <c r="S52" i="10"/>
  <c r="S53" i="10"/>
  <c r="S54" i="10"/>
  <c r="S55" i="10"/>
  <c r="S56" i="10"/>
  <c r="S57" i="10"/>
  <c r="S58" i="10"/>
  <c r="S43"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38"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35" i="10"/>
  <c r="U35" i="10"/>
  <c r="C35" i="12" s="1"/>
  <c r="U36" i="10"/>
  <c r="C36" i="12" s="1"/>
  <c r="U37" i="10"/>
  <c r="C37" i="12" s="1"/>
  <c r="U38" i="10"/>
  <c r="C38" i="12" s="1"/>
  <c r="U39" i="10"/>
  <c r="C39" i="12" s="1"/>
  <c r="U40" i="10"/>
  <c r="C40" i="12" s="1"/>
  <c r="U41" i="10"/>
  <c r="C41" i="12" s="1"/>
  <c r="U42" i="10"/>
  <c r="C42" i="12" s="1"/>
  <c r="U43" i="10"/>
  <c r="C43" i="12" s="1"/>
  <c r="U44" i="10"/>
  <c r="C44" i="12" s="1"/>
  <c r="U45" i="10"/>
  <c r="C45" i="12" s="1"/>
  <c r="U46" i="10"/>
  <c r="C46" i="12" s="1"/>
  <c r="U47" i="10"/>
  <c r="C47" i="12" s="1"/>
  <c r="U48" i="10"/>
  <c r="C48" i="12" s="1"/>
  <c r="U49" i="10"/>
  <c r="C49" i="12" s="1"/>
  <c r="U50" i="10"/>
  <c r="C50" i="12" s="1"/>
  <c r="U51" i="10"/>
  <c r="C51" i="12" s="1"/>
  <c r="U52" i="10"/>
  <c r="C52" i="12" s="1"/>
  <c r="U53" i="10"/>
  <c r="C53" i="12" s="1"/>
  <c r="U54" i="10"/>
  <c r="C54" i="12" s="1"/>
  <c r="U55" i="10"/>
  <c r="C55" i="12" s="1"/>
  <c r="U56" i="10"/>
  <c r="C56" i="12" s="1"/>
  <c r="U57" i="10"/>
  <c r="C57" i="12" s="1"/>
  <c r="U58" i="10"/>
  <c r="C58" i="12" s="1"/>
  <c r="U59" i="10"/>
  <c r="C59" i="12" s="1"/>
  <c r="U60" i="10"/>
  <c r="C60" i="12" s="1"/>
  <c r="U61" i="10"/>
  <c r="C61" i="12" s="1"/>
  <c r="U62" i="10"/>
  <c r="C62" i="12" s="1"/>
  <c r="U63" i="10"/>
  <c r="C63" i="12" s="1"/>
  <c r="U64" i="10"/>
  <c r="C64" i="12" s="1"/>
  <c r="U65" i="10"/>
  <c r="C65" i="12" s="1"/>
  <c r="U66" i="10"/>
  <c r="C66" i="12" s="1"/>
  <c r="T36" i="10"/>
  <c r="T37" i="10"/>
  <c r="B37" i="12" s="1"/>
  <c r="D37" i="12" s="1"/>
  <c r="T38" i="10"/>
  <c r="B38" i="12" s="1"/>
  <c r="D38" i="12" s="1"/>
  <c r="T39" i="10"/>
  <c r="B39" i="12" s="1"/>
  <c r="D39" i="12" s="1"/>
  <c r="T40" i="10"/>
  <c r="B40" i="12" s="1"/>
  <c r="T41" i="10"/>
  <c r="B41" i="12" s="1"/>
  <c r="D41" i="12" s="1"/>
  <c r="T42" i="10"/>
  <c r="B42" i="12" s="1"/>
  <c r="T43" i="10"/>
  <c r="B43" i="12" s="1"/>
  <c r="D43" i="12" s="1"/>
  <c r="T44" i="10"/>
  <c r="B44" i="12" s="1"/>
  <c r="D44" i="12" s="1"/>
  <c r="T45" i="10"/>
  <c r="B45" i="12" s="1"/>
  <c r="D45" i="12" s="1"/>
  <c r="T46" i="10"/>
  <c r="B46" i="12" s="1"/>
  <c r="D46" i="12" s="1"/>
  <c r="T47" i="10"/>
  <c r="B47" i="12" s="1"/>
  <c r="D47" i="12" s="1"/>
  <c r="T48" i="10"/>
  <c r="B48" i="12" s="1"/>
  <c r="T49" i="10"/>
  <c r="B49" i="12" s="1"/>
  <c r="D49" i="12" s="1"/>
  <c r="T50" i="10"/>
  <c r="B50" i="12" s="1"/>
  <c r="T51" i="10"/>
  <c r="B51" i="12" s="1"/>
  <c r="D51" i="12" s="1"/>
  <c r="T52" i="10"/>
  <c r="B52" i="12" s="1"/>
  <c r="D52" i="12" s="1"/>
  <c r="T53" i="10"/>
  <c r="B53" i="12" s="1"/>
  <c r="D53" i="12" s="1"/>
  <c r="T54" i="10"/>
  <c r="B54" i="12" s="1"/>
  <c r="D54" i="12" s="1"/>
  <c r="T55" i="10"/>
  <c r="B55" i="12" s="1"/>
  <c r="D55" i="12" s="1"/>
  <c r="T56" i="10"/>
  <c r="B56" i="12" s="1"/>
  <c r="T57" i="10"/>
  <c r="B57" i="12" s="1"/>
  <c r="D57" i="12" s="1"/>
  <c r="T58" i="10"/>
  <c r="B58" i="12" s="1"/>
  <c r="T59" i="10"/>
  <c r="B59" i="12" s="1"/>
  <c r="D59" i="12" s="1"/>
  <c r="T60" i="10"/>
  <c r="B60" i="12" s="1"/>
  <c r="D60" i="12" s="1"/>
  <c r="T61" i="10"/>
  <c r="B61" i="12" s="1"/>
  <c r="D61" i="12" s="1"/>
  <c r="T62" i="10"/>
  <c r="B62" i="12" s="1"/>
  <c r="D62" i="12" s="1"/>
  <c r="T63" i="10"/>
  <c r="B63" i="12" s="1"/>
  <c r="D63" i="12" s="1"/>
  <c r="T64" i="10"/>
  <c r="B64" i="12" s="1"/>
  <c r="T65" i="10"/>
  <c r="B65" i="12" s="1"/>
  <c r="D65" i="12" s="1"/>
  <c r="T66" i="10"/>
  <c r="B66" i="12" s="1"/>
  <c r="T35" i="10"/>
  <c r="B35" i="12" s="1"/>
  <c r="D35" i="12" s="1"/>
  <c r="V38" i="10"/>
  <c r="D50" i="12" l="1"/>
  <c r="D42" i="12"/>
  <c r="D64" i="12"/>
  <c r="D56" i="12"/>
  <c r="D48" i="12"/>
  <c r="D40" i="12"/>
  <c r="D58" i="12"/>
  <c r="D66" i="12"/>
  <c r="B36" i="12"/>
  <c r="D36" i="12" s="1"/>
  <c r="AE36" i="10"/>
  <c r="F50" i="79"/>
  <c r="N49" i="79"/>
  <c r="K49" i="79"/>
  <c r="J48" i="79"/>
  <c r="B49" i="79"/>
  <c r="M48" i="79"/>
  <c r="D7" i="17"/>
  <c r="H7" i="17"/>
  <c r="H9" i="17"/>
  <c r="D9" i="17"/>
  <c r="H10" i="17"/>
  <c r="D8" i="17"/>
  <c r="H8" i="17"/>
  <c r="D10" i="17"/>
  <c r="F51" i="79" l="1"/>
  <c r="N50" i="79"/>
  <c r="K50" i="79"/>
  <c r="J49" i="79"/>
  <c r="B50" i="79"/>
  <c r="M49" i="79"/>
  <c r="J10" i="17"/>
  <c r="J9" i="17"/>
  <c r="J8" i="17"/>
  <c r="J7" i="17"/>
  <c r="B51" i="79" l="1"/>
  <c r="M50" i="79"/>
  <c r="J50" i="79"/>
  <c r="F52" i="79"/>
  <c r="N51" i="79"/>
  <c r="K51" i="79"/>
  <c r="AG44" i="10"/>
  <c r="AG45" i="10"/>
  <c r="AG46" i="10"/>
  <c r="AG47" i="10"/>
  <c r="AG48" i="10"/>
  <c r="AG49" i="10"/>
  <c r="AG50" i="10"/>
  <c r="AG51" i="10"/>
  <c r="AG52" i="10"/>
  <c r="AG53" i="10"/>
  <c r="AG54" i="10"/>
  <c r="AG55" i="10"/>
  <c r="AG56" i="10"/>
  <c r="AG57" i="10"/>
  <c r="AG5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G43" i="10"/>
  <c r="AD44" i="10"/>
  <c r="AD45" i="10"/>
  <c r="AD46" i="10"/>
  <c r="AD47" i="10"/>
  <c r="AD48" i="10"/>
  <c r="AD49" i="10"/>
  <c r="AD50" i="10"/>
  <c r="AD51" i="10"/>
  <c r="AD52" i="10"/>
  <c r="AD53" i="10"/>
  <c r="AD54" i="10"/>
  <c r="AD55" i="10"/>
  <c r="AD56" i="10"/>
  <c r="AD57" i="10"/>
  <c r="AD58" i="10"/>
  <c r="AD43"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38" i="10"/>
  <c r="K52" i="79" l="1"/>
  <c r="N52" i="79"/>
  <c r="F53" i="79"/>
  <c r="M51" i="79"/>
  <c r="B52" i="79"/>
  <c r="J51" i="79"/>
  <c r="W44" i="10"/>
  <c r="W45" i="10"/>
  <c r="W46" i="10"/>
  <c r="W47" i="10"/>
  <c r="W48" i="10"/>
  <c r="W49" i="10"/>
  <c r="W50" i="10"/>
  <c r="W51" i="10"/>
  <c r="W52" i="10"/>
  <c r="W53" i="10"/>
  <c r="W54" i="10"/>
  <c r="W55" i="10"/>
  <c r="W56" i="10"/>
  <c r="W57" i="10"/>
  <c r="W5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W43" i="10"/>
  <c r="AE40" i="10"/>
  <c r="AE44" i="10"/>
  <c r="AE48" i="10"/>
  <c r="AE52" i="10"/>
  <c r="AE56" i="10"/>
  <c r="AE60" i="10"/>
  <c r="AE64" i="10"/>
  <c r="AB66" i="10"/>
  <c r="AB41" i="10"/>
  <c r="AB49" i="10"/>
  <c r="AB57" i="10"/>
  <c r="K53" i="79" l="1"/>
  <c r="F54" i="79"/>
  <c r="N53" i="79"/>
  <c r="M52" i="79"/>
  <c r="J52" i="79"/>
  <c r="B53" i="79"/>
  <c r="AB60" i="10"/>
  <c r="AB52" i="10"/>
  <c r="AB44" i="10"/>
  <c r="AB36" i="10"/>
  <c r="AB62" i="10"/>
  <c r="AB54" i="10"/>
  <c r="AB46" i="10"/>
  <c r="AB35" i="10"/>
  <c r="AB59" i="10"/>
  <c r="AB51" i="10"/>
  <c r="AB43" i="10"/>
  <c r="AB65" i="10"/>
  <c r="AE35" i="10"/>
  <c r="AE63" i="10"/>
  <c r="AE59" i="10"/>
  <c r="AE55" i="10"/>
  <c r="AE51" i="10"/>
  <c r="AE47" i="10"/>
  <c r="AE43" i="10"/>
  <c r="AE39" i="10"/>
  <c r="AB56" i="10"/>
  <c r="AB48" i="10"/>
  <c r="AB40" i="10"/>
  <c r="AB38" i="10"/>
  <c r="AB61" i="10"/>
  <c r="AB53" i="10"/>
  <c r="AB45" i="10"/>
  <c r="AB64" i="10"/>
  <c r="AE66" i="10"/>
  <c r="AE62" i="10"/>
  <c r="AE58" i="10"/>
  <c r="AE54" i="10"/>
  <c r="AE50" i="10"/>
  <c r="AE46" i="10"/>
  <c r="AE42" i="10"/>
  <c r="AE38" i="10"/>
  <c r="AB58" i="10"/>
  <c r="AB50" i="10"/>
  <c r="AB42" i="10"/>
  <c r="AB37" i="10"/>
  <c r="AB63" i="10"/>
  <c r="AB55" i="10"/>
  <c r="AB47" i="10"/>
  <c r="AB39" i="10"/>
  <c r="AE65" i="10"/>
  <c r="AE61" i="10"/>
  <c r="AE57" i="10"/>
  <c r="AE53" i="10"/>
  <c r="AE49" i="10"/>
  <c r="AE45" i="10"/>
  <c r="AE41" i="10"/>
  <c r="AE37" i="10"/>
  <c r="N54" i="79" l="1"/>
  <c r="F55" i="79"/>
  <c r="K54" i="79"/>
  <c r="B54" i="79"/>
  <c r="M53" i="79"/>
  <c r="J53" i="79"/>
  <c r="N55" i="79" l="1"/>
  <c r="F56" i="79"/>
  <c r="K55" i="79"/>
  <c r="J54" i="79"/>
  <c r="B55" i="79"/>
  <c r="M54" i="79"/>
  <c r="F57" i="79" l="1"/>
  <c r="N56" i="79"/>
  <c r="K56" i="79"/>
  <c r="J55" i="79"/>
  <c r="M55" i="79"/>
  <c r="B56" i="79"/>
  <c r="J56" i="79" l="1"/>
  <c r="B57" i="79"/>
  <c r="M56" i="79"/>
  <c r="K57" i="79"/>
  <c r="F58" i="79"/>
  <c r="N57" i="79"/>
  <c r="K58" i="79" l="1"/>
  <c r="F59" i="79"/>
  <c r="N58" i="79"/>
  <c r="B58" i="79"/>
  <c r="M57" i="79"/>
  <c r="J57" i="79"/>
  <c r="K59" i="79" l="1"/>
  <c r="F60" i="79"/>
  <c r="N59" i="79"/>
  <c r="M58" i="79"/>
  <c r="B59" i="79"/>
  <c r="J58" i="79"/>
  <c r="B60" i="79" l="1"/>
  <c r="M59" i="79"/>
  <c r="J59" i="79"/>
  <c r="K60" i="79"/>
  <c r="F61" i="79"/>
  <c r="N60" i="79"/>
  <c r="K61" i="79" l="1"/>
  <c r="N61" i="79"/>
  <c r="F62" i="79"/>
  <c r="J60" i="79"/>
  <c r="B61" i="79"/>
  <c r="M60" i="79"/>
  <c r="N62" i="79" l="1"/>
  <c r="K62" i="79"/>
  <c r="F63" i="79"/>
  <c r="J61" i="79"/>
  <c r="B62" i="79"/>
  <c r="M61" i="79"/>
  <c r="N63" i="79" l="1"/>
  <c r="F64" i="79"/>
  <c r="K63" i="79"/>
  <c r="J62" i="79"/>
  <c r="B63" i="79"/>
  <c r="M62" i="79"/>
  <c r="J63" i="79" l="1"/>
  <c r="B64" i="79"/>
  <c r="M63" i="79"/>
  <c r="F65" i="79"/>
  <c r="N64" i="79"/>
  <c r="K64" i="79"/>
  <c r="J64" i="79" l="1"/>
  <c r="B65" i="79"/>
  <c r="M64" i="79"/>
  <c r="N65" i="79"/>
  <c r="K65" i="79"/>
  <c r="F66" i="79"/>
  <c r="N66" i="79" l="1"/>
  <c r="K66" i="79"/>
  <c r="F67" i="79"/>
  <c r="B66" i="79"/>
  <c r="M65" i="79"/>
  <c r="J65" i="79"/>
  <c r="F68" i="79" l="1"/>
  <c r="K67" i="79"/>
  <c r="N67" i="79"/>
  <c r="M66" i="79"/>
  <c r="B67" i="79"/>
  <c r="J66" i="79"/>
  <c r="B68" i="79" l="1"/>
  <c r="M67" i="79"/>
  <c r="J67" i="79"/>
  <c r="K68" i="79"/>
  <c r="F69" i="79"/>
  <c r="N68" i="79"/>
  <c r="K69" i="79" l="1"/>
  <c r="N69" i="79"/>
  <c r="F70" i="79"/>
  <c r="B69" i="79"/>
  <c r="M68" i="79"/>
  <c r="J68" i="79"/>
  <c r="B70" i="79" l="1"/>
  <c r="M69" i="79"/>
  <c r="J69" i="79"/>
  <c r="N70" i="79"/>
  <c r="K70" i="79"/>
  <c r="F71" i="79"/>
  <c r="N71" i="79" l="1"/>
  <c r="F72" i="79"/>
  <c r="K71" i="79"/>
  <c r="B71" i="79"/>
  <c r="M70" i="79"/>
  <c r="J70" i="79"/>
  <c r="J71" i="79" l="1"/>
  <c r="B72" i="79"/>
  <c r="M71" i="79"/>
  <c r="F73" i="79"/>
  <c r="N72" i="79"/>
  <c r="K72" i="79"/>
  <c r="F74" i="79" l="1"/>
  <c r="K73" i="79"/>
  <c r="N73" i="79"/>
  <c r="J72" i="79"/>
  <c r="B73" i="79"/>
  <c r="M72" i="79"/>
  <c r="B74" i="79" l="1"/>
  <c r="M73" i="79"/>
  <c r="J73" i="79"/>
  <c r="K74" i="79"/>
  <c r="F75" i="79"/>
  <c r="N74" i="79"/>
  <c r="F76" i="79" l="1"/>
  <c r="N75" i="79"/>
  <c r="K75" i="79"/>
  <c r="M74" i="79"/>
  <c r="B75" i="79"/>
  <c r="J74" i="79"/>
  <c r="M75" i="79" l="1"/>
  <c r="J75" i="79"/>
  <c r="B76" i="79"/>
  <c r="K76" i="79"/>
  <c r="F77" i="79"/>
  <c r="N76" i="79"/>
  <c r="B77" i="79" l="1"/>
  <c r="M76" i="79"/>
  <c r="J76" i="79"/>
  <c r="K77" i="79"/>
  <c r="N77" i="79"/>
  <c r="F78" i="79"/>
  <c r="N78" i="79" l="1"/>
  <c r="K78" i="79"/>
  <c r="F79" i="79"/>
  <c r="B78" i="79"/>
  <c r="M77" i="79"/>
  <c r="J77" i="79"/>
  <c r="J78" i="79" l="1"/>
  <c r="B79" i="79"/>
  <c r="M78" i="79"/>
  <c r="N79" i="79"/>
  <c r="F80" i="79"/>
  <c r="K79" i="79"/>
  <c r="F81" i="79" l="1"/>
  <c r="N80" i="79"/>
  <c r="K80" i="79"/>
  <c r="J79" i="79"/>
  <c r="M79" i="79"/>
  <c r="B80" i="79"/>
  <c r="J80" i="79" l="1"/>
  <c r="B81" i="79"/>
  <c r="M80" i="79"/>
  <c r="F82" i="79"/>
  <c r="K81" i="79"/>
  <c r="N81" i="79"/>
  <c r="F83" i="79" l="1"/>
  <c r="N82" i="79"/>
  <c r="K82" i="79"/>
  <c r="B82" i="79"/>
  <c r="M81" i="79"/>
  <c r="J81" i="79"/>
  <c r="M82" i="79" l="1"/>
  <c r="B83" i="79"/>
  <c r="J82" i="79"/>
  <c r="K83" i="79"/>
  <c r="N83" i="79"/>
  <c r="F84" i="79"/>
  <c r="M83" i="79" l="1"/>
  <c r="B84" i="79"/>
  <c r="J83" i="79"/>
  <c r="K84" i="79"/>
  <c r="N84" i="79"/>
  <c r="F85" i="79"/>
  <c r="M84" i="79" l="1"/>
  <c r="J84" i="79"/>
  <c r="B85" i="79"/>
  <c r="K85" i="79"/>
  <c r="F86" i="79"/>
  <c r="N85" i="79"/>
  <c r="N86" i="79" l="1"/>
  <c r="K86" i="79"/>
  <c r="F87" i="79"/>
  <c r="J85" i="79"/>
  <c r="B86" i="79"/>
  <c r="M85" i="79"/>
  <c r="N87" i="79" l="1"/>
  <c r="F88" i="79"/>
  <c r="K87" i="79"/>
  <c r="M86" i="79"/>
  <c r="J86" i="79"/>
  <c r="B87" i="79"/>
  <c r="J87" i="79" l="1"/>
  <c r="M87" i="79"/>
  <c r="B88" i="79"/>
  <c r="F89" i="79"/>
  <c r="N88" i="79"/>
  <c r="K88" i="79"/>
  <c r="J88" i="79" l="1"/>
  <c r="B89" i="79"/>
  <c r="M88" i="79"/>
  <c r="F90" i="79"/>
  <c r="N89" i="79"/>
  <c r="K89" i="79"/>
  <c r="K90" i="79" l="1"/>
  <c r="F91" i="79"/>
  <c r="N90" i="79"/>
  <c r="B90" i="79"/>
  <c r="M89" i="79"/>
  <c r="J89" i="79"/>
  <c r="M90" i="79" l="1"/>
  <c r="B91" i="79"/>
  <c r="J90" i="79"/>
  <c r="N91" i="79"/>
  <c r="F92" i="79"/>
  <c r="K91" i="79"/>
  <c r="K92" i="79" l="1"/>
  <c r="F93" i="79"/>
  <c r="N92" i="79"/>
  <c r="M91" i="79"/>
  <c r="B92" i="79"/>
  <c r="J91" i="79"/>
  <c r="J92" i="79" l="1"/>
  <c r="B93" i="79"/>
  <c r="M92" i="79"/>
  <c r="K93" i="79"/>
  <c r="N93" i="79"/>
  <c r="F94" i="79"/>
  <c r="M93" i="79" l="1"/>
  <c r="B94" i="79"/>
  <c r="J93" i="79"/>
  <c r="N94" i="79"/>
  <c r="K94" i="79"/>
  <c r="F95" i="79"/>
  <c r="B95" i="79" l="1"/>
  <c r="M94" i="79"/>
  <c r="J94" i="79"/>
  <c r="N95" i="79"/>
  <c r="F96" i="79"/>
  <c r="K95" i="79"/>
  <c r="F97" i="79" l="1"/>
  <c r="N96" i="79"/>
  <c r="K96" i="79"/>
  <c r="J95" i="79"/>
  <c r="B96" i="79"/>
  <c r="M95" i="79"/>
  <c r="J96" i="79" l="1"/>
  <c r="B97" i="79"/>
  <c r="M96" i="79"/>
  <c r="F98" i="79"/>
  <c r="K97" i="79"/>
  <c r="N97" i="79"/>
  <c r="B98" i="79" l="1"/>
  <c r="M97" i="79"/>
  <c r="J97" i="79"/>
  <c r="N98" i="79"/>
  <c r="K98" i="79"/>
  <c r="F99" i="79"/>
  <c r="F100" i="79" l="1"/>
  <c r="K99" i="79"/>
  <c r="N99" i="79"/>
  <c r="M98" i="79"/>
  <c r="B99" i="79"/>
  <c r="J98" i="79"/>
  <c r="M99" i="79" l="1"/>
  <c r="J99" i="79"/>
  <c r="B100" i="79"/>
  <c r="K100" i="79"/>
  <c r="F101" i="79"/>
  <c r="N100" i="79"/>
  <c r="M100" i="79" l="1"/>
  <c r="J100" i="79"/>
  <c r="B101" i="79"/>
  <c r="K101" i="79"/>
  <c r="N101" i="79"/>
  <c r="F102" i="79"/>
  <c r="N102" i="79" l="1"/>
  <c r="K102" i="79"/>
  <c r="F103" i="79"/>
  <c r="J101" i="79"/>
  <c r="B102" i="79"/>
  <c r="M101" i="79"/>
  <c r="N103" i="79" l="1"/>
  <c r="F104" i="79"/>
  <c r="K103" i="79"/>
  <c r="B103" i="79"/>
  <c r="J102" i="79"/>
  <c r="M102" i="79"/>
  <c r="F105" i="79" l="1"/>
  <c r="N104" i="79"/>
  <c r="K104" i="79"/>
  <c r="J103" i="79"/>
  <c r="M103" i="79"/>
  <c r="B104" i="79"/>
  <c r="J104" i="79" l="1"/>
  <c r="B105" i="79"/>
  <c r="M104" i="79"/>
  <c r="F106" i="79"/>
  <c r="N105" i="79"/>
  <c r="K105" i="79"/>
  <c r="B106" i="79" l="1"/>
  <c r="M105" i="79"/>
  <c r="J105" i="79"/>
  <c r="F107" i="79"/>
  <c r="N106" i="79"/>
  <c r="K106" i="79"/>
  <c r="K107" i="79" l="1"/>
  <c r="F108" i="79"/>
  <c r="N107" i="79"/>
  <c r="M106" i="79"/>
  <c r="B107" i="79"/>
  <c r="J106" i="79"/>
  <c r="K108" i="79" l="1"/>
  <c r="N108" i="79"/>
  <c r="F109" i="79"/>
  <c r="M107" i="79"/>
  <c r="B108" i="79"/>
  <c r="J107" i="79"/>
  <c r="K109" i="79" l="1"/>
  <c r="N109" i="79"/>
  <c r="F110" i="79"/>
  <c r="B109" i="79"/>
  <c r="M108" i="79"/>
  <c r="J108" i="79"/>
  <c r="N110" i="79" l="1"/>
  <c r="K110" i="79"/>
  <c r="F111" i="79"/>
  <c r="B110" i="79"/>
  <c r="J109" i="79"/>
  <c r="M109" i="79"/>
  <c r="N111" i="79" l="1"/>
  <c r="F112" i="79"/>
  <c r="K111" i="79"/>
  <c r="M110" i="79"/>
  <c r="J110" i="79"/>
  <c r="B111" i="79"/>
  <c r="F113" i="79" l="1"/>
  <c r="N112" i="79"/>
  <c r="K112" i="79"/>
  <c r="J111" i="79"/>
  <c r="B112" i="79"/>
  <c r="M111" i="79"/>
  <c r="J112" i="79" l="1"/>
  <c r="B113" i="79"/>
  <c r="M112" i="79"/>
  <c r="F114" i="79"/>
  <c r="N113" i="79"/>
  <c r="K113" i="79"/>
  <c r="G113" i="79"/>
  <c r="H113" i="79" s="1"/>
  <c r="G109" i="79"/>
  <c r="H109" i="79" s="1"/>
  <c r="G107" i="79"/>
  <c r="H107" i="79" s="1"/>
  <c r="G105" i="79"/>
  <c r="H105" i="79" s="1"/>
  <c r="G111" i="79"/>
  <c r="H111" i="79" s="1"/>
  <c r="M113" i="79" l="1"/>
  <c r="J113" i="79"/>
  <c r="B114" i="79"/>
  <c r="C113" i="79" s="1"/>
  <c r="D113" i="79" s="1"/>
  <c r="C111" i="79"/>
  <c r="D111" i="79" s="1"/>
  <c r="C107" i="79"/>
  <c r="D107" i="79" s="1"/>
  <c r="C109" i="79"/>
  <c r="D109" i="79" s="1"/>
  <c r="N114" i="79"/>
  <c r="D7" i="79" s="1"/>
  <c r="K114" i="79"/>
  <c r="D6" i="79" s="1"/>
  <c r="F12" i="79"/>
  <c r="G17" i="79"/>
  <c r="H17" i="79" s="1"/>
  <c r="G19" i="79"/>
  <c r="H19" i="79" s="1"/>
  <c r="G23" i="79"/>
  <c r="H23" i="79" s="1"/>
  <c r="G114" i="79"/>
  <c r="H114" i="79" s="1"/>
  <c r="G24" i="79"/>
  <c r="H24" i="79" s="1"/>
  <c r="G20" i="79"/>
  <c r="H20" i="79" s="1"/>
  <c r="G16" i="79"/>
  <c r="H16" i="79" s="1"/>
  <c r="G22" i="79"/>
  <c r="H22" i="79" s="1"/>
  <c r="G21" i="79"/>
  <c r="H21" i="79" s="1"/>
  <c r="G18" i="79"/>
  <c r="H18" i="79" s="1"/>
  <c r="G15" i="79"/>
  <c r="H15" i="79" s="1"/>
  <c r="G25" i="79"/>
  <c r="H25" i="79" s="1"/>
  <c r="G26" i="79"/>
  <c r="H26" i="79" s="1"/>
  <c r="G27" i="79"/>
  <c r="H27" i="79" s="1"/>
  <c r="G28" i="79"/>
  <c r="H28" i="79" s="1"/>
  <c r="G29" i="79"/>
  <c r="H29" i="79" s="1"/>
  <c r="G31" i="79"/>
  <c r="H31" i="79" s="1"/>
  <c r="G30" i="79"/>
  <c r="H30" i="79" s="1"/>
  <c r="G32" i="79"/>
  <c r="H32" i="79" s="1"/>
  <c r="G34" i="79"/>
  <c r="H34" i="79" s="1"/>
  <c r="G33" i="79"/>
  <c r="H33" i="79" s="1"/>
  <c r="G38" i="79"/>
  <c r="H38" i="79" s="1"/>
  <c r="G36" i="79"/>
  <c r="H36" i="79" s="1"/>
  <c r="G35" i="79"/>
  <c r="H35" i="79" s="1"/>
  <c r="G37" i="79"/>
  <c r="H37" i="79" s="1"/>
  <c r="G39" i="79"/>
  <c r="H39" i="79" s="1"/>
  <c r="G40" i="79"/>
  <c r="H40" i="79" s="1"/>
  <c r="G41" i="79"/>
  <c r="H41" i="79" s="1"/>
  <c r="G42" i="79"/>
  <c r="H42" i="79" s="1"/>
  <c r="G43" i="79"/>
  <c r="H43" i="79" s="1"/>
  <c r="G44" i="79"/>
  <c r="H44" i="79" s="1"/>
  <c r="G46" i="79"/>
  <c r="H46" i="79" s="1"/>
  <c r="G45" i="79"/>
  <c r="H45" i="79" s="1"/>
  <c r="G47" i="79"/>
  <c r="H47" i="79" s="1"/>
  <c r="G48" i="79"/>
  <c r="H48" i="79" s="1"/>
  <c r="G49" i="79"/>
  <c r="H49" i="79" s="1"/>
  <c r="G50" i="79"/>
  <c r="H50" i="79" s="1"/>
  <c r="G51" i="79"/>
  <c r="H51" i="79" s="1"/>
  <c r="G52" i="79"/>
  <c r="H52" i="79" s="1"/>
  <c r="G53" i="79"/>
  <c r="H53" i="79" s="1"/>
  <c r="G54" i="79"/>
  <c r="H54" i="79" s="1"/>
  <c r="G55" i="79"/>
  <c r="H55" i="79" s="1"/>
  <c r="G56" i="79"/>
  <c r="H56" i="79" s="1"/>
  <c r="G57" i="79"/>
  <c r="H57" i="79" s="1"/>
  <c r="G58" i="79"/>
  <c r="H58" i="79" s="1"/>
  <c r="G59" i="79"/>
  <c r="H59" i="79" s="1"/>
  <c r="G60" i="79"/>
  <c r="H60" i="79" s="1"/>
  <c r="G61" i="79"/>
  <c r="H61" i="79" s="1"/>
  <c r="G63" i="79"/>
  <c r="H63" i="79" s="1"/>
  <c r="G62" i="79"/>
  <c r="H62" i="79" s="1"/>
  <c r="G64" i="79"/>
  <c r="H64" i="79" s="1"/>
  <c r="G66" i="79"/>
  <c r="H66" i="79" s="1"/>
  <c r="G65" i="79"/>
  <c r="H65" i="79" s="1"/>
  <c r="G67" i="79"/>
  <c r="H67" i="79" s="1"/>
  <c r="G68" i="79"/>
  <c r="H68" i="79" s="1"/>
  <c r="G69" i="79"/>
  <c r="H69" i="79" s="1"/>
  <c r="G70" i="79"/>
  <c r="H70" i="79" s="1"/>
  <c r="G71" i="79"/>
  <c r="H71" i="79" s="1"/>
  <c r="G72" i="79"/>
  <c r="H72" i="79" s="1"/>
  <c r="G73" i="79"/>
  <c r="H73" i="79" s="1"/>
  <c r="G74" i="79"/>
  <c r="H74" i="79" s="1"/>
  <c r="G75" i="79"/>
  <c r="H75" i="79" s="1"/>
  <c r="G77" i="79"/>
  <c r="H77" i="79" s="1"/>
  <c r="G76" i="79"/>
  <c r="H76" i="79" s="1"/>
  <c r="G78" i="79"/>
  <c r="H78" i="79" s="1"/>
  <c r="G79" i="79"/>
  <c r="H79" i="79" s="1"/>
  <c r="G80" i="79"/>
  <c r="H80" i="79" s="1"/>
  <c r="G81" i="79"/>
  <c r="H81" i="79" s="1"/>
  <c r="G85" i="79"/>
  <c r="H85" i="79" s="1"/>
  <c r="G82" i="79"/>
  <c r="H82" i="79" s="1"/>
  <c r="G87" i="79"/>
  <c r="H87" i="79" s="1"/>
  <c r="G83" i="79"/>
  <c r="H83" i="79" s="1"/>
  <c r="G84" i="79"/>
  <c r="H84" i="79" s="1"/>
  <c r="G86" i="79"/>
  <c r="H86" i="79" s="1"/>
  <c r="G88" i="79"/>
  <c r="H88" i="79" s="1"/>
  <c r="G89" i="79"/>
  <c r="H89" i="79" s="1"/>
  <c r="G90" i="79"/>
  <c r="H90" i="79" s="1"/>
  <c r="G91" i="79"/>
  <c r="H91" i="79" s="1"/>
  <c r="G92" i="79"/>
  <c r="H92" i="79" s="1"/>
  <c r="G93" i="79"/>
  <c r="H93" i="79" s="1"/>
  <c r="G94" i="79"/>
  <c r="H94" i="79" s="1"/>
  <c r="G95" i="79"/>
  <c r="H95" i="79" s="1"/>
  <c r="G96" i="79"/>
  <c r="H96" i="79" s="1"/>
  <c r="G97" i="79"/>
  <c r="H97" i="79" s="1"/>
  <c r="G98" i="79"/>
  <c r="H98" i="79" s="1"/>
  <c r="G99" i="79"/>
  <c r="H99" i="79" s="1"/>
  <c r="G100" i="79"/>
  <c r="H100" i="79" s="1"/>
  <c r="G101" i="79"/>
  <c r="H101" i="79" s="1"/>
  <c r="G102" i="79"/>
  <c r="H102" i="79" s="1"/>
  <c r="G103" i="79"/>
  <c r="H103" i="79" s="1"/>
  <c r="G108" i="79"/>
  <c r="H108" i="79" s="1"/>
  <c r="G112" i="79"/>
  <c r="H112" i="79" s="1"/>
  <c r="G110" i="79"/>
  <c r="H110" i="79" s="1"/>
  <c r="G106" i="79"/>
  <c r="H106" i="79" s="1"/>
  <c r="G104" i="79"/>
  <c r="H104" i="79" s="1"/>
  <c r="D5" i="79" l="1"/>
  <c r="C105" i="79"/>
  <c r="D105" i="79" s="1"/>
  <c r="J114" i="79"/>
  <c r="C6" i="79" s="1"/>
  <c r="F6" i="79" s="1"/>
  <c r="M114" i="79"/>
  <c r="C7" i="79" s="1"/>
  <c r="F7" i="79" s="1"/>
  <c r="C18" i="79"/>
  <c r="D18" i="79" s="1"/>
  <c r="B12" i="79"/>
  <c r="C19" i="79"/>
  <c r="D19" i="79" s="1"/>
  <c r="C17" i="79"/>
  <c r="D17" i="79" s="1"/>
  <c r="C20" i="79"/>
  <c r="D20" i="79" s="1"/>
  <c r="C21" i="79"/>
  <c r="D21" i="79" s="1"/>
  <c r="C15" i="79"/>
  <c r="D15" i="79" s="1"/>
  <c r="C16" i="79"/>
  <c r="D16" i="79" s="1"/>
  <c r="C22" i="79"/>
  <c r="D22" i="79" s="1"/>
  <c r="C23" i="79"/>
  <c r="D23" i="79" s="1"/>
  <c r="C114" i="79"/>
  <c r="D114" i="79" s="1"/>
  <c r="C26" i="79"/>
  <c r="D26" i="79" s="1"/>
  <c r="C24" i="79"/>
  <c r="D24" i="79" s="1"/>
  <c r="C25" i="79"/>
  <c r="D25" i="79" s="1"/>
  <c r="C27" i="79"/>
  <c r="D27" i="79" s="1"/>
  <c r="C29" i="79"/>
  <c r="D29" i="79" s="1"/>
  <c r="C28" i="79"/>
  <c r="D28" i="79" s="1"/>
  <c r="C30" i="79"/>
  <c r="D30" i="79" s="1"/>
  <c r="C31" i="79"/>
  <c r="D31" i="79" s="1"/>
  <c r="C32" i="79"/>
  <c r="D32" i="79" s="1"/>
  <c r="C33" i="79"/>
  <c r="D33" i="79" s="1"/>
  <c r="C34" i="79"/>
  <c r="D34" i="79" s="1"/>
  <c r="C38" i="79"/>
  <c r="D38" i="79" s="1"/>
  <c r="C35" i="79"/>
  <c r="D35" i="79" s="1"/>
  <c r="C36" i="79"/>
  <c r="D36" i="79" s="1"/>
  <c r="C37" i="79"/>
  <c r="D37" i="79" s="1"/>
  <c r="C39" i="79"/>
  <c r="D39" i="79" s="1"/>
  <c r="C42" i="79"/>
  <c r="D42" i="79" s="1"/>
  <c r="C40" i="79"/>
  <c r="D40" i="79" s="1"/>
  <c r="C41" i="79"/>
  <c r="D41" i="79" s="1"/>
  <c r="C43" i="79"/>
  <c r="D43" i="79" s="1"/>
  <c r="C44" i="79"/>
  <c r="D44" i="79" s="1"/>
  <c r="C45" i="79"/>
  <c r="D45" i="79" s="1"/>
  <c r="C46" i="79"/>
  <c r="D46" i="79" s="1"/>
  <c r="C47" i="79"/>
  <c r="D47" i="79" s="1"/>
  <c r="C48" i="79"/>
  <c r="D48" i="79" s="1"/>
  <c r="C49" i="79"/>
  <c r="D49" i="79" s="1"/>
  <c r="C50" i="79"/>
  <c r="D50" i="79" s="1"/>
  <c r="C51" i="79"/>
  <c r="D51" i="79" s="1"/>
  <c r="C52" i="79"/>
  <c r="D52" i="79" s="1"/>
  <c r="C53" i="79"/>
  <c r="D53" i="79" s="1"/>
  <c r="C54" i="79"/>
  <c r="D54" i="79" s="1"/>
  <c r="C55" i="79"/>
  <c r="D55" i="79" s="1"/>
  <c r="C56" i="79"/>
  <c r="D56" i="79" s="1"/>
  <c r="C57" i="79"/>
  <c r="D57" i="79" s="1"/>
  <c r="C58" i="79"/>
  <c r="D58" i="79" s="1"/>
  <c r="C59" i="79"/>
  <c r="D59" i="79" s="1"/>
  <c r="C60" i="79"/>
  <c r="D60" i="79" s="1"/>
  <c r="C61" i="79"/>
  <c r="D61" i="79" s="1"/>
  <c r="C62" i="79"/>
  <c r="D62" i="79" s="1"/>
  <c r="C63" i="79"/>
  <c r="D63" i="79" s="1"/>
  <c r="C65" i="79"/>
  <c r="D65" i="79" s="1"/>
  <c r="C67" i="79"/>
  <c r="D67" i="79" s="1"/>
  <c r="C64" i="79"/>
  <c r="D64" i="79" s="1"/>
  <c r="C66" i="79"/>
  <c r="D66" i="79" s="1"/>
  <c r="C68" i="79"/>
  <c r="D68" i="79" s="1"/>
  <c r="C69" i="79"/>
  <c r="D69" i="79" s="1"/>
  <c r="C73" i="79"/>
  <c r="D73" i="79" s="1"/>
  <c r="C70" i="79"/>
  <c r="D70" i="79" s="1"/>
  <c r="C71" i="79"/>
  <c r="D71" i="79" s="1"/>
  <c r="C72" i="79"/>
  <c r="D72" i="79" s="1"/>
  <c r="C74" i="79"/>
  <c r="D74" i="79" s="1"/>
  <c r="C75" i="79"/>
  <c r="D75" i="79" s="1"/>
  <c r="C77" i="79"/>
  <c r="D77" i="79" s="1"/>
  <c r="C76" i="79"/>
  <c r="D76" i="79" s="1"/>
  <c r="C78" i="79"/>
  <c r="D78" i="79" s="1"/>
  <c r="C79" i="79"/>
  <c r="D79" i="79" s="1"/>
  <c r="C84" i="79"/>
  <c r="D84" i="79" s="1"/>
  <c r="C80" i="79"/>
  <c r="D80" i="79" s="1"/>
  <c r="C81" i="79"/>
  <c r="D81" i="79" s="1"/>
  <c r="C82" i="79"/>
  <c r="D82" i="79" s="1"/>
  <c r="C85" i="79"/>
  <c r="D85" i="79" s="1"/>
  <c r="C83" i="79"/>
  <c r="D83" i="79" s="1"/>
  <c r="C86" i="79"/>
  <c r="D86" i="79" s="1"/>
  <c r="C87" i="79"/>
  <c r="D87" i="79" s="1"/>
  <c r="C89" i="79"/>
  <c r="D89" i="79" s="1"/>
  <c r="C88" i="79"/>
  <c r="D88" i="79" s="1"/>
  <c r="C90" i="79"/>
  <c r="D90" i="79" s="1"/>
  <c r="C91" i="79"/>
  <c r="D91" i="79" s="1"/>
  <c r="C92" i="79"/>
  <c r="D92" i="79" s="1"/>
  <c r="C93" i="79"/>
  <c r="D93" i="79" s="1"/>
  <c r="C94" i="79"/>
  <c r="D94" i="79" s="1"/>
  <c r="C95" i="79"/>
  <c r="D95" i="79" s="1"/>
  <c r="C96" i="79"/>
  <c r="D96" i="79" s="1"/>
  <c r="C97" i="79"/>
  <c r="D97" i="79" s="1"/>
  <c r="C98" i="79"/>
  <c r="D98" i="79" s="1"/>
  <c r="C99" i="79"/>
  <c r="D99" i="79" s="1"/>
  <c r="C100" i="79"/>
  <c r="D100" i="79" s="1"/>
  <c r="C101" i="79"/>
  <c r="D101" i="79" s="1"/>
  <c r="C102" i="79"/>
  <c r="D102" i="79" s="1"/>
  <c r="C103" i="79"/>
  <c r="D103" i="79" s="1"/>
  <c r="C104" i="79"/>
  <c r="D104" i="79" s="1"/>
  <c r="C112" i="79"/>
  <c r="D112" i="79" s="1"/>
  <c r="C108" i="79"/>
  <c r="D108" i="79" s="1"/>
  <c r="C110" i="79"/>
  <c r="D110" i="79" s="1"/>
  <c r="C106" i="79"/>
  <c r="D106" i="79" s="1"/>
  <c r="C5" i="79" l="1"/>
  <c r="F5" i="79" s="1"/>
</calcChain>
</file>

<file path=xl/sharedStrings.xml><?xml version="1.0" encoding="utf-8"?>
<sst xmlns="http://schemas.openxmlformats.org/spreadsheetml/2006/main" count="769" uniqueCount="257">
  <si>
    <t>Table A1: CWHS tax return panel summary statistics</t>
  </si>
  <si>
    <t>N. observations</t>
  </si>
  <si>
    <t xml:space="preserve">   20+ years old</t>
  </si>
  <si>
    <t xml:space="preserve">   Not deceased</t>
  </si>
  <si>
    <t xml:space="preserve">   20-62 years old</t>
  </si>
  <si>
    <t>Mean income ($2014)</t>
  </si>
  <si>
    <t>Average age</t>
  </si>
  <si>
    <t>Center years</t>
  </si>
  <si>
    <t xml:space="preserve">   Filed at least 3 years</t>
  </si>
  <si>
    <t>---</t>
  </si>
  <si>
    <t>1980s</t>
  </si>
  <si>
    <t>2000s</t>
  </si>
  <si>
    <t>Annual</t>
  </si>
  <si>
    <t>Multi-Yr</t>
  </si>
  <si>
    <t>Top 1%</t>
  </si>
  <si>
    <t>1st decile</t>
  </si>
  <si>
    <t>2nd decile</t>
  </si>
  <si>
    <t>3rd decile</t>
  </si>
  <si>
    <t>4th decile</t>
  </si>
  <si>
    <t>5th decile</t>
  </si>
  <si>
    <t>6th decile</t>
  </si>
  <si>
    <t>7th decile</t>
  </si>
  <si>
    <t>8th decile</t>
  </si>
  <si>
    <t>9th decile</t>
  </si>
  <si>
    <t>P95-99</t>
  </si>
  <si>
    <t>P90-95</t>
  </si>
  <si>
    <t>Gini</t>
  </si>
  <si>
    <t>5-year</t>
  </si>
  <si>
    <t>11-year</t>
  </si>
  <si>
    <t>21-year</t>
  </si>
  <si>
    <t>Fraction years filing</t>
  </si>
  <si>
    <t>Income inequality</t>
  </si>
  <si>
    <t>Mean log deviation</t>
  </si>
  <si>
    <t>Gini coefficient</t>
  </si>
  <si>
    <t>Panel A: Single-year (Tax Units)</t>
  </si>
  <si>
    <t xml:space="preserve">   20+yrs old/not dec.</t>
  </si>
  <si>
    <t xml:space="preserve">   Avg. inc.&gt;$3,400</t>
  </si>
  <si>
    <t xml:space="preserve">   Ann. inc.&gt;$3,400</t>
  </si>
  <si>
    <t>Source: Author's calculations using the CWHS tax return panel.</t>
  </si>
  <si>
    <t>Table 1</t>
  </si>
  <si>
    <t>Table A1</t>
  </si>
  <si>
    <t>Additional Tables and Figures</t>
  </si>
  <si>
    <t>Main Paper: Tables and Figures</t>
  </si>
  <si>
    <t>CWHS tax return panel summary statistics</t>
  </si>
  <si>
    <t>B1</t>
  </si>
  <si>
    <t>B2</t>
  </si>
  <si>
    <t>B3</t>
  </si>
  <si>
    <t>B4</t>
  </si>
  <si>
    <t>B5</t>
  </si>
  <si>
    <r>
      <rPr>
        <i/>
        <sz val="10"/>
        <color theme="1"/>
        <rFont val="Calibri"/>
        <family val="2"/>
        <scheme val="minor"/>
      </rPr>
      <t>Source</t>
    </r>
    <r>
      <rPr>
        <sz val="10"/>
        <color theme="1"/>
        <rFont val="Calibri"/>
        <family val="2"/>
        <scheme val="minor"/>
      </rPr>
      <t>: Author's calculations using CWHS tax return panel.</t>
    </r>
  </si>
  <si>
    <t>from t-10 to t+10. See text and Figure 1 for details. Incomes indexed with CPI-U-RS.</t>
  </si>
  <si>
    <r>
      <rPr>
        <i/>
        <sz val="10"/>
        <color theme="1"/>
        <rFont val="Calibri"/>
        <family val="2"/>
        <scheme val="minor"/>
      </rPr>
      <t>Note</t>
    </r>
    <r>
      <rPr>
        <sz val="10"/>
        <color theme="1"/>
        <rFont val="Calibri"/>
        <family val="2"/>
        <scheme val="minor"/>
      </rPr>
      <t>: Five-year periods are from t-2 to t+2, 11-year from t-5 to t+5, and 21-year</t>
    </r>
  </si>
  <si>
    <r>
      <rPr>
        <i/>
        <sz val="10"/>
        <color theme="1"/>
        <rFont val="Times New Roman"/>
        <family val="1"/>
      </rPr>
      <t>Source</t>
    </r>
    <r>
      <rPr>
        <sz val="10"/>
        <color theme="1"/>
        <rFont val="Times New Roman"/>
        <family val="1"/>
      </rPr>
      <t>: Author's calculations using CWHS tax return panel.</t>
    </r>
  </si>
  <si>
    <t>Multi-year</t>
  </si>
  <si>
    <t>Var. log (min=100)</t>
  </si>
  <si>
    <t>Var. log (min=3400)</t>
  </si>
  <si>
    <t>Gini Coefficients</t>
  </si>
  <si>
    <t>#Years</t>
  </si>
  <si>
    <t>Year</t>
  </si>
  <si>
    <t>+1 year</t>
  </si>
  <si>
    <t>+4 years</t>
  </si>
  <si>
    <t>+10 years</t>
  </si>
  <si>
    <t>Initial year=2000</t>
  </si>
  <si>
    <t>Init. Yr. grp.</t>
  </si>
  <si>
    <t>Average incomes by 2005 income group ($2014)</t>
  </si>
  <si>
    <t>Average incomes by income group relative to 2005</t>
  </si>
  <si>
    <t>B6</t>
  </si>
  <si>
    <t>Var. log: bot.-code $3,400</t>
  </si>
  <si>
    <t>Var. log: bot.-code $100</t>
  </si>
  <si>
    <t>Log Variance: bottom code $100</t>
  </si>
  <si>
    <t>Log Variance: bottom code $3,400</t>
  </si>
  <si>
    <t>P90 to P95</t>
  </si>
  <si>
    <t>P95 to P99</t>
  </si>
  <si>
    <t>Average incomes by 1985 income group ($2014)</t>
  </si>
  <si>
    <t>Average incomes by income group relative to 1985</t>
  </si>
  <si>
    <t>Average incomes by 1995 income group ($2014)</t>
  </si>
  <si>
    <t>Average incomes by income group relative to 1995</t>
  </si>
  <si>
    <t>Total</t>
  </si>
  <si>
    <t>average</t>
  </si>
  <si>
    <t>[All figures are estimates based on samples--money amounts are in thousands of dollars, averages are in whole dollars]</t>
  </si>
  <si>
    <t>All men</t>
  </si>
  <si>
    <t>Men, nonjoint filers</t>
  </si>
  <si>
    <t>Men, joint filers</t>
  </si>
  <si>
    <t>Size of adjusted gross</t>
  </si>
  <si>
    <t xml:space="preserve">Number </t>
  </si>
  <si>
    <t>Salaries and wages</t>
  </si>
  <si>
    <t>income</t>
  </si>
  <si>
    <t xml:space="preserve">of </t>
  </si>
  <si>
    <t>Average</t>
  </si>
  <si>
    <t>taxpayers</t>
  </si>
  <si>
    <t>% wages from males on joint returns with wages</t>
  </si>
  <si>
    <t>Under $5,000</t>
  </si>
  <si>
    <t>$5,000 under $10,000</t>
  </si>
  <si>
    <t>$10,000 under $15,000</t>
  </si>
  <si>
    <t>$15,000 under $20,000</t>
  </si>
  <si>
    <t>$20,000 under $25,000</t>
  </si>
  <si>
    <t>$25,000 under $30,000</t>
  </si>
  <si>
    <t>$30,000 under $50,000</t>
  </si>
  <si>
    <t>$50,000 under $100,000</t>
  </si>
  <si>
    <t>$100,000 under $200,000</t>
  </si>
  <si>
    <t>$200,000 under $500,000</t>
  </si>
  <si>
    <t>$500,000 under $1,000,000</t>
  </si>
  <si>
    <t>$1,000,000 or more</t>
  </si>
  <si>
    <t>All women</t>
  </si>
  <si>
    <t>Women, joint filers</t>
  </si>
  <si>
    <t>Income, Filing Status, and Gender, 1979</t>
  </si>
  <si>
    <t>Women, non-joint filers</t>
  </si>
  <si>
    <t xml:space="preserve">https://www.irs.gov/pub/irs-soi/09in01gender.pdf </t>
  </si>
  <si>
    <t>Table 1--Individual Income Tax Returns: Sources of Income, by Size of Adjusted Gross Income, Marital Status, and Gender, Tax Year 2009--Continued</t>
  </si>
  <si>
    <t>Variability</t>
  </si>
  <si>
    <t>Annual ineq. increase from variability</t>
  </si>
  <si>
    <t>Variance of absolute income changes by income group</t>
  </si>
  <si>
    <t xml:space="preserve">SOI Table--Tax Return Filers with Salaries and Wages from Forms W-2, by Size of Adjusted Gross </t>
  </si>
  <si>
    <t>Index</t>
  </si>
  <si>
    <t>Gini-Variability</t>
  </si>
  <si>
    <t>Log Variance($100)-Variability</t>
  </si>
  <si>
    <t>Log Variance($3400)-Variability</t>
  </si>
  <si>
    <t>Spousal wage splits</t>
  </si>
  <si>
    <t>Mean percentile change: 2000</t>
  </si>
  <si>
    <t>Mean percentile change: 1980</t>
  </si>
  <si>
    <t>Mean percentile change: 1990</t>
  </si>
  <si>
    <t>Table 1: Income Inequality and Variability, 11-year Periods</t>
  </si>
  <si>
    <t>Panel A: Equal-split income</t>
  </si>
  <si>
    <t>Panel B: Unequal-split income</t>
  </si>
  <si>
    <t>Panel C: 21-years, 1989-2004, Equal-split income</t>
  </si>
  <si>
    <t>Panel D: 21-years, 1989-2004, Unequal-split Income</t>
  </si>
  <si>
    <t>Table A2</t>
  </si>
  <si>
    <t>2nd Decile in 2005: Distribution of average incomes as fraction of 2005 income group ($2014)</t>
  </si>
  <si>
    <t>2000 decile</t>
  </si>
  <si>
    <t>Top decile</t>
  </si>
  <si>
    <t>2nd Decile in 2005: Distribution of average incomes  ($2014)</t>
  </si>
  <si>
    <t>Income inequality and variability, 11-year periods</t>
  </si>
  <si>
    <t>Income inequality and variability, 5- and 21-year periods</t>
  </si>
  <si>
    <t>Annual and 5-year income inequality and variability</t>
  </si>
  <si>
    <t>Table A2: Income inequality and variability, 5- and 21-year periods</t>
  </si>
  <si>
    <t>Annual, 5-, 11-, and 21-year income inequality</t>
  </si>
  <si>
    <r>
      <rPr>
        <i/>
        <sz val="10"/>
        <color theme="1"/>
        <rFont val="Calibri"/>
        <family val="2"/>
        <scheme val="minor"/>
      </rPr>
      <t>Note</t>
    </r>
    <r>
      <rPr>
        <sz val="10"/>
        <color theme="1"/>
        <rFont val="Calibri"/>
        <family val="2"/>
        <scheme val="minor"/>
      </rPr>
      <t>: Income deciles are based on 1985 or 1995 annual adult incomes. See text and Figure 2 for details. Incomes indexed to 2014 values with the CPI-U-RS.</t>
    </r>
  </si>
  <si>
    <t>Mean reversion: distribution of average real incomes relative to 2005 incomes (2nd decile in 2005)</t>
  </si>
  <si>
    <r>
      <rPr>
        <i/>
        <sz val="10"/>
        <color theme="1"/>
        <rFont val="Calibri"/>
        <family val="2"/>
        <scheme val="minor"/>
      </rPr>
      <t>Note</t>
    </r>
    <r>
      <rPr>
        <sz val="10"/>
        <color theme="1"/>
        <rFont val="Calibri"/>
        <family val="2"/>
        <scheme val="minor"/>
      </rPr>
      <t>: Absolute income mobility is percentage change in real annual adult incomes averaged across each income group. "After 1 year" is for income changes between 2000 and 2001 and "after 10 years" between 2000 and 2010. Income groups are based on 2000 annual market income (excluding capital gains). Sample includes tax units with non-deceased primaries 20 to 62 years old throughout each multi-year period. The unit of observation is adults, where income of married filing jointly returns is divided by two. Non-filer incomes are set to 30% of average filer income. Adults with 11-year average incomes below $3,400 are dropped. Incomes indexed to 2014 values with the CPI-U-RS.</t>
    </r>
  </si>
  <si>
    <r>
      <rPr>
        <i/>
        <sz val="10"/>
        <color theme="1"/>
        <rFont val="Calibri"/>
        <family val="2"/>
        <scheme val="minor"/>
      </rPr>
      <t>Note</t>
    </r>
    <r>
      <rPr>
        <sz val="10"/>
        <color theme="1"/>
        <rFont val="Calibri"/>
        <family val="2"/>
        <scheme val="minor"/>
      </rPr>
      <t>: Income deciles are based on 2005 annual adult income. See text and Figure 2 for details. Incomes are indexed to 2014 values with the CPI-U-RS.</t>
    </r>
  </si>
  <si>
    <r>
      <rPr>
        <i/>
        <sz val="10"/>
        <color theme="1"/>
        <rFont val="Calibri"/>
        <family val="2"/>
        <scheme val="minor"/>
      </rPr>
      <t>Note</t>
    </r>
    <r>
      <rPr>
        <sz val="10"/>
        <color theme="1"/>
        <rFont val="Calibri"/>
        <family val="2"/>
        <scheme val="minor"/>
      </rPr>
      <t>: 5-year periods are centered and include years t-2 to t+2. Incomes are market income including capital gains. Annual incomes have a bottom-code of $100 in the left figure and $3,400 in the right figure. Adults with 5-year average incomes below $3,400 are dropped. See text and Figure 2 for details.</t>
    </r>
  </si>
  <si>
    <t>Note: For equal-split income, the income of married filing jointly tax returns is divided by two and assigned to each adult. For unequal-split income, spousal wages are split according to income-level specific average male/female wage splits and non-wage income is still split equally. 5-year periods are centered five years after business cycle peaks at 1986 and 2012. 21-year periods range from their earliest to latest years available, with centered years of 1989 and 2004. See text and Figure 2 for details.</t>
  </si>
  <si>
    <r>
      <rPr>
        <i/>
        <sz val="10"/>
        <color theme="1"/>
        <rFont val="Calibri"/>
        <family val="2"/>
        <scheme val="minor"/>
      </rPr>
      <t>Note</t>
    </r>
    <r>
      <rPr>
        <sz val="10"/>
        <color theme="1"/>
        <rFont val="Calibri"/>
        <family val="2"/>
        <scheme val="minor"/>
      </rPr>
      <t>: Only includes those in the second decile for 2005 annual adult income. The deciles in the figure refer to the the distribution of incomes within this subgroup five years earlier (in 2000). See text and Figure 2 for details. Incomes indexed with CPI-U-RS.</t>
    </r>
  </si>
  <si>
    <t>Panel A: 5-years, 1986-2012, Equal-split income</t>
  </si>
  <si>
    <t>Panel B: 5-years, 1986-2012, Unequal-split Income</t>
  </si>
  <si>
    <t>B7</t>
  </si>
  <si>
    <t>Panel A: Unequal-split income [Table 1, Panel B]</t>
  </si>
  <si>
    <t>Panel B: Unequal-split income, add filer W-2 wages</t>
  </si>
  <si>
    <t>Panel C: Unequal-split income, add filer W-2 wages and non-filer income</t>
  </si>
  <si>
    <t>Initial year=1980</t>
  </si>
  <si>
    <t>Initial year=1990</t>
  </si>
  <si>
    <t>Real income percent changes (initial year=2000)</t>
  </si>
  <si>
    <t>Top-code=200%</t>
  </si>
  <si>
    <t>Top-code=300%</t>
  </si>
  <si>
    <r>
      <rPr>
        <i/>
        <sz val="10"/>
        <rFont val="Calibri"/>
        <family val="2"/>
        <scheme val="minor"/>
      </rPr>
      <t>Note</t>
    </r>
    <r>
      <rPr>
        <sz val="10"/>
        <rFont val="Calibri"/>
        <family val="2"/>
        <scheme val="minor"/>
      </rPr>
      <t>: See Figure 2. Top 1% between 1980 and 1990 is not shown due to income shifting effects from the Tax Reform Act of 1986.</t>
    </r>
  </si>
  <si>
    <t>Real arc percentage income changes</t>
  </si>
  <si>
    <r>
      <rPr>
        <i/>
        <sz val="10"/>
        <rFont val="Calibri"/>
        <family val="2"/>
        <scheme val="minor"/>
      </rPr>
      <t>Note</t>
    </r>
    <r>
      <rPr>
        <sz val="10"/>
        <rFont val="Calibri"/>
        <family val="2"/>
        <scheme val="minor"/>
      </rPr>
      <t>: Top 1% between 1980 and 1990 is not shown due to income shifting effects from the Tax Reform Act of 1986.</t>
    </r>
  </si>
  <si>
    <t>Absolute income mobility by income group since 1980 and 1990 (alternative to Figure 2)</t>
  </si>
  <si>
    <t>Panel D: Unequal-split income, limit non-filer income to surrounding filing incomes</t>
  </si>
  <si>
    <t>percent change between Panels D and A</t>
  </si>
  <si>
    <t>Relative income mobilty: Average percentile change by income group since 2000</t>
  </si>
  <si>
    <t>Percentage change from Panel A</t>
  </si>
  <si>
    <t>AGI Group</t>
  </si>
  <si>
    <t>Note: For equal-split income, the fiscal income of married filing jointly tax returns is divided by two and assigned to each adult. For unequal-split income, spousal wages are split according to income-level specific average male/female wage splits and non-wage fiscal income is still split equally. Observations are only dropped if average multi-year income is less than $3,400. See text and Figure 2 for details.</t>
  </si>
  <si>
    <t>B8</t>
  </si>
  <si>
    <t xml:space="preserve">Spousal wage splits </t>
  </si>
  <si>
    <t>Absolute income mobility by income group since 2000 (alternative top-codes from Figure 2)</t>
  </si>
  <si>
    <t>Panel B: 11-years (Tax Units)</t>
  </si>
  <si>
    <t>Panel C: 11-years (Equal-split adults)</t>
  </si>
  <si>
    <r>
      <rPr>
        <i/>
        <sz val="10"/>
        <color theme="1"/>
        <rFont val="Times New Roman"/>
        <family val="1"/>
      </rPr>
      <t>Notes</t>
    </r>
    <r>
      <rPr>
        <sz val="10"/>
        <color theme="1"/>
        <rFont val="Times New Roman"/>
        <family val="1"/>
      </rPr>
      <t>: Years are centered years. For example, in Panel B, 2005 goes from 2000 to 2010 Sample restrictions apply to primary filer and stack on one another. The minimum years of filing restriction applies across each annual or multi-year period. The not deceased restriction means the primary must not have died by the end of the annual or multi-year period. End of year ages are used and age restrictions apply to all years within each multi-year period. Income is market income including capital gains reported on tax returns and non-filer income is 30% of average filer income. For Panel A only, the total number of tax units is from the website of Emmanuel Saez.</t>
    </r>
  </si>
  <si>
    <t>P25</t>
  </si>
  <si>
    <t>Median</t>
  </si>
  <si>
    <t>P75</t>
  </si>
  <si>
    <t>Annual, 5-, 11-, and 21-year income inequality and variability</t>
  </si>
  <si>
    <t>Income variability comparison using individual information return incomes (11-year periods)</t>
  </si>
  <si>
    <t>Panel C: Equal-split income (drop if annual&lt;$3,400)</t>
  </si>
  <si>
    <t>Panel D: After-tax income, equal-split</t>
  </si>
  <si>
    <t>Figure 3</t>
  </si>
  <si>
    <t>Figure A1</t>
  </si>
  <si>
    <t>Figure A2: Variance of absolute income changes by income group</t>
  </si>
  <si>
    <t>Figure A1: Absolute income mobility by income group since 2000 (arc percentage change)</t>
  </si>
  <si>
    <t>Arc percentage income change since 2000</t>
  </si>
  <si>
    <t>Figure A2</t>
  </si>
  <si>
    <t>Absolute income mobility: Real income change by income group since 2000 (percent changes, top-coded at 100%)</t>
  </si>
  <si>
    <t>Mean reversion: Average real incomes by income group relative to 2005</t>
  </si>
  <si>
    <t>Additional Estimates</t>
  </si>
  <si>
    <t>Online Appendix: Tables and Figures</t>
  </si>
  <si>
    <t>share bottom 3 deciles with wages&lt;$5K in 2005</t>
  </si>
  <si>
    <t>share other income groups</t>
  </si>
  <si>
    <t>Footnote data</t>
  </si>
  <si>
    <t>wage&lt;$5K 2005</t>
  </si>
  <si>
    <t>share</t>
  </si>
  <si>
    <t>wage&lt;$5K 2005 &amp; wage&gt;$10K 2000/2010</t>
  </si>
  <si>
    <t>Numberical example of sensitivity of inequality and variability to measures and bottom-codes</t>
  </si>
  <si>
    <t>Annual inc.</t>
  </si>
  <si>
    <t>Multi-yr</t>
  </si>
  <si>
    <t>Log-var bot-cd $100</t>
  </si>
  <si>
    <t>Log-var bot-cd $500</t>
  </si>
  <si>
    <t>slope</t>
  </si>
  <si>
    <t>Income centile</t>
  </si>
  <si>
    <t>Annual income ($)</t>
  </si>
  <si>
    <t>Cumulative fraction</t>
  </si>
  <si>
    <t>under 45 deg * 2 (total=Gini)</t>
  </si>
  <si>
    <t>Multi-year income ($)</t>
  </si>
  <si>
    <t>Log of annual income, min=100 ($)</t>
  </si>
  <si>
    <t>Log of multi-year income, min=100 ($)</t>
  </si>
  <si>
    <t>Log of annual income, min=500 ($)</t>
  </si>
  <si>
    <t>Log of multi-year income, min=500 ($)</t>
  </si>
  <si>
    <t>45-deg line</t>
  </si>
  <si>
    <t>Equal-split income</t>
  </si>
  <si>
    <t>Gini coeff.: bot.-code $3,400</t>
  </si>
  <si>
    <t>Gini coeff.: no bot.-code</t>
  </si>
  <si>
    <t>Gini coeff.: bot.-code $100</t>
  </si>
  <si>
    <t>Mean reversion: average incomes by income group relative to 1985 and 1995 (alternate Figure 3)</t>
  </si>
  <si>
    <t>Married consistently (2000-2010, married filer or non-filer)</t>
  </si>
  <si>
    <t>Single consistently (2000-2010, single filer or non-filer)</t>
  </si>
  <si>
    <t>Real income percentage changes</t>
  </si>
  <si>
    <r>
      <rPr>
        <i/>
        <sz val="10"/>
        <color theme="1"/>
        <rFont val="Calibri"/>
        <family val="2"/>
        <scheme val="minor"/>
      </rPr>
      <t>Note</t>
    </r>
    <r>
      <rPr>
        <sz val="10"/>
        <color theme="1"/>
        <rFont val="Calibri"/>
        <family val="2"/>
        <scheme val="minor"/>
      </rPr>
      <t>: Mean percentile changes in real annual adult income "after 1 year" are from 2000 to 2001 and "after 10 years" from 2000 to 2010. Income groups are based on 2000 annual market income (excluding capital gains). Incomes indexed with CPI-U-RS.</t>
    </r>
  </si>
  <si>
    <t>Real income percentage changes (top-code 100%)</t>
  </si>
  <si>
    <t>B2a</t>
  </si>
  <si>
    <t>Dispersion of absolute income mobility by income group, 2000 to 2010 (dispersion of Figure 2 changes)</t>
  </si>
  <si>
    <t>B4a</t>
  </si>
  <si>
    <t>Figure 4a: Mean reversion: average real incomes by income group relative to 2005 by marriage status</t>
  </si>
  <si>
    <t>Mean reversion: average real incomes by income group relative to 2005 by marriage status</t>
  </si>
  <si>
    <t>Mean percentile changes</t>
  </si>
  <si>
    <t>All ages</t>
  </si>
  <si>
    <t>Dispersion of absolute income mobility by income group, 2000 to 2010</t>
  </si>
  <si>
    <t>B2b</t>
  </si>
  <si>
    <t>Figure 1 (right side): Average percentile change by income group since 2000</t>
  </si>
  <si>
    <t>Figure 1 (left side): Absolute income mobility by income group since 2000</t>
  </si>
  <si>
    <t>Figure 2: Mean reversion: average real incomes by income group relative to 2005</t>
  </si>
  <si>
    <t xml:space="preserve"> Figure 3: Annual and 5-year income inequality and variability</t>
  </si>
  <si>
    <r>
      <rPr>
        <i/>
        <sz val="10"/>
        <color theme="1"/>
        <rFont val="Calibri"/>
        <family val="2"/>
        <scheme val="minor"/>
      </rPr>
      <t>Source</t>
    </r>
    <r>
      <rPr>
        <sz val="10"/>
        <color theme="1"/>
        <rFont val="Calibri"/>
        <family val="2"/>
        <scheme val="minor"/>
      </rPr>
      <t>: Author's calculations.</t>
    </r>
  </si>
  <si>
    <t>Figure 1a</t>
  </si>
  <si>
    <t>Figure 1b</t>
  </si>
  <si>
    <t>Figure 2</t>
  </si>
  <si>
    <t>Top-code=100% (Figure 1a)</t>
  </si>
  <si>
    <r>
      <rPr>
        <i/>
        <sz val="10"/>
        <rFont val="Calibri"/>
        <family val="2"/>
        <scheme val="minor"/>
      </rPr>
      <t>Note</t>
    </r>
    <r>
      <rPr>
        <sz val="10"/>
        <rFont val="Calibri"/>
        <family val="2"/>
        <scheme val="minor"/>
      </rPr>
      <t xml:space="preserve">: See Figure 1. </t>
    </r>
  </si>
  <si>
    <t>Absolute income mobility by income group since 2000 (alternative top-codes from Figure 1, left side)</t>
  </si>
  <si>
    <r>
      <rPr>
        <i/>
        <sz val="10"/>
        <color theme="1"/>
        <rFont val="Calibri"/>
        <family val="2"/>
        <scheme val="minor"/>
      </rPr>
      <t>Note</t>
    </r>
    <r>
      <rPr>
        <sz val="10"/>
        <color theme="1"/>
        <rFont val="Calibri"/>
        <family val="2"/>
        <scheme val="minor"/>
      </rPr>
      <t>: Income deciles are based on 2000 annual adult income. See text and Figure 1 for details.</t>
    </r>
  </si>
  <si>
    <t>Mean reversion: average incomes by income group relative to 1985 and 1995 (alternate Figure 2)</t>
  </si>
  <si>
    <t>Real percentage income changes</t>
  </si>
  <si>
    <t>After-tax income with taxable UI/SocSec/DI income, equal split (11-year )</t>
  </si>
  <si>
    <t>Income mobility by income and initial groups, 2000–2010</t>
  </si>
  <si>
    <t>Age in 2000: 25–30</t>
  </si>
  <si>
    <t>Age in 2000: 35–40</t>
  </si>
  <si>
    <t>Age in 2000: 45–50</t>
  </si>
  <si>
    <r>
      <rPr>
        <i/>
        <sz val="10"/>
        <color theme="1"/>
        <rFont val="Calibri"/>
        <family val="2"/>
        <scheme val="minor"/>
      </rPr>
      <t>Note</t>
    </r>
    <r>
      <rPr>
        <sz val="10"/>
        <color theme="1"/>
        <rFont val="Calibri"/>
        <family val="2"/>
        <scheme val="minor"/>
      </rPr>
      <t>: See Figure 1.</t>
    </r>
  </si>
  <si>
    <t xml:space="preserve"> 3 deciles with wages&lt;$5K in 2005 and wage&gt;$10K in 2000 or 2010</t>
  </si>
  <si>
    <t>Numerical Example: Measures of Inequality and Bottom-coding</t>
  </si>
  <si>
    <t>See discusssion in the online appendix.</t>
  </si>
  <si>
    <r>
      <rPr>
        <i/>
        <sz val="10"/>
        <color theme="1"/>
        <rFont val="Calibri"/>
        <family val="2"/>
        <scheme val="minor"/>
      </rPr>
      <t>Note</t>
    </r>
    <r>
      <rPr>
        <sz val="10"/>
        <color theme="1"/>
        <rFont val="Calibri"/>
        <family val="2"/>
        <scheme val="minor"/>
      </rPr>
      <t>: Variance of three-year (t to t+2) arc percentage changes in real adult income (excluding capital gains) are shown. To control for short-term fluctuations, income groups are set by 3-year average real incomes for each period: 1987-89 and 2004-06. Adults with 3-year average incomes below $3,400 are dropped. See appendix and Figure 2 for details.</t>
    </r>
  </si>
  <si>
    <t>Variance of 3-year arc percent income changes (grouped by 3-year aberage real income)</t>
  </si>
  <si>
    <t>Panel E: After-tax income, size-adjusted (includes children)</t>
  </si>
  <si>
    <t>Averages: initial years 1988 to 2004</t>
  </si>
  <si>
    <t>Income Mobility and Inequality: Adult-Level Measures from U.S. Tax Data since 1979</t>
  </si>
  <si>
    <t>July 5, 2020 (last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</si>
</sst>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0.0%"/>
    <numFmt numFmtId="165" formatCode="0.000"/>
    <numFmt numFmtId="166" formatCode="0.0"/>
    <numFmt numFmtId="167" formatCode="\(General\)"/>
    <numFmt numFmtId="168" formatCode="@&quot;...............................................................................................................&quot;"/>
    <numFmt numFmtId="169" formatCode="#,##0&quot;  &quot;"/>
    <numFmt numFmtId="170" formatCode="#,##0&quot; &quot;"/>
    <numFmt numFmtId="171" formatCode="#,##0.0000"/>
    <numFmt numFmtId="172" formatCode="#,##0.0"/>
  </numFmts>
  <fonts count="39"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Times New Roman"/>
      <family val="1"/>
    </font>
    <font>
      <sz val="10"/>
      <color theme="1"/>
      <name val="Times New Roman"/>
      <family val="1"/>
    </font>
    <font>
      <i/>
      <sz val="10"/>
      <color theme="1"/>
      <name val="Times New Roman"/>
      <family val="1"/>
    </font>
    <font>
      <b/>
      <sz val="11"/>
      <color theme="1"/>
      <name val="Calibri"/>
      <family val="2"/>
      <scheme val="minor"/>
    </font>
    <font>
      <sz val="10"/>
      <name val="Arial"/>
      <family val="2"/>
    </font>
    <font>
      <i/>
      <sz val="10"/>
      <name val="Times New Roman"/>
      <family val="1"/>
    </font>
    <font>
      <sz val="10"/>
      <name val="Times New Roman"/>
      <family val="1"/>
    </font>
    <font>
      <b/>
      <sz val="11"/>
      <name val="Times New Roman"/>
      <family val="1"/>
    </font>
    <font>
      <sz val="11"/>
      <name val="Calibri"/>
      <family val="2"/>
      <scheme val="minor"/>
    </font>
    <font>
      <b/>
      <sz val="10"/>
      <name val="Times New Roman"/>
      <family val="1"/>
    </font>
    <font>
      <b/>
      <sz val="9"/>
      <name val="Times New Roman"/>
      <family val="1"/>
    </font>
    <font>
      <sz val="11"/>
      <color theme="1" tint="0.499984740745262"/>
      <name val="Calibri"/>
      <family val="2"/>
      <scheme val="minor"/>
    </font>
    <font>
      <b/>
      <sz val="10"/>
      <color theme="1" tint="0.499984740745262"/>
      <name val="Times New Roman"/>
      <family val="1"/>
    </font>
    <font>
      <sz val="10"/>
      <color theme="1" tint="0.499984740745262"/>
      <name val="Times New Roman"/>
      <family val="1"/>
    </font>
    <font>
      <sz val="10"/>
      <color theme="1" tint="0.499984740745262"/>
      <name val="Arial"/>
      <family val="2"/>
    </font>
    <font>
      <sz val="11"/>
      <color rgb="FF000000"/>
      <name val="Calibri"/>
      <family val="2"/>
    </font>
    <font>
      <b/>
      <sz val="9"/>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i/>
      <sz val="10"/>
      <color theme="1"/>
      <name val="Calibri"/>
      <family val="2"/>
      <scheme val="minor"/>
    </font>
    <font>
      <b/>
      <sz val="11"/>
      <name val="Calibri"/>
      <family val="2"/>
      <scheme val="minor"/>
    </font>
    <font>
      <b/>
      <sz val="10"/>
      <name val="Arial"/>
      <family val="2"/>
    </font>
    <font>
      <sz val="6"/>
      <name val="Arial"/>
      <family val="2"/>
    </font>
    <font>
      <sz val="6.5"/>
      <name val="Arial"/>
      <family val="2"/>
    </font>
    <font>
      <b/>
      <sz val="6.5"/>
      <name val="Arial"/>
      <family val="2"/>
    </font>
    <font>
      <sz val="10"/>
      <name val="MS Sans Serif"/>
    </font>
    <font>
      <b/>
      <sz val="12"/>
      <color theme="1"/>
      <name val="Arial"/>
      <family val="2"/>
    </font>
    <font>
      <sz val="10"/>
      <name val="Calibri"/>
      <family val="2"/>
      <scheme val="minor"/>
    </font>
    <font>
      <i/>
      <sz val="10"/>
      <name val="Calibri"/>
      <family val="2"/>
      <scheme val="minor"/>
    </font>
    <font>
      <b/>
      <sz val="11"/>
      <color theme="0"/>
      <name val="Calibri"/>
      <family val="2"/>
      <scheme val="minor"/>
    </font>
    <font>
      <sz val="11"/>
      <color theme="0"/>
      <name val="Calibri"/>
      <family val="2"/>
      <scheme val="minor"/>
    </font>
    <font>
      <b/>
      <sz val="11"/>
      <color theme="1"/>
      <name val="Times New Roman"/>
      <family val="1"/>
    </font>
    <font>
      <sz val="11"/>
      <color theme="1"/>
      <name val="Times New Roman"/>
      <family val="1"/>
    </font>
    <font>
      <b/>
      <sz val="1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double">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7" fillId="0" borderId="0"/>
    <xf numFmtId="0" fontId="30" fillId="0" borderId="0"/>
    <xf numFmtId="43" fontId="1" fillId="0" borderId="0" applyFont="0" applyFill="0" applyBorder="0" applyAlignment="0" applyProtection="0"/>
  </cellStyleXfs>
  <cellXfs count="311">
    <xf numFmtId="0" fontId="0" fillId="0" borderId="0" xfId="0"/>
    <xf numFmtId="0" fontId="4" fillId="0" borderId="0" xfId="0" applyFont="1"/>
    <xf numFmtId="0" fontId="4" fillId="0" borderId="1" xfId="0" applyFont="1" applyBorder="1"/>
    <xf numFmtId="0" fontId="3" fillId="0" borderId="2" xfId="0" applyFont="1" applyBorder="1" applyAlignment="1">
      <alignment horizontal="center"/>
    </xf>
    <xf numFmtId="0" fontId="3" fillId="0" borderId="1" xfId="0" applyFont="1" applyBorder="1" applyAlignment="1">
      <alignment horizontal="center"/>
    </xf>
    <xf numFmtId="0" fontId="5" fillId="0" borderId="0" xfId="0" applyFont="1"/>
    <xf numFmtId="0" fontId="4" fillId="0" borderId="0" xfId="0" applyFont="1" applyAlignment="1">
      <alignment vertical="center"/>
    </xf>
    <xf numFmtId="11" fontId="0" fillId="0" borderId="0" xfId="0" applyNumberFormat="1"/>
    <xf numFmtId="0" fontId="0" fillId="0" borderId="1" xfId="0" applyBorder="1"/>
    <xf numFmtId="3" fontId="0" fillId="0" borderId="0" xfId="0" applyNumberFormat="1"/>
    <xf numFmtId="0" fontId="4" fillId="0" borderId="0" xfId="0" quotePrefix="1" applyFont="1" applyAlignment="1">
      <alignment horizontal="center"/>
    </xf>
    <xf numFmtId="0" fontId="0" fillId="0" borderId="0" xfId="0" applyBorder="1"/>
    <xf numFmtId="9" fontId="0" fillId="0" borderId="0" xfId="1" applyFont="1"/>
    <xf numFmtId="165" fontId="4" fillId="0" borderId="0" xfId="0" applyNumberFormat="1" applyFont="1" applyAlignment="1">
      <alignment horizontal="center"/>
    </xf>
    <xf numFmtId="165" fontId="4" fillId="0" borderId="0" xfId="0" quotePrefix="1" applyNumberFormat="1" applyFont="1" applyAlignment="1">
      <alignment horizontal="center"/>
    </xf>
    <xf numFmtId="3" fontId="4" fillId="0" borderId="0" xfId="0" applyNumberFormat="1" applyFont="1" applyAlignment="1">
      <alignment horizontal="center"/>
    </xf>
    <xf numFmtId="165" fontId="0" fillId="0" borderId="0" xfId="0" applyNumberFormat="1" applyAlignment="1">
      <alignment horizontal="center"/>
    </xf>
    <xf numFmtId="166" fontId="4" fillId="0" borderId="0" xfId="0" applyNumberFormat="1" applyFont="1" applyAlignment="1">
      <alignment horizontal="center"/>
    </xf>
    <xf numFmtId="166" fontId="0" fillId="0" borderId="0" xfId="0" applyNumberFormat="1" applyAlignment="1">
      <alignment horizontal="center"/>
    </xf>
    <xf numFmtId="3" fontId="4" fillId="0" borderId="0" xfId="0" applyNumberFormat="1" applyFont="1" applyFill="1" applyAlignment="1">
      <alignment horizontal="center"/>
    </xf>
    <xf numFmtId="0" fontId="9" fillId="0" borderId="0" xfId="0" applyFont="1" applyFill="1"/>
    <xf numFmtId="0" fontId="9" fillId="0" borderId="1" xfId="0" applyFont="1" applyFill="1" applyBorder="1"/>
    <xf numFmtId="0" fontId="13" fillId="0" borderId="1" xfId="0" applyFont="1" applyFill="1" applyBorder="1" applyAlignment="1">
      <alignment horizontal="center" vertical="center"/>
    </xf>
    <xf numFmtId="0" fontId="0" fillId="0" borderId="0" xfId="0" applyFill="1"/>
    <xf numFmtId="165" fontId="9" fillId="0" borderId="0" xfId="1" applyNumberFormat="1" applyFont="1" applyFill="1" applyBorder="1" applyAlignment="1">
      <alignment horizontal="center"/>
    </xf>
    <xf numFmtId="165" fontId="9" fillId="0" borderId="1" xfId="1" applyNumberFormat="1" applyFont="1" applyFill="1" applyBorder="1" applyAlignment="1">
      <alignment horizontal="center"/>
    </xf>
    <xf numFmtId="0" fontId="8" fillId="0" borderId="4" xfId="0" applyFont="1" applyFill="1" applyBorder="1"/>
    <xf numFmtId="165" fontId="9" fillId="0" borderId="0" xfId="0" applyNumberFormat="1" applyFont="1" applyFill="1" applyBorder="1" applyAlignment="1">
      <alignment horizontal="center"/>
    </xf>
    <xf numFmtId="0" fontId="7" fillId="0" borderId="0" xfId="0" applyFont="1" applyFill="1" applyBorder="1"/>
    <xf numFmtId="165" fontId="9" fillId="0" borderId="0" xfId="1" applyNumberFormat="1" applyFont="1" applyFill="1" applyAlignment="1">
      <alignment horizontal="center"/>
    </xf>
    <xf numFmtId="0" fontId="11" fillId="0" borderId="0" xfId="0" applyFont="1" applyBorder="1"/>
    <xf numFmtId="165" fontId="9" fillId="0" borderId="1" xfId="0" applyNumberFormat="1" applyFont="1" applyFill="1" applyBorder="1" applyAlignment="1">
      <alignment horizont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Border="1"/>
    <xf numFmtId="0" fontId="4" fillId="0" borderId="1" xfId="0" applyFont="1" applyBorder="1" applyAlignment="1">
      <alignment vertical="center"/>
    </xf>
    <xf numFmtId="165" fontId="4" fillId="0" borderId="1" xfId="0" applyNumberFormat="1" applyFont="1" applyBorder="1" applyAlignment="1">
      <alignment horizontal="center"/>
    </xf>
    <xf numFmtId="0" fontId="6" fillId="0" borderId="0" xfId="0" applyFont="1" applyFill="1"/>
    <xf numFmtId="0" fontId="14" fillId="0" borderId="0" xfId="0" applyFont="1"/>
    <xf numFmtId="0" fontId="0" fillId="0" borderId="0" xfId="0"/>
    <xf numFmtId="0" fontId="0" fillId="0" borderId="0" xfId="0"/>
    <xf numFmtId="3" fontId="6" fillId="0" borderId="0" xfId="0" applyNumberFormat="1" applyFont="1"/>
    <xf numFmtId="1" fontId="6" fillId="0" borderId="0" xfId="0" applyNumberFormat="1" applyFont="1" applyAlignment="1">
      <alignment horizontal="center"/>
    </xf>
    <xf numFmtId="1" fontId="6" fillId="0" borderId="0" xfId="0" applyNumberFormat="1" applyFont="1"/>
    <xf numFmtId="0" fontId="0" fillId="0" borderId="0" xfId="0"/>
    <xf numFmtId="0" fontId="0" fillId="0" borderId="0" xfId="0" applyNumberFormat="1"/>
    <xf numFmtId="0" fontId="6" fillId="0" borderId="0" xfId="0" applyFont="1" applyAlignment="1">
      <alignment horizontal="center"/>
    </xf>
    <xf numFmtId="164" fontId="0" fillId="0" borderId="0" xfId="1" applyNumberFormat="1" applyFont="1"/>
    <xf numFmtId="0" fontId="6" fillId="0" borderId="0" xfId="0" applyFont="1" applyAlignment="1"/>
    <xf numFmtId="164" fontId="0" fillId="0" borderId="0" xfId="1" applyNumberFormat="1" applyFont="1" applyFill="1"/>
    <xf numFmtId="0" fontId="0" fillId="0" borderId="0" xfId="0" applyFont="1"/>
    <xf numFmtId="0" fontId="6" fillId="0" borderId="0" xfId="0" applyFont="1" applyFill="1" applyAlignment="1"/>
    <xf numFmtId="0" fontId="6" fillId="0" borderId="0" xfId="0" applyFont="1" applyFill="1" applyAlignment="1">
      <alignment horizontal="center"/>
    </xf>
    <xf numFmtId="11" fontId="0" fillId="0" borderId="0" xfId="0" applyNumberFormat="1" applyFill="1"/>
    <xf numFmtId="0" fontId="0" fillId="0" borderId="0" xfId="0" applyNumberFormat="1" applyFill="1"/>
    <xf numFmtId="9" fontId="16" fillId="0" borderId="0" xfId="1" applyNumberFormat="1" applyFont="1" applyFill="1" applyBorder="1" applyAlignment="1">
      <alignment horizontal="center"/>
    </xf>
    <xf numFmtId="0" fontId="17" fillId="0" borderId="0" xfId="0" applyFont="1" applyFill="1" applyBorder="1"/>
    <xf numFmtId="0" fontId="14" fillId="0" borderId="0" xfId="0" applyFont="1" applyBorder="1"/>
    <xf numFmtId="165" fontId="0" fillId="0" borderId="0" xfId="0" applyNumberFormat="1"/>
    <xf numFmtId="165" fontId="0" fillId="0" borderId="0" xfId="1" applyNumberFormat="1" applyFont="1"/>
    <xf numFmtId="0" fontId="18" fillId="0" borderId="0" xfId="0" applyFont="1" applyAlignment="1">
      <alignment horizontal="right" vertical="center"/>
    </xf>
    <xf numFmtId="0" fontId="0" fillId="0" borderId="0" xfId="0"/>
    <xf numFmtId="0" fontId="6" fillId="0" borderId="0" xfId="0" applyFont="1"/>
    <xf numFmtId="0" fontId="6" fillId="0" borderId="0" xfId="0" applyFont="1" applyAlignment="1">
      <alignment horizontal="center"/>
    </xf>
    <xf numFmtId="0" fontId="3" fillId="0" borderId="0" xfId="0" applyFont="1" applyBorder="1" applyAlignment="1">
      <alignment horizontal="center"/>
    </xf>
    <xf numFmtId="9" fontId="9" fillId="0" borderId="0" xfId="1" applyFont="1" applyFill="1" applyBorder="1" applyAlignment="1">
      <alignment horizontal="center"/>
    </xf>
    <xf numFmtId="9" fontId="9" fillId="0" borderId="1" xfId="1" applyFont="1" applyFill="1" applyBorder="1" applyAlignment="1">
      <alignment horizontal="center"/>
    </xf>
    <xf numFmtId="164" fontId="17" fillId="0" borderId="0" xfId="0" applyNumberFormat="1" applyFont="1" applyFill="1" applyBorder="1"/>
    <xf numFmtId="164" fontId="14" fillId="0" borderId="0" xfId="0" applyNumberFormat="1" applyFont="1" applyBorder="1"/>
    <xf numFmtId="0" fontId="13" fillId="0" borderId="0" xfId="0" applyFont="1" applyFill="1" applyBorder="1" applyAlignment="1">
      <alignment horizontal="center" vertical="center"/>
    </xf>
    <xf numFmtId="0" fontId="12" fillId="0" borderId="0" xfId="0" applyFont="1" applyFill="1" applyBorder="1" applyAlignment="1">
      <alignment horizontal="center" wrapText="1"/>
    </xf>
    <xf numFmtId="0" fontId="20" fillId="0" borderId="0" xfId="0" applyFont="1"/>
    <xf numFmtId="0" fontId="11" fillId="0" borderId="0" xfId="0" applyFont="1"/>
    <xf numFmtId="0" fontId="0" fillId="0" borderId="0" xfId="0"/>
    <xf numFmtId="0" fontId="6" fillId="0" borderId="0" xfId="0" applyFont="1" applyAlignment="1">
      <alignment horizontal="center"/>
    </xf>
    <xf numFmtId="0" fontId="12" fillId="0" borderId="0" xfId="0" applyFont="1" applyFill="1" applyBorder="1" applyAlignment="1">
      <alignment horizontal="center" wrapText="1"/>
    </xf>
    <xf numFmtId="9" fontId="0" fillId="0" borderId="0" xfId="1" applyFont="1" applyBorder="1"/>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Border="1" applyAlignment="1">
      <alignment horizontal="center"/>
    </xf>
    <xf numFmtId="165" fontId="0" fillId="0" borderId="0" xfId="0" applyNumberFormat="1" applyBorder="1"/>
    <xf numFmtId="9" fontId="4" fillId="0" borderId="0" xfId="1" applyFont="1" applyBorder="1" applyAlignment="1">
      <alignment horizontal="center"/>
    </xf>
    <xf numFmtId="0" fontId="15" fillId="0" borderId="0" xfId="0" applyFont="1" applyFill="1" applyBorder="1" applyAlignment="1">
      <alignment wrapText="1"/>
    </xf>
    <xf numFmtId="0" fontId="15" fillId="0" borderId="0" xfId="0" applyFont="1" applyFill="1" applyBorder="1" applyAlignment="1">
      <alignment vertical="center" wrapText="1"/>
    </xf>
    <xf numFmtId="0" fontId="12" fillId="0" borderId="0" xfId="0" applyFont="1" applyFill="1" applyBorder="1" applyAlignment="1">
      <alignment wrapText="1"/>
    </xf>
    <xf numFmtId="1" fontId="0" fillId="0" borderId="0" xfId="0" applyNumberFormat="1" applyBorder="1"/>
    <xf numFmtId="0" fontId="16" fillId="0" borderId="0" xfId="0" applyFont="1"/>
    <xf numFmtId="166" fontId="4" fillId="0" borderId="1" xfId="0" applyNumberFormat="1" applyFont="1" applyBorder="1" applyAlignment="1">
      <alignment horizontal="center"/>
    </xf>
    <xf numFmtId="3" fontId="4" fillId="0" borderId="1" xfId="0" applyNumberFormat="1" applyFont="1" applyBorder="1" applyAlignment="1">
      <alignment horizontal="center"/>
    </xf>
    <xf numFmtId="3" fontId="4" fillId="0" borderId="1" xfId="0" applyNumberFormat="1" applyFont="1" applyFill="1" applyBorder="1" applyAlignment="1">
      <alignment horizontal="center"/>
    </xf>
    <xf numFmtId="0" fontId="0" fillId="0" borderId="0" xfId="0" applyFont="1" applyFill="1"/>
    <xf numFmtId="0" fontId="23" fillId="0" borderId="0" xfId="0" applyFont="1" applyAlignment="1">
      <alignment horizontal="left" vertical="center"/>
    </xf>
    <xf numFmtId="0" fontId="2" fillId="0" borderId="0" xfId="2" applyAlignment="1" applyProtection="1">
      <alignment horizontal="left"/>
    </xf>
    <xf numFmtId="0" fontId="0" fillId="0" borderId="0" xfId="0" applyFont="1" applyAlignment="1">
      <alignment horizontal="left"/>
    </xf>
    <xf numFmtId="0" fontId="0" fillId="0" borderId="0" xfId="0" applyFont="1" applyAlignment="1">
      <alignment horizontal="left" vertical="center"/>
    </xf>
    <xf numFmtId="0" fontId="2" fillId="0" borderId="0" xfId="2" applyAlignment="1" applyProtection="1"/>
    <xf numFmtId="0" fontId="21" fillId="2" borderId="0" xfId="0" applyFont="1" applyFill="1"/>
    <xf numFmtId="0" fontId="0" fillId="2" borderId="0" xfId="0" applyFont="1" applyFill="1"/>
    <xf numFmtId="0" fontId="0" fillId="2" borderId="0" xfId="0" applyFill="1"/>
    <xf numFmtId="0" fontId="21" fillId="3" borderId="0" xfId="0" applyFont="1" applyFill="1" applyAlignment="1">
      <alignment horizontal="left"/>
    </xf>
    <xf numFmtId="0" fontId="0" fillId="3" borderId="0" xfId="0" applyFont="1" applyFill="1" applyAlignment="1"/>
    <xf numFmtId="0" fontId="0" fillId="3" borderId="0" xfId="0" applyFill="1"/>
    <xf numFmtId="0" fontId="2" fillId="0" borderId="0" xfId="2" applyAlignment="1" applyProtection="1">
      <alignment horizontal="center"/>
    </xf>
    <xf numFmtId="9" fontId="0" fillId="0" borderId="0" xfId="1" applyFont="1" applyFill="1"/>
    <xf numFmtId="1" fontId="6" fillId="0" borderId="0" xfId="0" applyNumberFormat="1" applyFont="1" applyFill="1"/>
    <xf numFmtId="9" fontId="6" fillId="0" borderId="0" xfId="1" applyFont="1" applyFill="1"/>
    <xf numFmtId="0" fontId="11" fillId="0" borderId="0" xfId="0" applyFont="1" applyFill="1"/>
    <xf numFmtId="0" fontId="0" fillId="0" borderId="0" xfId="0"/>
    <xf numFmtId="0" fontId="22" fillId="0" borderId="0" xfId="0" applyFont="1" applyFill="1"/>
    <xf numFmtId="166" fontId="0" fillId="0" borderId="0" xfId="0" applyNumberFormat="1" applyFill="1" applyAlignment="1">
      <alignment horizontal="center"/>
    </xf>
    <xf numFmtId="0" fontId="0" fillId="0" borderId="1" xfId="0" quotePrefix="1" applyBorder="1" applyAlignment="1">
      <alignment horizontal="center"/>
    </xf>
    <xf numFmtId="0" fontId="11" fillId="0" borderId="1" xfId="0" applyFont="1" applyBorder="1"/>
    <xf numFmtId="166" fontId="0" fillId="0" borderId="1" xfId="0" applyNumberFormat="1" applyBorder="1" applyAlignment="1">
      <alignment horizontal="center"/>
    </xf>
    <xf numFmtId="6" fontId="0" fillId="0" borderId="0" xfId="0" applyNumberFormat="1" applyFill="1"/>
    <xf numFmtId="0" fontId="0" fillId="0" borderId="0" xfId="0"/>
    <xf numFmtId="0" fontId="0" fillId="0" borderId="0" xfId="0" applyNumberFormat="1"/>
    <xf numFmtId="165" fontId="0" fillId="0" borderId="0" xfId="0" applyNumberFormat="1" applyFill="1" applyAlignment="1">
      <alignment horizontal="center"/>
    </xf>
    <xf numFmtId="0" fontId="6" fillId="0" borderId="1" xfId="0" applyFont="1" applyBorder="1"/>
    <xf numFmtId="0" fontId="0" fillId="0" borderId="1" xfId="0" applyFill="1" applyBorder="1"/>
    <xf numFmtId="0" fontId="6" fillId="0" borderId="1" xfId="0" quotePrefix="1" applyFont="1" applyBorder="1" applyAlignment="1">
      <alignment horizontal="center"/>
    </xf>
    <xf numFmtId="165" fontId="0" fillId="0" borderId="1" xfId="0" applyNumberFormat="1" applyFill="1" applyBorder="1" applyAlignment="1">
      <alignment horizontal="center"/>
    </xf>
    <xf numFmtId="3" fontId="0" fillId="0" borderId="1" xfId="0" applyNumberFormat="1" applyBorder="1"/>
    <xf numFmtId="3" fontId="6" fillId="0" borderId="1" xfId="0" applyNumberFormat="1" applyFont="1" applyBorder="1"/>
    <xf numFmtId="1" fontId="6" fillId="0" borderId="1" xfId="0" applyNumberFormat="1" applyFont="1" applyBorder="1" applyAlignment="1">
      <alignment horizontal="center"/>
    </xf>
    <xf numFmtId="1" fontId="6" fillId="0" borderId="1" xfId="0" applyNumberFormat="1" applyFont="1" applyBorder="1"/>
    <xf numFmtId="0" fontId="20" fillId="0" borderId="1" xfId="0" applyFont="1" applyBorder="1"/>
    <xf numFmtId="9" fontId="0" fillId="0" borderId="1" xfId="1" applyFont="1" applyFill="1" applyBorder="1"/>
    <xf numFmtId="9" fontId="6" fillId="0" borderId="1" xfId="1" applyFont="1" applyFill="1" applyBorder="1"/>
    <xf numFmtId="0" fontId="11" fillId="0" borderId="0" xfId="0" applyFont="1" applyFill="1" applyBorder="1"/>
    <xf numFmtId="0" fontId="0" fillId="0" borderId="0" xfId="0" applyFill="1" applyBorder="1"/>
    <xf numFmtId="165" fontId="0" fillId="0" borderId="0" xfId="0" applyNumberFormat="1" applyFill="1" applyBorder="1" applyAlignment="1">
      <alignment horizontal="center"/>
    </xf>
    <xf numFmtId="0" fontId="0" fillId="0" borderId="0" xfId="0" applyNumberFormat="1" applyFill="1" applyBorder="1"/>
    <xf numFmtId="0" fontId="6" fillId="0" borderId="0" xfId="0" applyFont="1" applyFill="1" applyAlignment="1">
      <alignment horizontal="center"/>
    </xf>
    <xf numFmtId="0" fontId="6" fillId="0" borderId="0" xfId="0" applyFont="1" applyAlignment="1">
      <alignment horizontal="center"/>
    </xf>
    <xf numFmtId="0" fontId="25" fillId="0" borderId="0" xfId="0" applyFont="1" applyFill="1" applyBorder="1"/>
    <xf numFmtId="9" fontId="0" fillId="0" borderId="0" xfId="1" applyFont="1" applyAlignment="1">
      <alignment horizontal="center"/>
    </xf>
    <xf numFmtId="0" fontId="6" fillId="0" borderId="0" xfId="0" applyFont="1" applyBorder="1" applyAlignment="1"/>
    <xf numFmtId="0" fontId="26" fillId="0" borderId="0" xfId="3" applyFont="1"/>
    <xf numFmtId="0" fontId="7" fillId="0" borderId="0" xfId="3"/>
    <xf numFmtId="0" fontId="27" fillId="0" borderId="0" xfId="3" applyFont="1"/>
    <xf numFmtId="0" fontId="27" fillId="0" borderId="5" xfId="3" applyFont="1" applyBorder="1"/>
    <xf numFmtId="0" fontId="7" fillId="0" borderId="5" xfId="3" applyBorder="1"/>
    <xf numFmtId="0" fontId="28" fillId="0" borderId="6" xfId="3" applyFont="1" applyBorder="1"/>
    <xf numFmtId="0" fontId="28" fillId="0" borderId="7" xfId="3" applyFont="1" applyBorder="1" applyAlignment="1">
      <alignment horizontal="centerContinuous"/>
    </xf>
    <xf numFmtId="0" fontId="28" fillId="0" borderId="8" xfId="3" applyFont="1" applyBorder="1" applyAlignment="1">
      <alignment horizontal="centerContinuous"/>
    </xf>
    <xf numFmtId="0" fontId="28" fillId="0" borderId="9" xfId="3" applyFont="1" applyBorder="1" applyAlignment="1">
      <alignment horizontal="center"/>
    </xf>
    <xf numFmtId="0" fontId="28" fillId="0" borderId="10" xfId="3" applyFont="1" applyBorder="1" applyAlignment="1">
      <alignment horizontal="center"/>
    </xf>
    <xf numFmtId="0" fontId="28" fillId="0" borderId="11" xfId="3" applyFont="1" applyBorder="1" applyAlignment="1">
      <alignment horizontal="centerContinuous"/>
    </xf>
    <xf numFmtId="0" fontId="28" fillId="0" borderId="11" xfId="3" applyFont="1" applyBorder="1" applyAlignment="1">
      <alignment horizontal="left"/>
    </xf>
    <xf numFmtId="0" fontId="28" fillId="0" borderId="12" xfId="3" applyFont="1" applyBorder="1" applyAlignment="1">
      <alignment horizontal="centerContinuous"/>
    </xf>
    <xf numFmtId="0" fontId="28" fillId="0" borderId="13" xfId="3" applyFont="1" applyBorder="1" applyAlignment="1">
      <alignment horizontal="centerContinuous" vertical="center"/>
    </xf>
    <xf numFmtId="0" fontId="28" fillId="0" borderId="14" xfId="3" applyFont="1" applyBorder="1" applyAlignment="1">
      <alignment horizontal="centerContinuous" vertical="center"/>
    </xf>
    <xf numFmtId="0" fontId="28" fillId="0" borderId="9" xfId="3" applyFont="1" applyBorder="1"/>
    <xf numFmtId="0" fontId="28" fillId="0" borderId="15" xfId="3" applyFont="1" applyBorder="1" applyAlignment="1">
      <alignment horizontal="centerContinuous" vertical="center"/>
    </xf>
    <xf numFmtId="0" fontId="28" fillId="0" borderId="16" xfId="3" applyFont="1" applyBorder="1" applyAlignment="1">
      <alignment horizontal="centerContinuous" vertical="center"/>
    </xf>
    <xf numFmtId="0" fontId="28" fillId="0" borderId="17" xfId="3" applyFont="1" applyBorder="1" applyAlignment="1">
      <alignment horizontal="center"/>
    </xf>
    <xf numFmtId="167" fontId="28" fillId="0" borderId="11" xfId="3" applyNumberFormat="1" applyFont="1" applyBorder="1" applyAlignment="1">
      <alignment horizontal="center"/>
    </xf>
    <xf numFmtId="167" fontId="28" fillId="0" borderId="12" xfId="3" applyNumberFormat="1" applyFont="1" applyBorder="1" applyAlignment="1">
      <alignment horizontal="center"/>
    </xf>
    <xf numFmtId="168" fontId="29" fillId="0" borderId="9" xfId="3" applyNumberFormat="1" applyFont="1" applyBorder="1"/>
    <xf numFmtId="169" fontId="29" fillId="0" borderId="10" xfId="3" applyNumberFormat="1" applyFont="1" applyBorder="1"/>
    <xf numFmtId="169" fontId="29" fillId="0" borderId="18" xfId="3" applyNumberFormat="1" applyFont="1" applyBorder="1"/>
    <xf numFmtId="2" fontId="6" fillId="0" borderId="0" xfId="0" applyNumberFormat="1" applyFont="1" applyBorder="1"/>
    <xf numFmtId="168" fontId="28" fillId="0" borderId="9" xfId="3" applyNumberFormat="1" applyFont="1" applyBorder="1"/>
    <xf numFmtId="169" fontId="28" fillId="0" borderId="10" xfId="3" applyNumberFormat="1" applyFont="1" applyBorder="1"/>
    <xf numFmtId="169" fontId="28" fillId="0" borderId="18" xfId="3" applyNumberFormat="1" applyFont="1" applyBorder="1"/>
    <xf numFmtId="2" fontId="0" fillId="0" borderId="0" xfId="0" applyNumberFormat="1" applyBorder="1"/>
    <xf numFmtId="0" fontId="7" fillId="0" borderId="2" xfId="3" applyBorder="1"/>
    <xf numFmtId="3" fontId="7" fillId="0" borderId="2" xfId="3" applyNumberFormat="1" applyBorder="1"/>
    <xf numFmtId="168" fontId="28" fillId="0" borderId="19" xfId="3" applyNumberFormat="1" applyFont="1" applyBorder="1"/>
    <xf numFmtId="170" fontId="29" fillId="0" borderId="10" xfId="3" applyNumberFormat="1" applyFont="1" applyBorder="1"/>
    <xf numFmtId="170" fontId="28" fillId="0" borderId="10" xfId="3" applyNumberFormat="1" applyFont="1" applyBorder="1"/>
    <xf numFmtId="168" fontId="29" fillId="0" borderId="0" xfId="3" applyNumberFormat="1" applyFont="1" applyBorder="1"/>
    <xf numFmtId="168" fontId="28" fillId="0" borderId="0" xfId="3" applyNumberFormat="1" applyFont="1" applyBorder="1"/>
    <xf numFmtId="168" fontId="28" fillId="0" borderId="20" xfId="3" applyNumberFormat="1" applyFont="1" applyBorder="1"/>
    <xf numFmtId="0" fontId="2" fillId="0" borderId="0" xfId="2"/>
    <xf numFmtId="0" fontId="31" fillId="0" borderId="0" xfId="0" applyFont="1" applyAlignment="1">
      <alignment vertical="center"/>
    </xf>
    <xf numFmtId="0" fontId="28" fillId="0" borderId="0" xfId="3" applyFont="1" applyBorder="1" applyAlignment="1">
      <alignment horizontal="centerContinuous"/>
    </xf>
    <xf numFmtId="0" fontId="28" fillId="0" borderId="0" xfId="3" applyFont="1" applyBorder="1" applyAlignment="1">
      <alignment horizontal="centerContinuous" vertical="center"/>
    </xf>
    <xf numFmtId="170" fontId="29" fillId="0" borderId="0" xfId="3" applyNumberFormat="1" applyFont="1" applyBorder="1"/>
    <xf numFmtId="0" fontId="6" fillId="0" borderId="0" xfId="0" applyFont="1" applyFill="1" applyAlignment="1">
      <alignment horizontal="center"/>
    </xf>
    <xf numFmtId="0" fontId="6" fillId="0" borderId="0" xfId="0" applyFont="1" applyAlignment="1">
      <alignment horizontal="center"/>
    </xf>
    <xf numFmtId="0" fontId="6" fillId="0" borderId="0" xfId="0" applyFont="1" applyBorder="1"/>
    <xf numFmtId="0" fontId="19" fillId="0" borderId="0" xfId="0" applyFont="1" applyBorder="1" applyAlignment="1">
      <alignment vertical="center" wrapText="1"/>
    </xf>
    <xf numFmtId="43" fontId="19" fillId="0" borderId="0" xfId="5" applyFont="1" applyBorder="1" applyAlignment="1">
      <alignment vertical="center" wrapText="1"/>
    </xf>
    <xf numFmtId="0" fontId="2" fillId="4" borderId="0" xfId="2" applyFill="1" applyAlignment="1">
      <alignment horizontal="center"/>
    </xf>
    <xf numFmtId="0" fontId="20" fillId="0" borderId="0" xfId="0" applyFont="1" applyAlignment="1">
      <alignment wrapText="1"/>
    </xf>
    <xf numFmtId="0" fontId="0" fillId="0" borderId="0" xfId="0" quotePrefix="1" applyBorder="1" applyAlignment="1">
      <alignment horizontal="center"/>
    </xf>
    <xf numFmtId="166" fontId="0" fillId="0" borderId="0" xfId="0" applyNumberFormat="1" applyBorder="1" applyAlignment="1">
      <alignment horizontal="center"/>
    </xf>
    <xf numFmtId="166" fontId="0" fillId="0" borderId="0" xfId="0" applyNumberFormat="1" applyFill="1" applyBorder="1" applyAlignment="1">
      <alignment horizontal="center"/>
    </xf>
    <xf numFmtId="3" fontId="6" fillId="0" borderId="0" xfId="0" applyNumberFormat="1" applyFont="1" applyBorder="1"/>
    <xf numFmtId="3" fontId="6" fillId="0" borderId="0" xfId="0" applyNumberFormat="1" applyFont="1" applyBorder="1" applyAlignment="1"/>
    <xf numFmtId="0" fontId="0" fillId="0" borderId="0" xfId="0"/>
    <xf numFmtId="0" fontId="6" fillId="0" borderId="1" xfId="0" applyFont="1" applyFill="1" applyBorder="1"/>
    <xf numFmtId="0" fontId="11" fillId="0" borderId="1" xfId="0" applyFont="1" applyFill="1" applyBorder="1"/>
    <xf numFmtId="2" fontId="0" fillId="0" borderId="0" xfId="0" applyNumberFormat="1" applyFill="1" applyAlignment="1">
      <alignment horizontal="center"/>
    </xf>
    <xf numFmtId="2" fontId="14" fillId="0" borderId="0" xfId="0" applyNumberFormat="1" applyFont="1" applyFill="1" applyAlignment="1">
      <alignment horizontal="center"/>
    </xf>
    <xf numFmtId="0" fontId="32" fillId="0" borderId="0" xfId="0" applyFont="1" applyFill="1" applyBorder="1"/>
    <xf numFmtId="165" fontId="0" fillId="0" borderId="0" xfId="0" applyNumberFormat="1" applyFont="1" applyFill="1" applyAlignment="1">
      <alignment horizontal="center"/>
    </xf>
    <xf numFmtId="3" fontId="0" fillId="0" borderId="0" xfId="0" applyNumberFormat="1" applyBorder="1"/>
    <xf numFmtId="165" fontId="0" fillId="0" borderId="1" xfId="0" quotePrefix="1" applyNumberFormat="1" applyFill="1" applyBorder="1" applyAlignment="1">
      <alignment horizontal="center"/>
    </xf>
    <xf numFmtId="164" fontId="0" fillId="0" borderId="0" xfId="0" applyNumberFormat="1"/>
    <xf numFmtId="3" fontId="0" fillId="0" borderId="0" xfId="0" applyNumberFormat="1" applyFill="1" applyBorder="1"/>
    <xf numFmtId="9" fontId="19" fillId="0" borderId="0" xfId="1" applyFont="1" applyBorder="1" applyAlignment="1">
      <alignment vertical="center" wrapText="1"/>
    </xf>
    <xf numFmtId="0" fontId="19" fillId="0" borderId="0" xfId="0" applyFont="1" applyBorder="1" applyAlignment="1">
      <alignment vertical="center"/>
    </xf>
    <xf numFmtId="0" fontId="12" fillId="0" borderId="3" xfId="0" applyFont="1" applyFill="1" applyBorder="1" applyAlignment="1">
      <alignment horizontal="center" wrapText="1"/>
    </xf>
    <xf numFmtId="3" fontId="0" fillId="0" borderId="0" xfId="0" applyNumberFormat="1" applyBorder="1" applyAlignment="1">
      <alignment horizontal="center"/>
    </xf>
    <xf numFmtId="2" fontId="0" fillId="0" borderId="0" xfId="0" applyNumberFormat="1" applyFill="1" applyBorder="1"/>
    <xf numFmtId="2" fontId="0" fillId="0" borderId="0" xfId="0" applyNumberFormat="1" applyFont="1" applyBorder="1"/>
    <xf numFmtId="2" fontId="0" fillId="0" borderId="0" xfId="0" applyNumberFormat="1" applyBorder="1" applyAlignment="1">
      <alignment horizontal="center"/>
    </xf>
    <xf numFmtId="0" fontId="0" fillId="0" borderId="2" xfId="0" applyBorder="1"/>
    <xf numFmtId="0" fontId="0" fillId="0" borderId="0" xfId="0" applyFont="1" applyAlignment="1">
      <alignment vertical="center"/>
    </xf>
    <xf numFmtId="0" fontId="0" fillId="0" borderId="0" xfId="0" quotePrefix="1"/>
    <xf numFmtId="0" fontId="6" fillId="0" borderId="0" xfId="0" applyFont="1" applyFill="1" applyAlignment="1">
      <alignment horizontal="center"/>
    </xf>
    <xf numFmtId="0" fontId="6" fillId="0" borderId="0" xfId="0" applyFont="1" applyAlignment="1">
      <alignment horizontal="center"/>
    </xf>
    <xf numFmtId="0" fontId="0" fillId="0" borderId="0" xfId="0" applyAlignment="1">
      <alignment horizontal="center"/>
    </xf>
    <xf numFmtId="3" fontId="4" fillId="0" borderId="0" xfId="0" applyNumberFormat="1" applyFont="1" applyFill="1" applyBorder="1" applyAlignment="1">
      <alignment horizontal="center"/>
    </xf>
    <xf numFmtId="0" fontId="22" fillId="0" borderId="0" xfId="0" applyFont="1" applyAlignment="1">
      <alignment horizontal="center"/>
    </xf>
    <xf numFmtId="9" fontId="4" fillId="0" borderId="0" xfId="1" applyFont="1" applyFill="1" applyBorder="1" applyAlignment="1">
      <alignment horizontal="center"/>
    </xf>
    <xf numFmtId="3" fontId="0" fillId="0" borderId="1" xfId="0" applyNumberFormat="1" applyFill="1" applyBorder="1"/>
    <xf numFmtId="0" fontId="0" fillId="0" borderId="1" xfId="0" applyBorder="1" applyAlignment="1">
      <alignment horizontal="center"/>
    </xf>
    <xf numFmtId="0" fontId="6" fillId="0" borderId="1" xfId="0" applyFont="1" applyBorder="1" applyAlignment="1"/>
    <xf numFmtId="171" fontId="0" fillId="0" borderId="0" xfId="0" applyNumberFormat="1"/>
    <xf numFmtId="0" fontId="21" fillId="5" borderId="0" xfId="0" applyFont="1" applyFill="1" applyAlignment="1">
      <alignment horizontal="left"/>
    </xf>
    <xf numFmtId="0" fontId="0" fillId="5" borderId="0" xfId="0" applyFont="1" applyFill="1" applyAlignment="1"/>
    <xf numFmtId="0" fontId="0" fillId="5" borderId="0" xfId="0" applyFill="1"/>
    <xf numFmtId="3" fontId="6" fillId="0" borderId="0" xfId="0" applyNumberFormat="1" applyFont="1" applyFill="1" applyBorder="1"/>
    <xf numFmtId="9" fontId="0" fillId="0" borderId="0" xfId="1" applyFont="1" applyFill="1" applyBorder="1"/>
    <xf numFmtId="9" fontId="6" fillId="0" borderId="0" xfId="1" applyFont="1" applyFill="1" applyBorder="1"/>
    <xf numFmtId="3" fontId="6" fillId="0" borderId="1" xfId="0" applyNumberFormat="1" applyFont="1" applyFill="1" applyBorder="1"/>
    <xf numFmtId="0" fontId="32" fillId="0" borderId="0" xfId="0" applyFont="1"/>
    <xf numFmtId="9" fontId="20" fillId="0" borderId="0" xfId="1" applyFont="1"/>
    <xf numFmtId="0" fontId="32" fillId="0" borderId="0" xfId="0" applyFont="1" applyBorder="1"/>
    <xf numFmtId="0" fontId="20" fillId="0" borderId="0" xfId="0" applyFont="1" applyAlignment="1">
      <alignment horizontal="center" wrapText="1"/>
    </xf>
    <xf numFmtId="165" fontId="20" fillId="0" borderId="0" xfId="0" applyNumberFormat="1" applyFont="1" applyAlignment="1">
      <alignment horizontal="center"/>
    </xf>
    <xf numFmtId="9" fontId="20" fillId="0" borderId="0" xfId="1" applyFont="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6" fillId="0" borderId="0" xfId="0" quotePrefix="1" applyFont="1" applyBorder="1" applyAlignment="1">
      <alignment horizontal="center"/>
    </xf>
    <xf numFmtId="0" fontId="6" fillId="0" borderId="0" xfId="0" quotePrefix="1" applyFont="1" applyFill="1" applyBorder="1" applyAlignment="1">
      <alignment horizontal="center"/>
    </xf>
    <xf numFmtId="0" fontId="36" fillId="0" borderId="0" xfId="0" applyFont="1" applyAlignment="1">
      <alignment horizontal="left"/>
    </xf>
    <xf numFmtId="0" fontId="35" fillId="0" borderId="0" xfId="0" applyFont="1"/>
    <xf numFmtId="0" fontId="37" fillId="0" borderId="0" xfId="0" applyFont="1" applyAlignment="1">
      <alignment horizontal="left"/>
    </xf>
    <xf numFmtId="9" fontId="0" fillId="0" borderId="0" xfId="1" applyFont="1" applyAlignment="1">
      <alignment horizontal="left"/>
    </xf>
    <xf numFmtId="4" fontId="0" fillId="0" borderId="0" xfId="0" applyNumberFormat="1" applyAlignment="1">
      <alignment horizontal="center"/>
    </xf>
    <xf numFmtId="4" fontId="0" fillId="0" borderId="0" xfId="0" applyNumberFormat="1" applyBorder="1" applyAlignment="1">
      <alignment horizontal="center"/>
    </xf>
    <xf numFmtId="2" fontId="0" fillId="0" borderId="0" xfId="0" applyNumberFormat="1" applyAlignment="1">
      <alignment horizontal="center"/>
    </xf>
    <xf numFmtId="4" fontId="0" fillId="0" borderId="0" xfId="0" applyNumberFormat="1" applyBorder="1"/>
    <xf numFmtId="166" fontId="0" fillId="0" borderId="0" xfId="0" applyNumberFormat="1"/>
    <xf numFmtId="166" fontId="0" fillId="0" borderId="0" xfId="0" applyNumberFormat="1" applyFill="1"/>
    <xf numFmtId="2" fontId="0" fillId="0" borderId="0" xfId="0" applyNumberFormat="1" applyFill="1"/>
    <xf numFmtId="0" fontId="35" fillId="0" borderId="0" xfId="0" applyFont="1" applyFill="1"/>
    <xf numFmtId="165" fontId="0" fillId="0" borderId="0" xfId="1" applyNumberFormat="1" applyFont="1" applyFill="1" applyAlignment="1">
      <alignment horizontal="center"/>
    </xf>
    <xf numFmtId="0" fontId="35" fillId="0" borderId="0" xfId="0" applyFont="1" applyBorder="1"/>
    <xf numFmtId="3" fontId="6" fillId="0" borderId="1" xfId="0" applyNumberFormat="1" applyFont="1" applyBorder="1" applyAlignment="1"/>
    <xf numFmtId="3" fontId="34" fillId="0" borderId="1" xfId="0" applyNumberFormat="1" applyFont="1" applyBorder="1" applyAlignment="1">
      <alignment horizontal="center"/>
    </xf>
    <xf numFmtId="3" fontId="6" fillId="0" borderId="0" xfId="0" applyNumberFormat="1" applyFont="1" applyBorder="1" applyAlignment="1">
      <alignment horizontal="center"/>
    </xf>
    <xf numFmtId="0" fontId="6" fillId="0" borderId="1" xfId="0" applyFont="1" applyBorder="1" applyAlignment="1">
      <alignment horizontal="center" wrapText="1"/>
    </xf>
    <xf numFmtId="0" fontId="25" fillId="0" borderId="1" xfId="0" applyFont="1" applyBorder="1" applyAlignment="1">
      <alignment horizontal="center" wrapText="1"/>
    </xf>
    <xf numFmtId="0" fontId="38" fillId="0" borderId="1" xfId="0" applyFont="1" applyBorder="1" applyAlignment="1">
      <alignment horizontal="center" wrapText="1"/>
    </xf>
    <xf numFmtId="0" fontId="38" fillId="0" borderId="0" xfId="0" applyFont="1" applyBorder="1" applyAlignment="1">
      <alignment horizontal="center" wrapText="1"/>
    </xf>
    <xf numFmtId="0" fontId="25" fillId="0" borderId="0" xfId="0" applyFont="1" applyBorder="1" applyAlignment="1">
      <alignment horizontal="center" wrapText="1"/>
    </xf>
    <xf numFmtId="0" fontId="38" fillId="0" borderId="1" xfId="0" applyFont="1" applyFill="1" applyBorder="1" applyAlignment="1">
      <alignment horizontal="center" wrapText="1"/>
    </xf>
    <xf numFmtId="0" fontId="38" fillId="0" borderId="0" xfId="0" applyFont="1" applyFill="1" applyBorder="1" applyAlignment="1">
      <alignment horizontal="center" wrapText="1"/>
    </xf>
    <xf numFmtId="0" fontId="25" fillId="0" borderId="0" xfId="0" applyFont="1" applyFill="1" applyBorder="1" applyAlignment="1">
      <alignment horizontal="center" wrapText="1"/>
    </xf>
    <xf numFmtId="2" fontId="0" fillId="0" borderId="0" xfId="1" applyNumberFormat="1" applyFont="1"/>
    <xf numFmtId="2" fontId="0" fillId="0" borderId="0" xfId="0" applyNumberFormat="1"/>
    <xf numFmtId="172" fontId="0" fillId="0" borderId="0" xfId="0" applyNumberFormat="1"/>
    <xf numFmtId="2" fontId="0" fillId="5" borderId="0" xfId="1" applyNumberFormat="1" applyFont="1" applyFill="1" applyBorder="1"/>
    <xf numFmtId="2" fontId="0" fillId="0" borderId="0" xfId="1" applyNumberFormat="1" applyFont="1" applyBorder="1"/>
    <xf numFmtId="2" fontId="0" fillId="0" borderId="0" xfId="1" applyNumberFormat="1" applyFont="1" applyFill="1" applyBorder="1"/>
    <xf numFmtId="2" fontId="0" fillId="0" borderId="1" xfId="1" applyNumberFormat="1" applyFont="1" applyBorder="1"/>
    <xf numFmtId="9" fontId="0" fillId="0" borderId="1" xfId="1" applyFont="1" applyBorder="1"/>
    <xf numFmtId="0" fontId="6" fillId="0" borderId="0" xfId="0" applyFont="1" applyFill="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1" fontId="0" fillId="0" borderId="0" xfId="0" applyNumberFormat="1"/>
    <xf numFmtId="0" fontId="0" fillId="0" borderId="1" xfId="0" applyNumberFormat="1" applyFill="1" applyBorder="1"/>
    <xf numFmtId="166" fontId="0" fillId="0" borderId="1" xfId="0" applyNumberFormat="1" applyFill="1" applyBorder="1" applyAlignment="1">
      <alignment horizontal="center"/>
    </xf>
    <xf numFmtId="166" fontId="0" fillId="0" borderId="0" xfId="0" applyNumberFormat="1" applyFill="1" applyBorder="1"/>
    <xf numFmtId="166" fontId="0" fillId="0" borderId="1" xfId="0" applyNumberFormat="1" applyFill="1" applyBorder="1"/>
    <xf numFmtId="165" fontId="0" fillId="0" borderId="0" xfId="0" applyNumberFormat="1" applyFill="1"/>
    <xf numFmtId="0" fontId="0" fillId="0" borderId="1" xfId="0" quotePrefix="1" applyFont="1" applyBorder="1" applyAlignment="1">
      <alignment horizontal="center"/>
    </xf>
    <xf numFmtId="0" fontId="0" fillId="0" borderId="1" xfId="0" applyFont="1" applyFill="1" applyBorder="1"/>
    <xf numFmtId="0" fontId="11" fillId="0" borderId="3" xfId="0" applyFont="1" applyBorder="1"/>
    <xf numFmtId="3" fontId="0" fillId="0" borderId="3" xfId="0" applyNumberFormat="1" applyBorder="1"/>
    <xf numFmtId="3" fontId="6" fillId="0" borderId="3" xfId="0" applyNumberFormat="1" applyFont="1" applyBorder="1"/>
    <xf numFmtId="0" fontId="0" fillId="0" borderId="3" xfId="0" applyBorder="1"/>
    <xf numFmtId="9" fontId="0" fillId="0" borderId="3" xfId="1" applyFont="1" applyFill="1" applyBorder="1"/>
    <xf numFmtId="9" fontId="6" fillId="0" borderId="3" xfId="1" applyFont="1" applyFill="1" applyBorder="1"/>
    <xf numFmtId="9" fontId="6" fillId="0" borderId="0" xfId="1" applyFont="1" applyAlignment="1">
      <alignment horizontal="left"/>
    </xf>
    <xf numFmtId="0" fontId="2" fillId="0" borderId="0" xfId="2" applyFill="1" applyAlignment="1">
      <alignment horizontal="center"/>
    </xf>
    <xf numFmtId="0" fontId="20" fillId="0" borderId="0" xfId="0" applyFont="1" applyFill="1" applyAlignment="1">
      <alignment wrapText="1"/>
    </xf>
    <xf numFmtId="0" fontId="0" fillId="0" borderId="0" xfId="0" quotePrefix="1" applyFont="1" applyBorder="1" applyAlignment="1">
      <alignment horizontal="center"/>
    </xf>
    <xf numFmtId="165" fontId="0" fillId="0" borderId="0" xfId="0" applyNumberFormat="1" applyBorder="1" applyAlignment="1">
      <alignment horizontal="center"/>
    </xf>
    <xf numFmtId="0" fontId="4" fillId="0" borderId="0" xfId="0" applyFont="1" applyAlignment="1">
      <alignment horizontal="left" wrapText="1"/>
    </xf>
    <xf numFmtId="0" fontId="10" fillId="0" borderId="3"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Fill="1" applyBorder="1" applyAlignment="1">
      <alignment horizontal="center" wrapText="1"/>
    </xf>
    <xf numFmtId="0" fontId="12" fillId="0" borderId="3" xfId="0" applyFont="1" applyFill="1" applyBorder="1" applyAlignment="1">
      <alignment horizontal="center" wrapText="1"/>
    </xf>
    <xf numFmtId="0" fontId="6" fillId="0" borderId="1" xfId="0" applyFont="1" applyBorder="1" applyAlignment="1">
      <alignment horizontal="center"/>
    </xf>
    <xf numFmtId="0" fontId="20" fillId="0" borderId="0" xfId="0" applyFont="1" applyAlignment="1">
      <alignment horizontal="left" wrapText="1"/>
    </xf>
    <xf numFmtId="0" fontId="6" fillId="0" borderId="0" xfId="0" applyFont="1" applyAlignment="1">
      <alignment horizontal="center"/>
    </xf>
    <xf numFmtId="0" fontId="6" fillId="0" borderId="1" xfId="0" applyFont="1" applyFill="1" applyBorder="1" applyAlignment="1">
      <alignment horizontal="center"/>
    </xf>
    <xf numFmtId="3" fontId="6" fillId="0" borderId="1" xfId="0" applyNumberFormat="1" applyFont="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center"/>
    </xf>
    <xf numFmtId="0" fontId="6" fillId="0" borderId="0" xfId="0" applyFont="1" applyFill="1" applyAlignment="1">
      <alignment horizontal="center"/>
    </xf>
    <xf numFmtId="0" fontId="3" fillId="0" borderId="0" xfId="0" applyFont="1" applyBorder="1" applyAlignment="1">
      <alignment horizontal="center" wrapText="1"/>
    </xf>
    <xf numFmtId="0" fontId="3" fillId="0" borderId="1" xfId="0" applyFont="1" applyBorder="1" applyAlignment="1">
      <alignment horizontal="center" wrapText="1"/>
    </xf>
  </cellXfs>
  <cellStyles count="6">
    <cellStyle name="Comma" xfId="5" builtinId="3"/>
    <cellStyle name="Hyperlink" xfId="2" builtinId="8"/>
    <cellStyle name="Normal" xfId="0" builtinId="0"/>
    <cellStyle name="Normal 2" xfId="3" xr:uid="{00000000-0005-0000-0000-000003000000}"/>
    <cellStyle name="Normal 3" xfId="4"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Real percentage income change </a:t>
            </a:r>
          </a:p>
        </c:rich>
      </c:tx>
      <c:layout>
        <c:manualLayout>
          <c:xMode val="edge"/>
          <c:yMode val="edge"/>
          <c:x val="0.30642748285040938"/>
          <c:y val="5.9127864005912786E-3"/>
        </c:manualLayout>
      </c:layout>
      <c:overlay val="0"/>
    </c:title>
    <c:autoTitleDeleted val="0"/>
    <c:plotArea>
      <c:layout>
        <c:manualLayout>
          <c:layoutTarget val="inner"/>
          <c:xMode val="edge"/>
          <c:yMode val="edge"/>
          <c:x val="7.9717237629146273E-2"/>
          <c:y val="6.347027020735492E-2"/>
          <c:w val="0.902517967204435"/>
          <c:h val="0.786621971588363"/>
        </c:manualLayout>
      </c:layout>
      <c:lineChart>
        <c:grouping val="standard"/>
        <c:varyColors val="0"/>
        <c:ser>
          <c:idx val="0"/>
          <c:order val="0"/>
          <c:tx>
            <c:v>1-year</c:v>
          </c:tx>
          <c:spPr>
            <a:ln w="25400">
              <a:solidFill>
                <a:schemeClr val="tx1">
                  <a:lumMod val="50000"/>
                  <a:lumOff val="50000"/>
                </a:schemeClr>
              </a:solidFill>
              <a:prstDash val="sysDash"/>
            </a:ln>
          </c:spPr>
          <c:marker>
            <c:symbol val="none"/>
          </c:marker>
          <c:cat>
            <c:strRef>
              <c:f>F1a!$A$30:$A$41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F1a!$B$30:$B$41</c:f>
              <c:numCache>
                <c:formatCode>0.000</c:formatCode>
                <c:ptCount val="12"/>
                <c:pt idx="0">
                  <c:v>0.46698026149999999</c:v>
                </c:pt>
                <c:pt idx="1">
                  <c:v>0.1102122287</c:v>
                </c:pt>
                <c:pt idx="2">
                  <c:v>-1.2226327E-2</c:v>
                </c:pt>
                <c:pt idx="3">
                  <c:v>4.3284859699999997E-2</c:v>
                </c:pt>
                <c:pt idx="4">
                  <c:v>2.0572183500000001E-2</c:v>
                </c:pt>
                <c:pt idx="5">
                  <c:v>6.2368442000000001E-3</c:v>
                </c:pt>
                <c:pt idx="6">
                  <c:v>-7.5175290000000002E-3</c:v>
                </c:pt>
                <c:pt idx="7">
                  <c:v>-1.0233819E-2</c:v>
                </c:pt>
                <c:pt idx="8">
                  <c:v>-1.0637146E-2</c:v>
                </c:pt>
                <c:pt idx="9">
                  <c:v>-2.2158166999999999E-2</c:v>
                </c:pt>
                <c:pt idx="10">
                  <c:v>-3.6946225999999999E-2</c:v>
                </c:pt>
                <c:pt idx="11">
                  <c:v>-0.125664638</c:v>
                </c:pt>
              </c:numCache>
            </c:numRef>
          </c:val>
          <c:smooth val="0"/>
          <c:extLst>
            <c:ext xmlns:c16="http://schemas.microsoft.com/office/drawing/2014/chart" uri="{C3380CC4-5D6E-409C-BE32-E72D297353CC}">
              <c16:uniqueId val="{00000000-2131-4B15-A9EB-E7B7A7C38202}"/>
            </c:ext>
          </c:extLst>
        </c:ser>
        <c:ser>
          <c:idx val="1"/>
          <c:order val="1"/>
          <c:tx>
            <c:v>10-years</c:v>
          </c:tx>
          <c:spPr>
            <a:ln w="28575">
              <a:solidFill>
                <a:schemeClr val="tx1"/>
              </a:solidFill>
              <a:prstDash val="solid"/>
            </a:ln>
          </c:spPr>
          <c:marker>
            <c:symbol val="none"/>
          </c:marker>
          <c:cat>
            <c:strRef>
              <c:f>F1a!$A$30:$A$41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F1a!$D$30:$D$41</c:f>
              <c:numCache>
                <c:formatCode>0.000</c:formatCode>
                <c:ptCount val="12"/>
                <c:pt idx="0">
                  <c:v>0.74691915799999997</c:v>
                </c:pt>
                <c:pt idx="1">
                  <c:v>0.27621097620000001</c:v>
                </c:pt>
                <c:pt idx="2">
                  <c:v>0.2193507925</c:v>
                </c:pt>
                <c:pt idx="3">
                  <c:v>0.16203963669999999</c:v>
                </c:pt>
                <c:pt idx="4">
                  <c:v>3.5855717799999999E-2</c:v>
                </c:pt>
                <c:pt idx="5">
                  <c:v>-1.7585449E-2</c:v>
                </c:pt>
                <c:pt idx="6">
                  <c:v>-3.7432224E-2</c:v>
                </c:pt>
                <c:pt idx="7">
                  <c:v>-5.5857891E-2</c:v>
                </c:pt>
                <c:pt idx="8">
                  <c:v>-8.9109991999999999E-2</c:v>
                </c:pt>
                <c:pt idx="9">
                  <c:v>-0.107646876</c:v>
                </c:pt>
                <c:pt idx="10">
                  <c:v>-0.14935438700000001</c:v>
                </c:pt>
                <c:pt idx="11">
                  <c:v>-0.26556062200000002</c:v>
                </c:pt>
              </c:numCache>
            </c:numRef>
          </c:val>
          <c:smooth val="0"/>
          <c:extLst>
            <c:ext xmlns:c16="http://schemas.microsoft.com/office/drawing/2014/chart" uri="{C3380CC4-5D6E-409C-BE32-E72D297353CC}">
              <c16:uniqueId val="{00000001-2131-4B15-A9EB-E7B7A7C38202}"/>
            </c:ext>
          </c:extLst>
        </c:ser>
        <c:dLbls>
          <c:showLegendKey val="0"/>
          <c:showVal val="0"/>
          <c:showCatName val="0"/>
          <c:showSerName val="0"/>
          <c:showPercent val="0"/>
          <c:showBubbleSize val="0"/>
        </c:dLbls>
        <c:smooth val="0"/>
        <c:axId val="1171267352"/>
        <c:axId val="1171267744"/>
      </c:lineChart>
      <c:catAx>
        <c:axId val="117126735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71267744"/>
        <c:crossesAt val="-2"/>
        <c:auto val="1"/>
        <c:lblAlgn val="ctr"/>
        <c:lblOffset val="10"/>
        <c:tickMarkSkip val="1"/>
        <c:noMultiLvlLbl val="0"/>
      </c:catAx>
      <c:valAx>
        <c:axId val="1171267744"/>
        <c:scaling>
          <c:orientation val="minMax"/>
          <c:max val="0.8"/>
          <c:min val="-0.4"/>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71267352"/>
        <c:crosses val="autoZero"/>
        <c:crossBetween val="between"/>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aseline="0">
                <a:latin typeface="Arial" panose="020B0604020202020204" pitchFamily="34" charset="0"/>
                <a:cs typeface="Arial" panose="020B0604020202020204" pitchFamily="34" charset="0"/>
              </a:rPr>
              <a:t>Percentile change by initial age, </a:t>
            </a:r>
            <a:r>
              <a:rPr lang="en-US" sz="1400">
                <a:latin typeface="Arial" panose="020B0604020202020204" pitchFamily="34" charset="0"/>
                <a:cs typeface="Arial" panose="020B0604020202020204" pitchFamily="34" charset="0"/>
              </a:rPr>
              <a:t>2000</a:t>
            </a:r>
            <a:r>
              <a:rPr lang="en-US" sz="1200" b="0" i="0" u="none" strike="noStrike" baseline="0">
                <a:effectLst/>
              </a:rPr>
              <a:t>–</a:t>
            </a:r>
            <a:r>
              <a:rPr lang="en-US" sz="1400">
                <a:latin typeface="Arial" panose="020B0604020202020204" pitchFamily="34" charset="0"/>
                <a:cs typeface="Arial" panose="020B0604020202020204" pitchFamily="34" charset="0"/>
              </a:rPr>
              <a:t>2010</a:t>
            </a:r>
          </a:p>
        </c:rich>
      </c:tx>
      <c:layout>
        <c:manualLayout>
          <c:xMode val="edge"/>
          <c:yMode val="edge"/>
          <c:x val="0.18557529137168213"/>
          <c:y val="2.9563932002956393E-3"/>
        </c:manualLayout>
      </c:layout>
      <c:overlay val="0"/>
    </c:title>
    <c:autoTitleDeleted val="0"/>
    <c:plotArea>
      <c:layout>
        <c:manualLayout>
          <c:layoutTarget val="inner"/>
          <c:xMode val="edge"/>
          <c:yMode val="edge"/>
          <c:x val="7.9717237629146273E-2"/>
          <c:y val="6.347027020735492E-2"/>
          <c:w val="0.77541962186212376"/>
          <c:h val="0.786621971588363"/>
        </c:manualLayout>
      </c:layout>
      <c:lineChart>
        <c:grouping val="standard"/>
        <c:varyColors val="0"/>
        <c:ser>
          <c:idx val="0"/>
          <c:order val="0"/>
          <c:tx>
            <c:strRef>
              <c:f>'B2b-Age'!$B$28:$D$28</c:f>
              <c:strCache>
                <c:ptCount val="1"/>
                <c:pt idx="0">
                  <c:v>Age in 2000: 25–30</c:v>
                </c:pt>
              </c:strCache>
            </c:strRef>
          </c:tx>
          <c:spPr>
            <a:ln w="22225">
              <a:solidFill>
                <a:schemeClr val="tx1"/>
              </a:solidFill>
              <a:prstDash val="solid"/>
            </a:ln>
          </c:spPr>
          <c:marker>
            <c:symbol val="none"/>
          </c:marker>
          <c:cat>
            <c:strRef>
              <c:f>'B2b-Age'!$A$30:$A$41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'B2b-Age'!$D$47:$D$58</c:f>
              <c:numCache>
                <c:formatCode>0.0</c:formatCode>
                <c:ptCount val="12"/>
                <c:pt idx="0">
                  <c:v>28.025826446</c:v>
                </c:pt>
                <c:pt idx="1">
                  <c:v>21.397058823999998</c:v>
                </c:pt>
                <c:pt idx="2">
                  <c:v>13.351669941000001</c:v>
                </c:pt>
                <c:pt idx="3">
                  <c:v>2.6572295248</c:v>
                </c:pt>
                <c:pt idx="4">
                  <c:v>-2.2657111360000002</c:v>
                </c:pt>
                <c:pt idx="5">
                  <c:v>-7.5594170399999996</c:v>
                </c:pt>
                <c:pt idx="6">
                  <c:v>-13.18414918</c:v>
                </c:pt>
                <c:pt idx="7">
                  <c:v>-16.08091787</c:v>
                </c:pt>
                <c:pt idx="8">
                  <c:v>-21.006053269999999</c:v>
                </c:pt>
                <c:pt idx="9">
                  <c:v>-21.616504849999998</c:v>
                </c:pt>
                <c:pt idx="10">
                  <c:v>-19.76265823</c:v>
                </c:pt>
                <c:pt idx="11">
                  <c:v>-21.92</c:v>
                </c:pt>
              </c:numCache>
            </c:numRef>
          </c:val>
          <c:smooth val="0"/>
          <c:extLst>
            <c:ext xmlns:c16="http://schemas.microsoft.com/office/drawing/2014/chart" uri="{C3380CC4-5D6E-409C-BE32-E72D297353CC}">
              <c16:uniqueId val="{00000000-150C-4D01-8121-4F3994BF2BA5}"/>
            </c:ext>
          </c:extLst>
        </c:ser>
        <c:ser>
          <c:idx val="1"/>
          <c:order val="1"/>
          <c:tx>
            <c:strRef>
              <c:f>'B2b-Age'!$F$28:$H$28</c:f>
              <c:strCache>
                <c:ptCount val="1"/>
                <c:pt idx="0">
                  <c:v>Age in 2000: 35–40</c:v>
                </c:pt>
              </c:strCache>
            </c:strRef>
          </c:tx>
          <c:spPr>
            <a:ln>
              <a:solidFill>
                <a:schemeClr val="tx1">
                  <a:lumMod val="50000"/>
                  <a:lumOff val="50000"/>
                </a:schemeClr>
              </a:solidFill>
            </a:ln>
          </c:spPr>
          <c:marker>
            <c:symbol val="none"/>
          </c:marker>
          <c:cat>
            <c:strRef>
              <c:f>'B2b-Age'!$A$30:$A$41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'B2b-Age'!$H$47:$H$58</c:f>
              <c:numCache>
                <c:formatCode>0.0</c:formatCode>
                <c:ptCount val="12"/>
                <c:pt idx="0">
                  <c:v>20.518481518000002</c:v>
                </c:pt>
                <c:pt idx="1">
                  <c:v>18.800938967</c:v>
                </c:pt>
                <c:pt idx="2">
                  <c:v>9.7590361445999996</c:v>
                </c:pt>
                <c:pt idx="3">
                  <c:v>0.88701161559999997</c:v>
                </c:pt>
                <c:pt idx="4">
                  <c:v>-2.561936937</c:v>
                </c:pt>
                <c:pt idx="5">
                  <c:v>-4.1450116010000002</c:v>
                </c:pt>
                <c:pt idx="6">
                  <c:v>-10.553216369999999</c:v>
                </c:pt>
                <c:pt idx="7">
                  <c:v>-13.21878716</c:v>
                </c:pt>
                <c:pt idx="8">
                  <c:v>-15.49580838</c:v>
                </c:pt>
                <c:pt idx="9">
                  <c:v>-16.478048780000002</c:v>
                </c:pt>
                <c:pt idx="10">
                  <c:v>-17.221183799999999</c:v>
                </c:pt>
                <c:pt idx="11">
                  <c:v>-19.98701299</c:v>
                </c:pt>
              </c:numCache>
            </c:numRef>
          </c:val>
          <c:smooth val="0"/>
          <c:extLst>
            <c:ext xmlns:c16="http://schemas.microsoft.com/office/drawing/2014/chart" uri="{C3380CC4-5D6E-409C-BE32-E72D297353CC}">
              <c16:uniqueId val="{00000001-150C-4D01-8121-4F3994BF2BA5}"/>
            </c:ext>
          </c:extLst>
        </c:ser>
        <c:ser>
          <c:idx val="2"/>
          <c:order val="2"/>
          <c:tx>
            <c:strRef>
              <c:f>'B2b-Age'!$J$28:$L$28</c:f>
              <c:strCache>
                <c:ptCount val="1"/>
                <c:pt idx="0">
                  <c:v>Age in 2000: 45–50</c:v>
                </c:pt>
              </c:strCache>
            </c:strRef>
          </c:tx>
          <c:spPr>
            <a:ln w="25400">
              <a:solidFill>
                <a:schemeClr val="tx1"/>
              </a:solidFill>
              <a:prstDash val="sysDash"/>
            </a:ln>
          </c:spPr>
          <c:marker>
            <c:symbol val="none"/>
          </c:marker>
          <c:val>
            <c:numRef>
              <c:f>'B2b-Age'!$L$47:$L$58</c:f>
              <c:numCache>
                <c:formatCode>0.0</c:formatCode>
                <c:ptCount val="12"/>
                <c:pt idx="0">
                  <c:v>18.606024095999999</c:v>
                </c:pt>
                <c:pt idx="1">
                  <c:v>20.428877005</c:v>
                </c:pt>
                <c:pt idx="2">
                  <c:v>4.6574307304999998</c:v>
                </c:pt>
                <c:pt idx="3">
                  <c:v>2.0559254328000001</c:v>
                </c:pt>
                <c:pt idx="4">
                  <c:v>0.4895977809</c:v>
                </c:pt>
                <c:pt idx="5">
                  <c:v>-4.2263888889999999</c:v>
                </c:pt>
                <c:pt idx="6">
                  <c:v>-8.693069307</c:v>
                </c:pt>
                <c:pt idx="7">
                  <c:v>-11.12517781</c:v>
                </c:pt>
                <c:pt idx="8">
                  <c:v>-15.05524862</c:v>
                </c:pt>
                <c:pt idx="9">
                  <c:v>-18.896174859999999</c:v>
                </c:pt>
                <c:pt idx="10">
                  <c:v>-10.706563709999999</c:v>
                </c:pt>
                <c:pt idx="11">
                  <c:v>-11.969230769999999</c:v>
                </c:pt>
              </c:numCache>
            </c:numRef>
          </c:val>
          <c:smooth val="0"/>
          <c:extLst>
            <c:ext xmlns:c16="http://schemas.microsoft.com/office/drawing/2014/chart" uri="{C3380CC4-5D6E-409C-BE32-E72D297353CC}">
              <c16:uniqueId val="{00000002-150C-4D01-8121-4F3994BF2BA5}"/>
            </c:ext>
          </c:extLst>
        </c:ser>
        <c:dLbls>
          <c:showLegendKey val="0"/>
          <c:showVal val="0"/>
          <c:showCatName val="0"/>
          <c:showSerName val="0"/>
          <c:showPercent val="0"/>
          <c:showBubbleSize val="0"/>
        </c:dLbls>
        <c:smooth val="0"/>
        <c:axId val="1120102160"/>
        <c:axId val="1120102552"/>
      </c:lineChart>
      <c:catAx>
        <c:axId val="1120102160"/>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20102552"/>
        <c:crossesAt val="-30"/>
        <c:auto val="1"/>
        <c:lblAlgn val="ctr"/>
        <c:lblOffset val="10"/>
        <c:tickMarkSkip val="1"/>
        <c:noMultiLvlLbl val="0"/>
      </c:catAx>
      <c:valAx>
        <c:axId val="1120102552"/>
        <c:scaling>
          <c:orientation val="minMax"/>
          <c:max val="30"/>
          <c:min val="-3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20102160"/>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t>1985</a:t>
            </a:r>
            <a:r>
              <a:rPr lang="en-US" sz="1400" b="1" baseline="0"/>
              <a:t> Income Groups</a:t>
            </a:r>
            <a:endParaRPr lang="en-US" sz="1400" b="1"/>
          </a:p>
        </c:rich>
      </c:tx>
      <c:layout>
        <c:manualLayout>
          <c:xMode val="edge"/>
          <c:yMode val="edge"/>
          <c:x val="0.38645420688534154"/>
          <c:y val="0"/>
        </c:manualLayout>
      </c:layout>
      <c:overlay val="0"/>
    </c:title>
    <c:autoTitleDeleted val="0"/>
    <c:plotArea>
      <c:layout>
        <c:manualLayout>
          <c:layoutTarget val="inner"/>
          <c:xMode val="edge"/>
          <c:yMode val="edge"/>
          <c:x val="0.14354574530642686"/>
          <c:y val="6.6426663407650535E-2"/>
          <c:w val="0.80945952794152098"/>
          <c:h val="0.84279344239398013"/>
        </c:manualLayout>
      </c:layout>
      <c:lineChart>
        <c:grouping val="standard"/>
        <c:varyColors val="0"/>
        <c:ser>
          <c:idx val="2"/>
          <c:order val="0"/>
          <c:marker>
            <c:symbol val="none"/>
          </c:marker>
          <c:cat>
            <c:numRef>
              <c:f>'B3-Vshape'!$N$30:$X$30</c:f>
              <c:numCache>
                <c:formatCode>0</c:formatCode>
                <c:ptCount val="11"/>
                <c:pt idx="0">
                  <c:v>1980</c:v>
                </c:pt>
                <c:pt idx="1">
                  <c:v>1981</c:v>
                </c:pt>
                <c:pt idx="2">
                  <c:v>1982</c:v>
                </c:pt>
                <c:pt idx="3">
                  <c:v>1983</c:v>
                </c:pt>
                <c:pt idx="4">
                  <c:v>1984</c:v>
                </c:pt>
                <c:pt idx="5">
                  <c:v>1985</c:v>
                </c:pt>
                <c:pt idx="6">
                  <c:v>1986</c:v>
                </c:pt>
                <c:pt idx="7">
                  <c:v>1987</c:v>
                </c:pt>
                <c:pt idx="8">
                  <c:v>1988</c:v>
                </c:pt>
                <c:pt idx="9">
                  <c:v>1989</c:v>
                </c:pt>
                <c:pt idx="10">
                  <c:v>1990</c:v>
                </c:pt>
              </c:numCache>
            </c:numRef>
          </c:cat>
          <c:val>
            <c:numRef>
              <c:f>'B3-Vshape'!$N$32:$X$32</c:f>
              <c:numCache>
                <c:formatCode>0%</c:formatCode>
                <c:ptCount val="11"/>
                <c:pt idx="0">
                  <c:v>1.4425245288039779</c:v>
                </c:pt>
                <c:pt idx="1">
                  <c:v>1.5420416561652881</c:v>
                </c:pt>
                <c:pt idx="2">
                  <c:v>1.5967871872247743</c:v>
                </c:pt>
                <c:pt idx="3">
                  <c:v>1.2970477400228133</c:v>
                </c:pt>
                <c:pt idx="4">
                  <c:v>1.2011232135427354</c:v>
                </c:pt>
                <c:pt idx="5">
                  <c:v>1</c:v>
                </c:pt>
                <c:pt idx="6">
                  <c:v>1.2308470965469629</c:v>
                </c:pt>
                <c:pt idx="7">
                  <c:v>1.3938216097235341</c:v>
                </c:pt>
                <c:pt idx="8">
                  <c:v>1.5687528906576476</c:v>
                </c:pt>
                <c:pt idx="9">
                  <c:v>1.7185091201311065</c:v>
                </c:pt>
                <c:pt idx="10">
                  <c:v>1.7021307962636916</c:v>
                </c:pt>
              </c:numCache>
            </c:numRef>
          </c:val>
          <c:smooth val="0"/>
          <c:extLst>
            <c:ext xmlns:c16="http://schemas.microsoft.com/office/drawing/2014/chart" uri="{C3380CC4-5D6E-409C-BE32-E72D297353CC}">
              <c16:uniqueId val="{00000000-6223-4240-BA4F-93A44B797237}"/>
            </c:ext>
          </c:extLst>
        </c:ser>
        <c:ser>
          <c:idx val="0"/>
          <c:order val="1"/>
          <c:spPr>
            <a:ln w="25400">
              <a:solidFill>
                <a:schemeClr val="tx1"/>
              </a:solidFill>
            </a:ln>
          </c:spPr>
          <c:marker>
            <c:symbol val="none"/>
          </c:marker>
          <c:cat>
            <c:numRef>
              <c:f>'B3-Vshape'!$N$30:$X$30</c:f>
              <c:numCache>
                <c:formatCode>0</c:formatCode>
                <c:ptCount val="11"/>
                <c:pt idx="0">
                  <c:v>1980</c:v>
                </c:pt>
                <c:pt idx="1">
                  <c:v>1981</c:v>
                </c:pt>
                <c:pt idx="2">
                  <c:v>1982</c:v>
                </c:pt>
                <c:pt idx="3">
                  <c:v>1983</c:v>
                </c:pt>
                <c:pt idx="4">
                  <c:v>1984</c:v>
                </c:pt>
                <c:pt idx="5">
                  <c:v>1985</c:v>
                </c:pt>
                <c:pt idx="6">
                  <c:v>1986</c:v>
                </c:pt>
                <c:pt idx="7">
                  <c:v>1987</c:v>
                </c:pt>
                <c:pt idx="8">
                  <c:v>1988</c:v>
                </c:pt>
                <c:pt idx="9">
                  <c:v>1989</c:v>
                </c:pt>
                <c:pt idx="10">
                  <c:v>1990</c:v>
                </c:pt>
              </c:numCache>
            </c:numRef>
          </c:cat>
          <c:val>
            <c:numRef>
              <c:f>'B3-Vshape'!$N$33:$X$33</c:f>
              <c:numCache>
                <c:formatCode>0%</c:formatCode>
                <c:ptCount val="11"/>
                <c:pt idx="0">
                  <c:v>1.2545514367781929</c:v>
                </c:pt>
                <c:pt idx="1">
                  <c:v>1.2349171013146876</c:v>
                </c:pt>
                <c:pt idx="2">
                  <c:v>1.1750661432656655</c:v>
                </c:pt>
                <c:pt idx="3">
                  <c:v>1.1218132443798143</c:v>
                </c:pt>
                <c:pt idx="4">
                  <c:v>1.1036973059775215</c:v>
                </c:pt>
                <c:pt idx="5">
                  <c:v>1</c:v>
                </c:pt>
                <c:pt idx="6">
                  <c:v>1.1783192975966774</c:v>
                </c:pt>
                <c:pt idx="7">
                  <c:v>1.3397348126569952</c:v>
                </c:pt>
                <c:pt idx="8">
                  <c:v>1.4471209873956636</c:v>
                </c:pt>
                <c:pt idx="9">
                  <c:v>1.5202428292321633</c:v>
                </c:pt>
                <c:pt idx="10">
                  <c:v>1.5618564594206426</c:v>
                </c:pt>
              </c:numCache>
            </c:numRef>
          </c:val>
          <c:smooth val="0"/>
          <c:extLst>
            <c:ext xmlns:c16="http://schemas.microsoft.com/office/drawing/2014/chart" uri="{C3380CC4-5D6E-409C-BE32-E72D297353CC}">
              <c16:uniqueId val="{00000001-6223-4240-BA4F-93A44B797237}"/>
            </c:ext>
          </c:extLst>
        </c:ser>
        <c:ser>
          <c:idx val="1"/>
          <c:order val="2"/>
          <c:spPr>
            <a:ln w="25400">
              <a:solidFill>
                <a:schemeClr val="tx1">
                  <a:lumMod val="75000"/>
                  <a:lumOff val="25000"/>
                </a:schemeClr>
              </a:solidFill>
              <a:prstDash val="sysDash"/>
            </a:ln>
          </c:spPr>
          <c:marker>
            <c:symbol val="none"/>
          </c:marker>
          <c:cat>
            <c:numRef>
              <c:f>'B3-Vshape'!$N$30:$X$30</c:f>
              <c:numCache>
                <c:formatCode>0</c:formatCode>
                <c:ptCount val="11"/>
                <c:pt idx="0">
                  <c:v>1980</c:v>
                </c:pt>
                <c:pt idx="1">
                  <c:v>1981</c:v>
                </c:pt>
                <c:pt idx="2">
                  <c:v>1982</c:v>
                </c:pt>
                <c:pt idx="3">
                  <c:v>1983</c:v>
                </c:pt>
                <c:pt idx="4">
                  <c:v>1984</c:v>
                </c:pt>
                <c:pt idx="5">
                  <c:v>1985</c:v>
                </c:pt>
                <c:pt idx="6">
                  <c:v>1986</c:v>
                </c:pt>
                <c:pt idx="7">
                  <c:v>1987</c:v>
                </c:pt>
                <c:pt idx="8">
                  <c:v>1988</c:v>
                </c:pt>
                <c:pt idx="9">
                  <c:v>1989</c:v>
                </c:pt>
                <c:pt idx="10">
                  <c:v>1990</c:v>
                </c:pt>
              </c:numCache>
            </c:numRef>
          </c:cat>
          <c:val>
            <c:numRef>
              <c:f>'B3-Vshape'!$N$34:$X$34</c:f>
              <c:numCache>
                <c:formatCode>0%</c:formatCode>
                <c:ptCount val="11"/>
                <c:pt idx="0">
                  <c:v>0.9976553387307735</c:v>
                </c:pt>
                <c:pt idx="1">
                  <c:v>0.98228802614359623</c:v>
                </c:pt>
                <c:pt idx="2">
                  <c:v>0.93000974620777677</c:v>
                </c:pt>
                <c:pt idx="3">
                  <c:v>0.93403912036575276</c:v>
                </c:pt>
                <c:pt idx="4">
                  <c:v>0.96780009023618074</c:v>
                </c:pt>
                <c:pt idx="5">
                  <c:v>1</c:v>
                </c:pt>
                <c:pt idx="6">
                  <c:v>1.0761878834971841</c:v>
                </c:pt>
                <c:pt idx="7">
                  <c:v>1.134091770628229</c:v>
                </c:pt>
                <c:pt idx="8">
                  <c:v>1.1989201940330094</c:v>
                </c:pt>
                <c:pt idx="9">
                  <c:v>1.2364110973262192</c:v>
                </c:pt>
                <c:pt idx="10">
                  <c:v>1.2209120852821762</c:v>
                </c:pt>
              </c:numCache>
            </c:numRef>
          </c:val>
          <c:smooth val="0"/>
          <c:extLst>
            <c:ext xmlns:c16="http://schemas.microsoft.com/office/drawing/2014/chart" uri="{C3380CC4-5D6E-409C-BE32-E72D297353CC}">
              <c16:uniqueId val="{00000002-6223-4240-BA4F-93A44B797237}"/>
            </c:ext>
          </c:extLst>
        </c:ser>
        <c:ser>
          <c:idx val="3"/>
          <c:order val="3"/>
          <c:spPr>
            <a:ln w="25400">
              <a:solidFill>
                <a:schemeClr val="tx1">
                  <a:lumMod val="50000"/>
                  <a:lumOff val="50000"/>
                </a:schemeClr>
              </a:solidFill>
            </a:ln>
          </c:spPr>
          <c:marker>
            <c:symbol val="none"/>
          </c:marker>
          <c:cat>
            <c:numRef>
              <c:f>'B3-Vshape'!$N$30:$X$30</c:f>
              <c:numCache>
                <c:formatCode>0</c:formatCode>
                <c:ptCount val="11"/>
                <c:pt idx="0">
                  <c:v>1980</c:v>
                </c:pt>
                <c:pt idx="1">
                  <c:v>1981</c:v>
                </c:pt>
                <c:pt idx="2">
                  <c:v>1982</c:v>
                </c:pt>
                <c:pt idx="3">
                  <c:v>1983</c:v>
                </c:pt>
                <c:pt idx="4">
                  <c:v>1984</c:v>
                </c:pt>
                <c:pt idx="5">
                  <c:v>1985</c:v>
                </c:pt>
                <c:pt idx="6">
                  <c:v>1986</c:v>
                </c:pt>
                <c:pt idx="7">
                  <c:v>1987</c:v>
                </c:pt>
                <c:pt idx="8">
                  <c:v>1988</c:v>
                </c:pt>
                <c:pt idx="9">
                  <c:v>1989</c:v>
                </c:pt>
                <c:pt idx="10">
                  <c:v>1990</c:v>
                </c:pt>
              </c:numCache>
            </c:numRef>
          </c:cat>
          <c:val>
            <c:numRef>
              <c:f>'B3-Vshape'!$N$35:$X$35</c:f>
              <c:numCache>
                <c:formatCode>0%</c:formatCode>
                <c:ptCount val="11"/>
                <c:pt idx="0">
                  <c:v>0.87014075194623719</c:v>
                </c:pt>
                <c:pt idx="1">
                  <c:v>0.88152054117824374</c:v>
                </c:pt>
                <c:pt idx="2">
                  <c:v>0.88257264307332839</c:v>
                </c:pt>
                <c:pt idx="3">
                  <c:v>0.87035712580498326</c:v>
                </c:pt>
                <c:pt idx="4">
                  <c:v>0.9330432128813978</c:v>
                </c:pt>
                <c:pt idx="5">
                  <c:v>1</c:v>
                </c:pt>
                <c:pt idx="6">
                  <c:v>1.0317377306152669</c:v>
                </c:pt>
                <c:pt idx="7">
                  <c:v>1.0814050287206931</c:v>
                </c:pt>
                <c:pt idx="8">
                  <c:v>1.1305826961010828</c:v>
                </c:pt>
                <c:pt idx="9">
                  <c:v>1.1404290312677436</c:v>
                </c:pt>
                <c:pt idx="10">
                  <c:v>1.1310523514216981</c:v>
                </c:pt>
              </c:numCache>
            </c:numRef>
          </c:val>
          <c:smooth val="0"/>
          <c:extLst>
            <c:ext xmlns:c16="http://schemas.microsoft.com/office/drawing/2014/chart" uri="{C3380CC4-5D6E-409C-BE32-E72D297353CC}">
              <c16:uniqueId val="{00000003-6223-4240-BA4F-93A44B797237}"/>
            </c:ext>
          </c:extLst>
        </c:ser>
        <c:dLbls>
          <c:showLegendKey val="0"/>
          <c:showVal val="0"/>
          <c:showCatName val="0"/>
          <c:showSerName val="0"/>
          <c:showPercent val="0"/>
          <c:showBubbleSize val="0"/>
        </c:dLbls>
        <c:smooth val="0"/>
        <c:axId val="1239485592"/>
        <c:axId val="1239485984"/>
      </c:lineChart>
      <c:catAx>
        <c:axId val="1239485592"/>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9485984"/>
        <c:crossesAt val="-2"/>
        <c:auto val="1"/>
        <c:lblAlgn val="ctr"/>
        <c:lblOffset val="10"/>
        <c:tickLblSkip val="2"/>
        <c:tickMarkSkip val="1"/>
        <c:noMultiLvlLbl val="0"/>
      </c:catAx>
      <c:valAx>
        <c:axId val="1239485984"/>
        <c:scaling>
          <c:orientation val="minMax"/>
          <c:max val="2"/>
          <c:min val="0.75000000000000011"/>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1985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39485592"/>
        <c:crosses val="autoZero"/>
        <c:crossBetween val="midCat"/>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t>1995</a:t>
            </a:r>
            <a:r>
              <a:rPr lang="en-US" sz="1400" b="1" baseline="0"/>
              <a:t> Income Groups</a:t>
            </a:r>
            <a:endParaRPr lang="en-US" sz="1400" b="1"/>
          </a:p>
        </c:rich>
      </c:tx>
      <c:layout>
        <c:manualLayout>
          <c:xMode val="edge"/>
          <c:yMode val="edge"/>
          <c:x val="0.38645420688534154"/>
          <c:y val="0"/>
        </c:manualLayout>
      </c:layout>
      <c:overlay val="0"/>
    </c:title>
    <c:autoTitleDeleted val="0"/>
    <c:plotArea>
      <c:layout>
        <c:manualLayout>
          <c:layoutTarget val="inner"/>
          <c:xMode val="edge"/>
          <c:yMode val="edge"/>
          <c:x val="0.14354574530642686"/>
          <c:y val="6.6426663407650535E-2"/>
          <c:w val="0.80945952794152098"/>
          <c:h val="0.84279344239398013"/>
        </c:manualLayout>
      </c:layout>
      <c:lineChart>
        <c:grouping val="standard"/>
        <c:varyColors val="0"/>
        <c:ser>
          <c:idx val="2"/>
          <c:order val="0"/>
          <c:marker>
            <c:symbol val="none"/>
          </c:marker>
          <c:cat>
            <c:numRef>
              <c:f>'B3-Vshape'!$N$42:$X$42</c:f>
              <c:numCache>
                <c:formatCode>0</c:formatCod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'B3-Vshape'!$N$44:$X$44</c:f>
              <c:numCache>
                <c:formatCode>0%</c:formatCode>
                <c:ptCount val="11"/>
                <c:pt idx="0">
                  <c:v>1.4054983944736492</c:v>
                </c:pt>
                <c:pt idx="1">
                  <c:v>1.3847547301905831</c:v>
                </c:pt>
                <c:pt idx="2">
                  <c:v>1.3903019075106435</c:v>
                </c:pt>
                <c:pt idx="3">
                  <c:v>1.3116633165572953</c:v>
                </c:pt>
                <c:pt idx="4">
                  <c:v>1.1970344995964473</c:v>
                </c:pt>
                <c:pt idx="5">
                  <c:v>1</c:v>
                </c:pt>
                <c:pt idx="6">
                  <c:v>1.2126177757826389</c:v>
                </c:pt>
                <c:pt idx="7">
                  <c:v>1.3883473537073678</c:v>
                </c:pt>
                <c:pt idx="8">
                  <c:v>1.5436562542168726</c:v>
                </c:pt>
                <c:pt idx="9">
                  <c:v>1.7168965661008553</c:v>
                </c:pt>
                <c:pt idx="10">
                  <c:v>1.7901603484978323</c:v>
                </c:pt>
              </c:numCache>
            </c:numRef>
          </c:val>
          <c:smooth val="0"/>
          <c:extLst>
            <c:ext xmlns:c16="http://schemas.microsoft.com/office/drawing/2014/chart" uri="{C3380CC4-5D6E-409C-BE32-E72D297353CC}">
              <c16:uniqueId val="{00000000-BBA6-4256-B522-7A3C055D1314}"/>
            </c:ext>
          </c:extLst>
        </c:ser>
        <c:ser>
          <c:idx val="0"/>
          <c:order val="1"/>
          <c:spPr>
            <a:ln w="25400">
              <a:solidFill>
                <a:schemeClr val="tx1"/>
              </a:solidFill>
            </a:ln>
          </c:spPr>
          <c:marker>
            <c:symbol val="none"/>
          </c:marker>
          <c:cat>
            <c:numRef>
              <c:f>'B3-Vshape'!$N$42:$X$42</c:f>
              <c:numCache>
                <c:formatCode>0</c:formatCod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'B3-Vshape'!$N$45:$X$45</c:f>
              <c:numCache>
                <c:formatCode>0%</c:formatCode>
                <c:ptCount val="11"/>
                <c:pt idx="0">
                  <c:v>1.4529953034982894</c:v>
                </c:pt>
                <c:pt idx="1">
                  <c:v>1.4241318495847062</c:v>
                </c:pt>
                <c:pt idx="2">
                  <c:v>1.3608840934429549</c:v>
                </c:pt>
                <c:pt idx="3">
                  <c:v>1.2666612374297366</c:v>
                </c:pt>
                <c:pt idx="4">
                  <c:v>1.1205423774068388</c:v>
                </c:pt>
                <c:pt idx="5">
                  <c:v>1</c:v>
                </c:pt>
                <c:pt idx="6">
                  <c:v>1.2568467920798199</c:v>
                </c:pt>
                <c:pt idx="7">
                  <c:v>1.3529232263596238</c:v>
                </c:pt>
                <c:pt idx="8">
                  <c:v>1.4927986542495868</c:v>
                </c:pt>
                <c:pt idx="9">
                  <c:v>1.6627058308286051</c:v>
                </c:pt>
                <c:pt idx="10">
                  <c:v>1.7836378804623294</c:v>
                </c:pt>
              </c:numCache>
            </c:numRef>
          </c:val>
          <c:smooth val="0"/>
          <c:extLst>
            <c:ext xmlns:c16="http://schemas.microsoft.com/office/drawing/2014/chart" uri="{C3380CC4-5D6E-409C-BE32-E72D297353CC}">
              <c16:uniqueId val="{00000001-BBA6-4256-B522-7A3C055D1314}"/>
            </c:ext>
          </c:extLst>
        </c:ser>
        <c:ser>
          <c:idx val="1"/>
          <c:order val="2"/>
          <c:spPr>
            <a:ln w="25400">
              <a:solidFill>
                <a:schemeClr val="tx1">
                  <a:lumMod val="50000"/>
                  <a:lumOff val="50000"/>
                </a:schemeClr>
              </a:solidFill>
              <a:prstDash val="sysDash"/>
            </a:ln>
          </c:spPr>
          <c:marker>
            <c:symbol val="none"/>
          </c:marker>
          <c:cat>
            <c:numRef>
              <c:f>'B3-Vshape'!$N$42:$X$42</c:f>
              <c:numCache>
                <c:formatCode>0</c:formatCod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'B3-Vshape'!$N$46:$X$46</c:f>
              <c:numCache>
                <c:formatCode>0%</c:formatCode>
                <c:ptCount val="11"/>
                <c:pt idx="0">
                  <c:v>0.96139904891692474</c:v>
                </c:pt>
                <c:pt idx="1">
                  <c:v>0.92938232363940265</c:v>
                </c:pt>
                <c:pt idx="2">
                  <c:v>0.94628897565025083</c:v>
                </c:pt>
                <c:pt idx="3">
                  <c:v>0.96440881153512781</c:v>
                </c:pt>
                <c:pt idx="4">
                  <c:v>0.97904009535083114</c:v>
                </c:pt>
                <c:pt idx="5">
                  <c:v>1</c:v>
                </c:pt>
                <c:pt idx="6">
                  <c:v>1.0435391030808407</c:v>
                </c:pt>
                <c:pt idx="7">
                  <c:v>1.1542437186635306</c:v>
                </c:pt>
                <c:pt idx="8">
                  <c:v>1.2156348071864131</c:v>
                </c:pt>
                <c:pt idx="9">
                  <c:v>1.2725217119130512</c:v>
                </c:pt>
                <c:pt idx="10">
                  <c:v>1.3226171559874078</c:v>
                </c:pt>
              </c:numCache>
            </c:numRef>
          </c:val>
          <c:smooth val="0"/>
          <c:extLst>
            <c:ext xmlns:c16="http://schemas.microsoft.com/office/drawing/2014/chart" uri="{C3380CC4-5D6E-409C-BE32-E72D297353CC}">
              <c16:uniqueId val="{00000002-BBA6-4256-B522-7A3C055D1314}"/>
            </c:ext>
          </c:extLst>
        </c:ser>
        <c:ser>
          <c:idx val="3"/>
          <c:order val="3"/>
          <c:spPr>
            <a:ln w="25400"/>
          </c:spPr>
          <c:marker>
            <c:symbol val="none"/>
          </c:marker>
          <c:cat>
            <c:numRef>
              <c:f>'B3-Vshape'!$N$42:$X$42</c:f>
              <c:numCache>
                <c:formatCode>0</c:formatCod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'B3-Vshape'!$N$47:$X$47</c:f>
              <c:numCache>
                <c:formatCode>0%</c:formatCode>
                <c:ptCount val="11"/>
                <c:pt idx="0">
                  <c:v>0.87390426818791789</c:v>
                </c:pt>
                <c:pt idx="1">
                  <c:v>0.85811463236444319</c:v>
                </c:pt>
                <c:pt idx="2">
                  <c:v>0.90428863386407288</c:v>
                </c:pt>
                <c:pt idx="3">
                  <c:v>0.91575327827394415</c:v>
                </c:pt>
                <c:pt idx="4">
                  <c:v>0.95078800831498556</c:v>
                </c:pt>
                <c:pt idx="5">
                  <c:v>1</c:v>
                </c:pt>
                <c:pt idx="6">
                  <c:v>1.0174173325246867</c:v>
                </c:pt>
                <c:pt idx="7">
                  <c:v>1.062096089999137</c:v>
                </c:pt>
                <c:pt idx="8">
                  <c:v>1.0991351560698346</c:v>
                </c:pt>
                <c:pt idx="9">
                  <c:v>1.1443967970534235</c:v>
                </c:pt>
                <c:pt idx="10">
                  <c:v>1.180086883763775</c:v>
                </c:pt>
              </c:numCache>
            </c:numRef>
          </c:val>
          <c:smooth val="0"/>
          <c:extLst>
            <c:ext xmlns:c16="http://schemas.microsoft.com/office/drawing/2014/chart" uri="{C3380CC4-5D6E-409C-BE32-E72D297353CC}">
              <c16:uniqueId val="{00000003-BBA6-4256-B522-7A3C055D1314}"/>
            </c:ext>
          </c:extLst>
        </c:ser>
        <c:dLbls>
          <c:showLegendKey val="0"/>
          <c:showVal val="0"/>
          <c:showCatName val="0"/>
          <c:showSerName val="0"/>
          <c:showPercent val="0"/>
          <c:showBubbleSize val="0"/>
        </c:dLbls>
        <c:smooth val="0"/>
        <c:axId val="1239486768"/>
        <c:axId val="1239487160"/>
      </c:lineChart>
      <c:catAx>
        <c:axId val="1239486768"/>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9487160"/>
        <c:crossesAt val="-2"/>
        <c:auto val="1"/>
        <c:lblAlgn val="ctr"/>
        <c:lblOffset val="10"/>
        <c:tickLblSkip val="2"/>
        <c:tickMarkSkip val="1"/>
        <c:noMultiLvlLbl val="0"/>
      </c:catAx>
      <c:valAx>
        <c:axId val="1239487160"/>
        <c:scaling>
          <c:orientation val="minMax"/>
          <c:max val="2"/>
          <c:min val="0.75000000000000011"/>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1995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39486768"/>
        <c:crosses val="autoZero"/>
        <c:crossBetween val="midCat"/>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354582640520722"/>
          <c:y val="6.6426663407650535E-2"/>
          <c:w val="0.80945952794152098"/>
          <c:h val="0.84279344239398013"/>
        </c:manualLayout>
      </c:layout>
      <c:lineChart>
        <c:grouping val="standard"/>
        <c:varyColors val="0"/>
        <c:ser>
          <c:idx val="2"/>
          <c:order val="0"/>
          <c:tx>
            <c:v>6th</c:v>
          </c:tx>
          <c:spPr>
            <a:ln>
              <a:solidFill>
                <a:schemeClr val="tx1"/>
              </a:solidFill>
              <a:prstDash val="sysDash"/>
            </a:ln>
          </c:spPr>
          <c:marker>
            <c:symbol val="none"/>
          </c:marker>
          <c:cat>
            <c:numRef>
              <c:f>'B4-Vshape'!$B$31:$L$31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'B4-Vshape'!$B$37:$L$37</c:f>
              <c:numCache>
                <c:formatCode>0%</c:formatCode>
                <c:ptCount val="11"/>
                <c:pt idx="0">
                  <c:v>1.085490959677178</c:v>
                </c:pt>
                <c:pt idx="1">
                  <c:v>1.0387528351030975</c:v>
                </c:pt>
                <c:pt idx="2">
                  <c:v>1.0024707498980847</c:v>
                </c:pt>
                <c:pt idx="3">
                  <c:v>1.0321428528379777</c:v>
                </c:pt>
                <c:pt idx="4">
                  <c:v>1.0105312977071881</c:v>
                </c:pt>
                <c:pt idx="5">
                  <c:v>1</c:v>
                </c:pt>
                <c:pt idx="6">
                  <c:v>1.1186740209845176</c:v>
                </c:pt>
                <c:pt idx="7">
                  <c:v>1.3180155817592412</c:v>
                </c:pt>
                <c:pt idx="8">
                  <c:v>1.4564485946454222</c:v>
                </c:pt>
                <c:pt idx="9">
                  <c:v>1.4747170553139641</c:v>
                </c:pt>
                <c:pt idx="10">
                  <c:v>1.468218816362757</c:v>
                </c:pt>
              </c:numCache>
            </c:numRef>
          </c:val>
          <c:smooth val="0"/>
          <c:extLst>
            <c:ext xmlns:c16="http://schemas.microsoft.com/office/drawing/2014/chart" uri="{C3380CC4-5D6E-409C-BE32-E72D297353CC}">
              <c16:uniqueId val="{00000000-AD4E-4BF6-82FB-363A235C8D83}"/>
            </c:ext>
          </c:extLst>
        </c:ser>
        <c:ser>
          <c:idx val="4"/>
          <c:order val="1"/>
          <c:tx>
            <c:v>7th</c:v>
          </c:tx>
          <c:spPr>
            <a:ln w="25400">
              <a:solidFill>
                <a:schemeClr val="bg1">
                  <a:lumMod val="75000"/>
                </a:schemeClr>
              </a:solidFill>
            </a:ln>
          </c:spPr>
          <c:marker>
            <c:symbol val="none"/>
          </c:marker>
          <c:val>
            <c:numRef>
              <c:f>'B4-Vshape'!$B$38:$L$38</c:f>
              <c:numCache>
                <c:formatCode>0%</c:formatCode>
                <c:ptCount val="11"/>
                <c:pt idx="0">
                  <c:v>1.1390628399334999</c:v>
                </c:pt>
                <c:pt idx="1">
                  <c:v>1.1083807333781355</c:v>
                </c:pt>
                <c:pt idx="2">
                  <c:v>1.1065685862067773</c:v>
                </c:pt>
                <c:pt idx="3">
                  <c:v>1.0816945093108026</c:v>
                </c:pt>
                <c:pt idx="4">
                  <c:v>1.0584264873215279</c:v>
                </c:pt>
                <c:pt idx="5">
                  <c:v>1</c:v>
                </c:pt>
                <c:pt idx="6">
                  <c:v>1.1462148668190273</c:v>
                </c:pt>
                <c:pt idx="7">
                  <c:v>1.2942997996521006</c:v>
                </c:pt>
                <c:pt idx="8">
                  <c:v>1.3560218390502516</c:v>
                </c:pt>
                <c:pt idx="9">
                  <c:v>1.284958938415516</c:v>
                </c:pt>
                <c:pt idx="10">
                  <c:v>1.2902382171989921</c:v>
                </c:pt>
              </c:numCache>
            </c:numRef>
          </c:val>
          <c:smooth val="0"/>
          <c:extLst>
            <c:ext xmlns:c16="http://schemas.microsoft.com/office/drawing/2014/chart" uri="{C3380CC4-5D6E-409C-BE32-E72D297353CC}">
              <c16:uniqueId val="{00000001-AD4E-4BF6-82FB-363A235C8D83}"/>
            </c:ext>
          </c:extLst>
        </c:ser>
        <c:ser>
          <c:idx val="1"/>
          <c:order val="2"/>
          <c:tx>
            <c:v>8th</c:v>
          </c:tx>
          <c:spPr>
            <a:ln w="25400">
              <a:solidFill>
                <a:schemeClr val="tx1"/>
              </a:solidFill>
            </a:ln>
          </c:spPr>
          <c:marker>
            <c:symbol val="none"/>
          </c:marker>
          <c:cat>
            <c:numRef>
              <c:f>'B4-Vshape'!$B$31:$L$31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'B4-Vshape'!$B$39:$L$39</c:f>
              <c:numCache>
                <c:formatCode>0%</c:formatCode>
                <c:ptCount val="11"/>
                <c:pt idx="0">
                  <c:v>1.4748138634865351</c:v>
                </c:pt>
                <c:pt idx="1">
                  <c:v>1.3898231231197742</c:v>
                </c:pt>
                <c:pt idx="2">
                  <c:v>1.3346638433492162</c:v>
                </c:pt>
                <c:pt idx="3">
                  <c:v>1.2362252022480928</c:v>
                </c:pt>
                <c:pt idx="4">
                  <c:v>1.1333947189005114</c:v>
                </c:pt>
                <c:pt idx="5">
                  <c:v>1</c:v>
                </c:pt>
                <c:pt idx="6">
                  <c:v>1.1429442310984692</c:v>
                </c:pt>
                <c:pt idx="7">
                  <c:v>1.2620743187931662</c:v>
                </c:pt>
                <c:pt idx="8">
                  <c:v>1.2378126908197475</c:v>
                </c:pt>
                <c:pt idx="9">
                  <c:v>1.2181531401613177</c:v>
                </c:pt>
                <c:pt idx="10">
                  <c:v>1.2632312564170523</c:v>
                </c:pt>
              </c:numCache>
            </c:numRef>
          </c:val>
          <c:smooth val="0"/>
          <c:extLst>
            <c:ext xmlns:c16="http://schemas.microsoft.com/office/drawing/2014/chart" uri="{C3380CC4-5D6E-409C-BE32-E72D297353CC}">
              <c16:uniqueId val="{00000002-AD4E-4BF6-82FB-363A235C8D83}"/>
            </c:ext>
          </c:extLst>
        </c:ser>
        <c:ser>
          <c:idx val="0"/>
          <c:order val="3"/>
          <c:tx>
            <c:v>9th</c:v>
          </c:tx>
          <c:spPr>
            <a:ln>
              <a:solidFill>
                <a:schemeClr val="tx1">
                  <a:lumMod val="50000"/>
                  <a:lumOff val="50000"/>
                </a:schemeClr>
              </a:solidFill>
            </a:ln>
          </c:spPr>
          <c:marker>
            <c:symbol val="none"/>
          </c:marker>
          <c:val>
            <c:numRef>
              <c:f>'B4-Vshape'!$B$40:$L$40</c:f>
              <c:numCache>
                <c:formatCode>0%</c:formatCode>
                <c:ptCount val="11"/>
                <c:pt idx="0">
                  <c:v>1.9600881470312621</c:v>
                </c:pt>
                <c:pt idx="1">
                  <c:v>1.7616673205004294</c:v>
                </c:pt>
                <c:pt idx="2">
                  <c:v>1.6125758566183193</c:v>
                </c:pt>
                <c:pt idx="3">
                  <c:v>1.406945467700941</c:v>
                </c:pt>
                <c:pt idx="4">
                  <c:v>1.2376527290894606</c:v>
                </c:pt>
                <c:pt idx="5">
                  <c:v>1</c:v>
                </c:pt>
                <c:pt idx="6">
                  <c:v>1.1735064089670775</c:v>
                </c:pt>
                <c:pt idx="7">
                  <c:v>1.3207987298927315</c:v>
                </c:pt>
                <c:pt idx="8">
                  <c:v>1.3425449821791562</c:v>
                </c:pt>
                <c:pt idx="9">
                  <c:v>1.3421397945128974</c:v>
                </c:pt>
                <c:pt idx="10">
                  <c:v>1.3018825341599807</c:v>
                </c:pt>
              </c:numCache>
            </c:numRef>
          </c:val>
          <c:smooth val="0"/>
          <c:extLst>
            <c:ext xmlns:c16="http://schemas.microsoft.com/office/drawing/2014/chart" uri="{C3380CC4-5D6E-409C-BE32-E72D297353CC}">
              <c16:uniqueId val="{00000003-AD4E-4BF6-82FB-363A235C8D83}"/>
            </c:ext>
          </c:extLst>
        </c:ser>
        <c:dLbls>
          <c:showLegendKey val="0"/>
          <c:showVal val="0"/>
          <c:showCatName val="0"/>
          <c:showSerName val="0"/>
          <c:showPercent val="0"/>
          <c:showBubbleSize val="0"/>
        </c:dLbls>
        <c:smooth val="0"/>
        <c:axId val="1260503488"/>
        <c:axId val="1260503880"/>
      </c:lineChart>
      <c:catAx>
        <c:axId val="1260503488"/>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0503880"/>
        <c:crossesAt val="-2"/>
        <c:auto val="1"/>
        <c:lblAlgn val="ctr"/>
        <c:lblOffset val="10"/>
        <c:tickLblSkip val="2"/>
        <c:tickMarkSkip val="1"/>
        <c:noMultiLvlLbl val="0"/>
      </c:catAx>
      <c:valAx>
        <c:axId val="1260503880"/>
        <c:scaling>
          <c:orientation val="minMax"/>
          <c:max val="2"/>
          <c:min val="0.75000000000000011"/>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2005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0503488"/>
        <c:crosses val="autoZero"/>
        <c:crossBetween val="midCat"/>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354582640520722"/>
          <c:y val="7.5295843008537464E-2"/>
          <c:w val="0.80945952794152098"/>
          <c:h val="0.84279344239398013"/>
        </c:manualLayout>
      </c:layout>
      <c:lineChart>
        <c:grouping val="standard"/>
        <c:varyColors val="0"/>
        <c:ser>
          <c:idx val="2"/>
          <c:order val="0"/>
          <c:tx>
            <c:strRef>
              <c:f>'B4-Vshape'!$A$32</c:f>
              <c:strCache>
                <c:ptCount val="1"/>
                <c:pt idx="0">
                  <c:v>1st decile</c:v>
                </c:pt>
              </c:strCache>
            </c:strRef>
          </c:tx>
          <c:marker>
            <c:symbol val="none"/>
          </c:marker>
          <c:cat>
            <c:numRef>
              <c:f>'B4-Vshape'!$B$31:$L$31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'B4-Vshape'!$B$32:$L$32</c:f>
              <c:numCache>
                <c:formatCode>0%</c:formatCode>
                <c:ptCount val="11"/>
                <c:pt idx="0">
                  <c:v>0.2224822996337921</c:v>
                </c:pt>
                <c:pt idx="1">
                  <c:v>0.67003717229732063</c:v>
                </c:pt>
                <c:pt idx="2">
                  <c:v>0.83098196266663038</c:v>
                </c:pt>
                <c:pt idx="3">
                  <c:v>0.89530277100267774</c:v>
                </c:pt>
                <c:pt idx="4">
                  <c:v>0.94712238126215009</c:v>
                </c:pt>
                <c:pt idx="5">
                  <c:v>1</c:v>
                </c:pt>
                <c:pt idx="6">
                  <c:v>1.0384636557676574</c:v>
                </c:pt>
                <c:pt idx="7">
                  <c:v>1.1249988494549621</c:v>
                </c:pt>
                <c:pt idx="8">
                  <c:v>1.1518023979251981</c:v>
                </c:pt>
                <c:pt idx="9">
                  <c:v>1.1503562596742336</c:v>
                </c:pt>
                <c:pt idx="10">
                  <c:v>1.1644756238237497</c:v>
                </c:pt>
              </c:numCache>
            </c:numRef>
          </c:val>
          <c:smooth val="0"/>
          <c:extLst>
            <c:ext xmlns:c16="http://schemas.microsoft.com/office/drawing/2014/chart" uri="{C3380CC4-5D6E-409C-BE32-E72D297353CC}">
              <c16:uniqueId val="{00000000-CD17-45D5-8763-D74721A4CD95}"/>
            </c:ext>
          </c:extLst>
        </c:ser>
        <c:ser>
          <c:idx val="4"/>
          <c:order val="1"/>
          <c:tx>
            <c:strRef>
              <c:f>'B4-Vshape'!$A$33</c:f>
              <c:strCache>
                <c:ptCount val="1"/>
                <c:pt idx="0">
                  <c:v>2nd decile</c:v>
                </c:pt>
              </c:strCache>
            </c:strRef>
          </c:tx>
          <c:marker>
            <c:symbol val="none"/>
          </c:marker>
          <c:val>
            <c:numRef>
              <c:f>'B4-Vshape'!$B$33:$L$33</c:f>
              <c:numCache>
                <c:formatCode>0%</c:formatCode>
                <c:ptCount val="11"/>
                <c:pt idx="0">
                  <c:v>0.64090034709861921</c:v>
                </c:pt>
                <c:pt idx="1">
                  <c:v>0.84592936001982577</c:v>
                </c:pt>
                <c:pt idx="2">
                  <c:v>0.95121478786776437</c:v>
                </c:pt>
                <c:pt idx="3">
                  <c:v>0.9829800775692854</c:v>
                </c:pt>
                <c:pt idx="4">
                  <c:v>1.0122367557877145</c:v>
                </c:pt>
                <c:pt idx="5">
                  <c:v>1</c:v>
                </c:pt>
                <c:pt idx="6">
                  <c:v>1.048383474039706</c:v>
                </c:pt>
                <c:pt idx="7">
                  <c:v>1.1726118475166056</c:v>
                </c:pt>
                <c:pt idx="8">
                  <c:v>1.1801823659666664</c:v>
                </c:pt>
                <c:pt idx="9">
                  <c:v>1.192616933069087</c:v>
                </c:pt>
                <c:pt idx="10">
                  <c:v>1.2134150649349309</c:v>
                </c:pt>
              </c:numCache>
            </c:numRef>
          </c:val>
          <c:smooth val="0"/>
          <c:extLst>
            <c:ext xmlns:c16="http://schemas.microsoft.com/office/drawing/2014/chart" uri="{C3380CC4-5D6E-409C-BE32-E72D297353CC}">
              <c16:uniqueId val="{00000001-CD17-45D5-8763-D74721A4CD95}"/>
            </c:ext>
          </c:extLst>
        </c:ser>
        <c:ser>
          <c:idx val="1"/>
          <c:order val="2"/>
          <c:tx>
            <c:strRef>
              <c:f>'B4-Vshape'!$A$34</c:f>
              <c:strCache>
                <c:ptCount val="1"/>
                <c:pt idx="0">
                  <c:v>3rd decile</c:v>
                </c:pt>
              </c:strCache>
            </c:strRef>
          </c:tx>
          <c:marker>
            <c:symbol val="none"/>
          </c:marker>
          <c:cat>
            <c:numRef>
              <c:f>'B4-Vshape'!$B$31:$L$31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'B4-Vshape'!$B$34:$L$34</c:f>
              <c:numCache>
                <c:formatCode>0%</c:formatCode>
                <c:ptCount val="11"/>
                <c:pt idx="0">
                  <c:v>0.91429193222337146</c:v>
                </c:pt>
                <c:pt idx="1">
                  <c:v>1.0189439707709911</c:v>
                </c:pt>
                <c:pt idx="2">
                  <c:v>1.0228668453857246</c:v>
                </c:pt>
                <c:pt idx="3">
                  <c:v>1.0346240308228019</c:v>
                </c:pt>
                <c:pt idx="4">
                  <c:v>1.0057465943297641</c:v>
                </c:pt>
                <c:pt idx="5">
                  <c:v>1</c:v>
                </c:pt>
                <c:pt idx="6">
                  <c:v>1.073753457814915</c:v>
                </c:pt>
                <c:pt idx="7">
                  <c:v>1.1951888461101308</c:v>
                </c:pt>
                <c:pt idx="8">
                  <c:v>1.1870417879637412</c:v>
                </c:pt>
                <c:pt idx="9">
                  <c:v>1.1287017460016102</c:v>
                </c:pt>
                <c:pt idx="10">
                  <c:v>1.1667671212985808</c:v>
                </c:pt>
              </c:numCache>
            </c:numRef>
          </c:val>
          <c:smooth val="0"/>
          <c:extLst>
            <c:ext xmlns:c16="http://schemas.microsoft.com/office/drawing/2014/chart" uri="{C3380CC4-5D6E-409C-BE32-E72D297353CC}">
              <c16:uniqueId val="{00000002-CD17-45D5-8763-D74721A4CD95}"/>
            </c:ext>
          </c:extLst>
        </c:ser>
        <c:ser>
          <c:idx val="0"/>
          <c:order val="3"/>
          <c:tx>
            <c:strRef>
              <c:f>'B4-Vshape'!$A$35</c:f>
              <c:strCache>
                <c:ptCount val="1"/>
                <c:pt idx="0">
                  <c:v>4th decile</c:v>
                </c:pt>
              </c:strCache>
            </c:strRef>
          </c:tx>
          <c:marker>
            <c:symbol val="none"/>
          </c:marker>
          <c:val>
            <c:numRef>
              <c:f>'B4-Vshape'!$B$35:$L$35</c:f>
              <c:numCache>
                <c:formatCode>0%</c:formatCode>
                <c:ptCount val="11"/>
                <c:pt idx="0">
                  <c:v>1.0938309948807752</c:v>
                </c:pt>
                <c:pt idx="1">
                  <c:v>1.0906401617844899</c:v>
                </c:pt>
                <c:pt idx="2">
                  <c:v>1.0957545894094887</c:v>
                </c:pt>
                <c:pt idx="3">
                  <c:v>1.0358939652662262</c:v>
                </c:pt>
                <c:pt idx="4">
                  <c:v>1.0463303015306131</c:v>
                </c:pt>
                <c:pt idx="5">
                  <c:v>1</c:v>
                </c:pt>
                <c:pt idx="6">
                  <c:v>1.1367233832928987</c:v>
                </c:pt>
                <c:pt idx="7">
                  <c:v>1.3312647779605162</c:v>
                </c:pt>
                <c:pt idx="8">
                  <c:v>1.4034030064225664</c:v>
                </c:pt>
                <c:pt idx="9">
                  <c:v>1.4405508665095628</c:v>
                </c:pt>
                <c:pt idx="10">
                  <c:v>1.3844307129423676</c:v>
                </c:pt>
              </c:numCache>
            </c:numRef>
          </c:val>
          <c:smooth val="0"/>
          <c:extLst>
            <c:ext xmlns:c16="http://schemas.microsoft.com/office/drawing/2014/chart" uri="{C3380CC4-5D6E-409C-BE32-E72D297353CC}">
              <c16:uniqueId val="{00000003-CD17-45D5-8763-D74721A4CD95}"/>
            </c:ext>
          </c:extLst>
        </c:ser>
        <c:dLbls>
          <c:showLegendKey val="0"/>
          <c:showVal val="0"/>
          <c:showCatName val="0"/>
          <c:showSerName val="0"/>
          <c:showPercent val="0"/>
          <c:showBubbleSize val="0"/>
        </c:dLbls>
        <c:smooth val="0"/>
        <c:axId val="1260504664"/>
        <c:axId val="1239495528"/>
      </c:lineChart>
      <c:catAx>
        <c:axId val="1260504664"/>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9495528"/>
        <c:crossesAt val="-2"/>
        <c:auto val="1"/>
        <c:lblAlgn val="ctr"/>
        <c:lblOffset val="10"/>
        <c:tickLblSkip val="2"/>
        <c:tickMarkSkip val="1"/>
        <c:noMultiLvlLbl val="0"/>
      </c:catAx>
      <c:valAx>
        <c:axId val="1239495528"/>
        <c:scaling>
          <c:orientation val="minMax"/>
          <c:max val="1.5"/>
          <c:min val="0"/>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2005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0504664"/>
        <c:crosses val="autoZero"/>
        <c:crossBetween val="midCat"/>
        <c:majorUnit val="0.2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t>Married consistently</a:t>
            </a:r>
          </a:p>
        </c:rich>
      </c:tx>
      <c:layout>
        <c:manualLayout>
          <c:xMode val="edge"/>
          <c:yMode val="edge"/>
          <c:x val="0.38645420688534154"/>
          <c:y val="0"/>
        </c:manualLayout>
      </c:layout>
      <c:overlay val="0"/>
    </c:title>
    <c:autoTitleDeleted val="0"/>
    <c:plotArea>
      <c:layout>
        <c:manualLayout>
          <c:layoutTarget val="inner"/>
          <c:xMode val="edge"/>
          <c:yMode val="edge"/>
          <c:x val="0.14354574530642686"/>
          <c:y val="6.6426663407650535E-2"/>
          <c:w val="0.80945952794152098"/>
          <c:h val="0.84279344239398013"/>
        </c:manualLayout>
      </c:layout>
      <c:lineChart>
        <c:grouping val="standard"/>
        <c:varyColors val="0"/>
        <c:ser>
          <c:idx val="2"/>
          <c:order val="0"/>
          <c:marker>
            <c:symbol val="none"/>
          </c:marker>
          <c:cat>
            <c:numRef>
              <c:f>'B4a-Vshape'!$N$31:$X$31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'B4a-Vshape'!$N$33:$X$33</c:f>
              <c:numCache>
                <c:formatCode>0%</c:formatCode>
                <c:ptCount val="11"/>
                <c:pt idx="0">
                  <c:v>1.3295022004240411</c:v>
                </c:pt>
                <c:pt idx="1">
                  <c:v>1.3331821994385074</c:v>
                </c:pt>
                <c:pt idx="2">
                  <c:v>1.3017712505813142</c:v>
                </c:pt>
                <c:pt idx="3">
                  <c:v>1.2011671478371533</c:v>
                </c:pt>
                <c:pt idx="4">
                  <c:v>1.1149296394461119</c:v>
                </c:pt>
                <c:pt idx="5">
                  <c:v>1</c:v>
                </c:pt>
                <c:pt idx="6">
                  <c:v>1.1776541626943262</c:v>
                </c:pt>
                <c:pt idx="7">
                  <c:v>1.319068673670043</c:v>
                </c:pt>
                <c:pt idx="8">
                  <c:v>1.3462660071439077</c:v>
                </c:pt>
                <c:pt idx="9">
                  <c:v>1.3546811802500938</c:v>
                </c:pt>
                <c:pt idx="10">
                  <c:v>1.3478661867736441</c:v>
                </c:pt>
              </c:numCache>
            </c:numRef>
          </c:val>
          <c:smooth val="0"/>
          <c:extLst>
            <c:ext xmlns:c16="http://schemas.microsoft.com/office/drawing/2014/chart" uri="{C3380CC4-5D6E-409C-BE32-E72D297353CC}">
              <c16:uniqueId val="{00000000-0960-4F3B-B22A-019996615272}"/>
            </c:ext>
          </c:extLst>
        </c:ser>
        <c:ser>
          <c:idx val="0"/>
          <c:order val="1"/>
          <c:spPr>
            <a:ln w="25400">
              <a:solidFill>
                <a:schemeClr val="tx1"/>
              </a:solidFill>
            </a:ln>
          </c:spPr>
          <c:marker>
            <c:symbol val="none"/>
          </c:marker>
          <c:cat>
            <c:numRef>
              <c:f>'B4a-Vshape'!$N$31:$X$31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'B4a-Vshape'!$N$34:$X$34</c:f>
              <c:numCache>
                <c:formatCode>0%</c:formatCode>
                <c:ptCount val="11"/>
                <c:pt idx="0">
                  <c:v>1.0781420201048064</c:v>
                </c:pt>
                <c:pt idx="1">
                  <c:v>1.0717397852927055</c:v>
                </c:pt>
                <c:pt idx="2">
                  <c:v>1.0334359323224218</c:v>
                </c:pt>
                <c:pt idx="3">
                  <c:v>1.0386529957541069</c:v>
                </c:pt>
                <c:pt idx="4">
                  <c:v>1.0063912033696576</c:v>
                </c:pt>
                <c:pt idx="5">
                  <c:v>1</c:v>
                </c:pt>
                <c:pt idx="6">
                  <c:v>1.043937073311064</c:v>
                </c:pt>
                <c:pt idx="7">
                  <c:v>1.084288307620711</c:v>
                </c:pt>
                <c:pt idx="8">
                  <c:v>1.0709866417529692</c:v>
                </c:pt>
                <c:pt idx="9">
                  <c:v>1.0592816666154519</c:v>
                </c:pt>
                <c:pt idx="10">
                  <c:v>1.0798763892448175</c:v>
                </c:pt>
              </c:numCache>
            </c:numRef>
          </c:val>
          <c:smooth val="0"/>
          <c:extLst>
            <c:ext xmlns:c16="http://schemas.microsoft.com/office/drawing/2014/chart" uri="{C3380CC4-5D6E-409C-BE32-E72D297353CC}">
              <c16:uniqueId val="{00000001-0960-4F3B-B22A-019996615272}"/>
            </c:ext>
          </c:extLst>
        </c:ser>
        <c:ser>
          <c:idx val="1"/>
          <c:order val="2"/>
          <c:spPr>
            <a:ln w="25400">
              <a:solidFill>
                <a:schemeClr val="tx1">
                  <a:lumMod val="75000"/>
                  <a:lumOff val="25000"/>
                </a:schemeClr>
              </a:solidFill>
              <a:prstDash val="sysDash"/>
            </a:ln>
          </c:spPr>
          <c:marker>
            <c:symbol val="none"/>
          </c:marker>
          <c:cat>
            <c:numRef>
              <c:f>'B4a-Vshape'!$N$31:$X$31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'B4a-Vshape'!$N$35:$X$35</c:f>
              <c:numCache>
                <c:formatCode>0%</c:formatCode>
                <c:ptCount val="11"/>
                <c:pt idx="0">
                  <c:v>1.040373573275567</c:v>
                </c:pt>
                <c:pt idx="1">
                  <c:v>1.0166293886739364</c:v>
                </c:pt>
                <c:pt idx="2">
                  <c:v>1.0166781751365792</c:v>
                </c:pt>
                <c:pt idx="3">
                  <c:v>0.98761440813200685</c:v>
                </c:pt>
                <c:pt idx="4">
                  <c:v>0.99784990383001382</c:v>
                </c:pt>
                <c:pt idx="5">
                  <c:v>1</c:v>
                </c:pt>
                <c:pt idx="6">
                  <c:v>1.042396920503091</c:v>
                </c:pt>
                <c:pt idx="7">
                  <c:v>1.0573830160434838</c:v>
                </c:pt>
                <c:pt idx="8">
                  <c:v>1.0517959781607618</c:v>
                </c:pt>
                <c:pt idx="9">
                  <c:v>1.0169625010481782</c:v>
                </c:pt>
                <c:pt idx="10">
                  <c:v>1.0369674815496215</c:v>
                </c:pt>
              </c:numCache>
            </c:numRef>
          </c:val>
          <c:smooth val="0"/>
          <c:extLst>
            <c:ext xmlns:c16="http://schemas.microsoft.com/office/drawing/2014/chart" uri="{C3380CC4-5D6E-409C-BE32-E72D297353CC}">
              <c16:uniqueId val="{00000002-0960-4F3B-B22A-019996615272}"/>
            </c:ext>
          </c:extLst>
        </c:ser>
        <c:ser>
          <c:idx val="3"/>
          <c:order val="3"/>
          <c:spPr>
            <a:ln w="25400">
              <a:solidFill>
                <a:schemeClr val="tx1">
                  <a:lumMod val="50000"/>
                  <a:lumOff val="50000"/>
                </a:schemeClr>
              </a:solidFill>
            </a:ln>
          </c:spPr>
          <c:marker>
            <c:symbol val="none"/>
          </c:marker>
          <c:cat>
            <c:numRef>
              <c:f>'B4a-Vshape'!$N$31:$X$31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'B4a-Vshape'!$N$36:$X$36</c:f>
              <c:numCache>
                <c:formatCode>0%</c:formatCode>
                <c:ptCount val="11"/>
                <c:pt idx="0">
                  <c:v>1.0093169699731714</c:v>
                </c:pt>
                <c:pt idx="1">
                  <c:v>1.0144873667868679</c:v>
                </c:pt>
                <c:pt idx="2">
                  <c:v>0.9803166923192721</c:v>
                </c:pt>
                <c:pt idx="3">
                  <c:v>0.9690171828396249</c:v>
                </c:pt>
                <c:pt idx="4">
                  <c:v>1.0011547876236979</c:v>
                </c:pt>
                <c:pt idx="5">
                  <c:v>1</c:v>
                </c:pt>
                <c:pt idx="6">
                  <c:v>1.0377729154365121</c:v>
                </c:pt>
                <c:pt idx="7">
                  <c:v>1.0703029100391883</c:v>
                </c:pt>
                <c:pt idx="8">
                  <c:v>1.0522322090800795</c:v>
                </c:pt>
                <c:pt idx="9">
                  <c:v>1.0258448406329959</c:v>
                </c:pt>
                <c:pt idx="10">
                  <c:v>1.0186241005129431</c:v>
                </c:pt>
              </c:numCache>
            </c:numRef>
          </c:val>
          <c:smooth val="0"/>
          <c:extLst>
            <c:ext xmlns:c16="http://schemas.microsoft.com/office/drawing/2014/chart" uri="{C3380CC4-5D6E-409C-BE32-E72D297353CC}">
              <c16:uniqueId val="{00000003-0960-4F3B-B22A-019996615272}"/>
            </c:ext>
          </c:extLst>
        </c:ser>
        <c:dLbls>
          <c:showLegendKey val="0"/>
          <c:showVal val="0"/>
          <c:showCatName val="0"/>
          <c:showSerName val="0"/>
          <c:showPercent val="0"/>
          <c:showBubbleSize val="0"/>
        </c:dLbls>
        <c:smooth val="0"/>
        <c:axId val="1239496312"/>
        <c:axId val="1239496704"/>
      </c:lineChart>
      <c:catAx>
        <c:axId val="1239496312"/>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9496704"/>
        <c:crossesAt val="-2"/>
        <c:auto val="1"/>
        <c:lblAlgn val="ctr"/>
        <c:lblOffset val="10"/>
        <c:tickLblSkip val="2"/>
        <c:tickMarkSkip val="1"/>
        <c:noMultiLvlLbl val="0"/>
      </c:catAx>
      <c:valAx>
        <c:axId val="1239496704"/>
        <c:scaling>
          <c:orientation val="minMax"/>
          <c:max val="1.4"/>
          <c:min val="0.8"/>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2005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39496312"/>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t>Single consistently</a:t>
            </a:r>
          </a:p>
        </c:rich>
      </c:tx>
      <c:layout>
        <c:manualLayout>
          <c:xMode val="edge"/>
          <c:yMode val="edge"/>
          <c:x val="0.38645420688534154"/>
          <c:y val="0"/>
        </c:manualLayout>
      </c:layout>
      <c:overlay val="0"/>
    </c:title>
    <c:autoTitleDeleted val="0"/>
    <c:plotArea>
      <c:layout>
        <c:manualLayout>
          <c:layoutTarget val="inner"/>
          <c:xMode val="edge"/>
          <c:yMode val="edge"/>
          <c:x val="0.14354574530642686"/>
          <c:y val="6.6426663407650535E-2"/>
          <c:w val="0.80945952794152098"/>
          <c:h val="0.84279344239398013"/>
        </c:manualLayout>
      </c:layout>
      <c:lineChart>
        <c:grouping val="standard"/>
        <c:varyColors val="0"/>
        <c:ser>
          <c:idx val="2"/>
          <c:order val="0"/>
          <c:marker>
            <c:symbol val="none"/>
          </c:marker>
          <c:cat>
            <c:numRef>
              <c:f>'B4a-Vshape'!$N$44:$X$44</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'B4a-Vshape'!$N$46:$X$46</c:f>
              <c:numCache>
                <c:formatCode>0%</c:formatCode>
                <c:ptCount val="11"/>
                <c:pt idx="0">
                  <c:v>1.359375292631374</c:v>
                </c:pt>
                <c:pt idx="1">
                  <c:v>1.3614109852061793</c:v>
                </c:pt>
                <c:pt idx="2">
                  <c:v>1.3409538723786238</c:v>
                </c:pt>
                <c:pt idx="3">
                  <c:v>1.2619830230144047</c:v>
                </c:pt>
                <c:pt idx="4">
                  <c:v>1.1692773375597514</c:v>
                </c:pt>
                <c:pt idx="5">
                  <c:v>1</c:v>
                </c:pt>
                <c:pt idx="6">
                  <c:v>1.2261687957982661</c:v>
                </c:pt>
                <c:pt idx="7">
                  <c:v>1.3900750022267749</c:v>
                </c:pt>
                <c:pt idx="8">
                  <c:v>1.3948011987617628</c:v>
                </c:pt>
                <c:pt idx="9">
                  <c:v>1.3883209718499758</c:v>
                </c:pt>
                <c:pt idx="10">
                  <c:v>1.3941657364440028</c:v>
                </c:pt>
              </c:numCache>
            </c:numRef>
          </c:val>
          <c:smooth val="0"/>
          <c:extLst>
            <c:ext xmlns:c16="http://schemas.microsoft.com/office/drawing/2014/chart" uri="{C3380CC4-5D6E-409C-BE32-E72D297353CC}">
              <c16:uniqueId val="{00000000-0344-43D0-ADE6-1C83EF18D1BB}"/>
            </c:ext>
          </c:extLst>
        </c:ser>
        <c:ser>
          <c:idx val="0"/>
          <c:order val="1"/>
          <c:spPr>
            <a:ln w="25400">
              <a:solidFill>
                <a:schemeClr val="tx1"/>
              </a:solidFill>
            </a:ln>
          </c:spPr>
          <c:marker>
            <c:symbol val="none"/>
          </c:marker>
          <c:cat>
            <c:numRef>
              <c:f>'B4a-Vshape'!$N$44:$X$44</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'B4a-Vshape'!$N$47:$X$47</c:f>
              <c:numCache>
                <c:formatCode>0%</c:formatCode>
                <c:ptCount val="11"/>
                <c:pt idx="0">
                  <c:v>1.3418425754431869</c:v>
                </c:pt>
                <c:pt idx="1">
                  <c:v>1.3738243765195932</c:v>
                </c:pt>
                <c:pt idx="2">
                  <c:v>1.3638412589003472</c:v>
                </c:pt>
                <c:pt idx="3">
                  <c:v>1.2360701846250139</c:v>
                </c:pt>
                <c:pt idx="4">
                  <c:v>1.1107380495002843</c:v>
                </c:pt>
                <c:pt idx="5">
                  <c:v>1</c:v>
                </c:pt>
                <c:pt idx="6">
                  <c:v>1.0956917895589739</c:v>
                </c:pt>
                <c:pt idx="7">
                  <c:v>1.2472193081742609</c:v>
                </c:pt>
                <c:pt idx="8">
                  <c:v>1.3363082231212238</c:v>
                </c:pt>
                <c:pt idx="9">
                  <c:v>1.3526395831680491</c:v>
                </c:pt>
                <c:pt idx="10">
                  <c:v>1.3148800923696253</c:v>
                </c:pt>
              </c:numCache>
            </c:numRef>
          </c:val>
          <c:smooth val="0"/>
          <c:extLst>
            <c:ext xmlns:c16="http://schemas.microsoft.com/office/drawing/2014/chart" uri="{C3380CC4-5D6E-409C-BE32-E72D297353CC}">
              <c16:uniqueId val="{00000001-0344-43D0-ADE6-1C83EF18D1BB}"/>
            </c:ext>
          </c:extLst>
        </c:ser>
        <c:ser>
          <c:idx val="1"/>
          <c:order val="2"/>
          <c:spPr>
            <a:ln w="25400">
              <a:solidFill>
                <a:schemeClr val="tx1">
                  <a:lumMod val="50000"/>
                  <a:lumOff val="50000"/>
                </a:schemeClr>
              </a:solidFill>
              <a:prstDash val="sysDash"/>
            </a:ln>
          </c:spPr>
          <c:marker>
            <c:symbol val="none"/>
          </c:marker>
          <c:cat>
            <c:numRef>
              <c:f>'B4a-Vshape'!$N$44:$X$44</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'B4a-Vshape'!$N$48:$X$48</c:f>
              <c:numCache>
                <c:formatCode>0%</c:formatCode>
                <c:ptCount val="11"/>
                <c:pt idx="0">
                  <c:v>1.3688642619826348</c:v>
                </c:pt>
                <c:pt idx="1">
                  <c:v>1.3495137051297357</c:v>
                </c:pt>
                <c:pt idx="2">
                  <c:v>1.2905857119409692</c:v>
                </c:pt>
                <c:pt idx="3">
                  <c:v>1.1670805098298862</c:v>
                </c:pt>
                <c:pt idx="4">
                  <c:v>1.0638888351148694</c:v>
                </c:pt>
                <c:pt idx="5">
                  <c:v>1</c:v>
                </c:pt>
                <c:pt idx="6">
                  <c:v>1.1381309446786223</c:v>
                </c:pt>
                <c:pt idx="7">
                  <c:v>1.3003807565263985</c:v>
                </c:pt>
                <c:pt idx="8">
                  <c:v>1.383599811053176</c:v>
                </c:pt>
                <c:pt idx="9">
                  <c:v>1.3540775482611531</c:v>
                </c:pt>
                <c:pt idx="10">
                  <c:v>1.3578500911945031</c:v>
                </c:pt>
              </c:numCache>
            </c:numRef>
          </c:val>
          <c:smooth val="0"/>
          <c:extLst>
            <c:ext xmlns:c16="http://schemas.microsoft.com/office/drawing/2014/chart" uri="{C3380CC4-5D6E-409C-BE32-E72D297353CC}">
              <c16:uniqueId val="{00000002-0344-43D0-ADE6-1C83EF18D1BB}"/>
            </c:ext>
          </c:extLst>
        </c:ser>
        <c:ser>
          <c:idx val="3"/>
          <c:order val="3"/>
          <c:spPr>
            <a:ln w="25400"/>
          </c:spPr>
          <c:marker>
            <c:symbol val="none"/>
          </c:marker>
          <c:cat>
            <c:numRef>
              <c:f>'B4a-Vshape'!$N$44:$X$44</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'B4a-Vshape'!$N$49:$X$49</c:f>
              <c:numCache>
                <c:formatCode>0%</c:formatCode>
                <c:ptCount val="11"/>
                <c:pt idx="0">
                  <c:v>1.1276165368318321</c:v>
                </c:pt>
                <c:pt idx="1">
                  <c:v>1.1184777115691686</c:v>
                </c:pt>
                <c:pt idx="2">
                  <c:v>1.1146221137146255</c:v>
                </c:pt>
                <c:pt idx="3">
                  <c:v>1.0655029177054067</c:v>
                </c:pt>
                <c:pt idx="4">
                  <c:v>1.0361741675116101</c:v>
                </c:pt>
                <c:pt idx="5">
                  <c:v>1</c:v>
                </c:pt>
                <c:pt idx="6">
                  <c:v>1.1004935689894757</c:v>
                </c:pt>
                <c:pt idx="7">
                  <c:v>1.1677848437949225</c:v>
                </c:pt>
                <c:pt idx="8">
                  <c:v>1.1907376504039542</c:v>
                </c:pt>
                <c:pt idx="9">
                  <c:v>1.1559893934221988</c:v>
                </c:pt>
                <c:pt idx="10">
                  <c:v>1.1560596757550348</c:v>
                </c:pt>
              </c:numCache>
            </c:numRef>
          </c:val>
          <c:smooth val="0"/>
          <c:extLst>
            <c:ext xmlns:c16="http://schemas.microsoft.com/office/drawing/2014/chart" uri="{C3380CC4-5D6E-409C-BE32-E72D297353CC}">
              <c16:uniqueId val="{00000003-0344-43D0-ADE6-1C83EF18D1BB}"/>
            </c:ext>
          </c:extLst>
        </c:ser>
        <c:dLbls>
          <c:showLegendKey val="0"/>
          <c:showVal val="0"/>
          <c:showCatName val="0"/>
          <c:showSerName val="0"/>
          <c:showPercent val="0"/>
          <c:showBubbleSize val="0"/>
        </c:dLbls>
        <c:smooth val="0"/>
        <c:axId val="1261700784"/>
        <c:axId val="1261701176"/>
      </c:lineChart>
      <c:catAx>
        <c:axId val="1261700784"/>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1701176"/>
        <c:crossesAt val="-2"/>
        <c:auto val="1"/>
        <c:lblAlgn val="ctr"/>
        <c:lblOffset val="10"/>
        <c:tickLblSkip val="2"/>
        <c:tickMarkSkip val="1"/>
        <c:noMultiLvlLbl val="0"/>
      </c:catAx>
      <c:valAx>
        <c:axId val="1261701176"/>
        <c:scaling>
          <c:orientation val="minMax"/>
          <c:max val="1.4"/>
          <c:min val="0.8"/>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2005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1700784"/>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500" b="1" i="0" baseline="0">
                <a:effectLst/>
              </a:rPr>
              <a:t>Variance of log incomes: bottom-code $100</a:t>
            </a:r>
            <a:endParaRPr lang="en-US" sz="1500">
              <a:effectLst/>
            </a:endParaRPr>
          </a:p>
        </c:rich>
      </c:tx>
      <c:layout>
        <c:manualLayout>
          <c:xMode val="edge"/>
          <c:yMode val="edge"/>
          <c:x val="0.14464334588441768"/>
          <c:y val="0"/>
        </c:manualLayout>
      </c:layout>
      <c:overlay val="0"/>
    </c:title>
    <c:autoTitleDeleted val="0"/>
    <c:plotArea>
      <c:layout>
        <c:manualLayout>
          <c:layoutTarget val="inner"/>
          <c:xMode val="edge"/>
          <c:yMode val="edge"/>
          <c:x val="7.6693058065098449E-2"/>
          <c:y val="6.6426663407650535E-2"/>
          <c:w val="0.8730143559862179"/>
          <c:h val="0.84279344239398013"/>
        </c:manualLayout>
      </c:layout>
      <c:lineChart>
        <c:grouping val="standard"/>
        <c:varyColors val="0"/>
        <c:ser>
          <c:idx val="2"/>
          <c:order val="0"/>
          <c:tx>
            <c:v>annual</c:v>
          </c:tx>
          <c:spPr>
            <a:ln w="28575">
              <a:solidFill>
                <a:schemeClr val="tx1"/>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'B5-MultiYr'!$T$34:$T$67</c:f>
              <c:numCache>
                <c:formatCode>0.000</c:formatCode>
                <c:ptCount val="34"/>
                <c:pt idx="1">
                  <c:v>0.74200494390000005</c:v>
                </c:pt>
                <c:pt idx="2">
                  <c:v>0.73935520639999996</c:v>
                </c:pt>
                <c:pt idx="3">
                  <c:v>0.76523611599999997</c:v>
                </c:pt>
                <c:pt idx="4">
                  <c:v>0.77809063410000001</c:v>
                </c:pt>
                <c:pt idx="5">
                  <c:v>0.77660341209999995</c:v>
                </c:pt>
                <c:pt idx="6">
                  <c:v>0.77360783970000002</c:v>
                </c:pt>
                <c:pt idx="7">
                  <c:v>0.74702823460000001</c:v>
                </c:pt>
                <c:pt idx="8">
                  <c:v>0.75646147770000005</c:v>
                </c:pt>
                <c:pt idx="9">
                  <c:v>0.79212312429999998</c:v>
                </c:pt>
                <c:pt idx="10">
                  <c:v>0.8072893927</c:v>
                </c:pt>
                <c:pt idx="11">
                  <c:v>0.82929467050000005</c:v>
                </c:pt>
                <c:pt idx="12">
                  <c:v>0.83411264409999997</c:v>
                </c:pt>
                <c:pt idx="13">
                  <c:v>0.84773365899999997</c:v>
                </c:pt>
                <c:pt idx="14">
                  <c:v>0.84367738260000003</c:v>
                </c:pt>
                <c:pt idx="15">
                  <c:v>0.83641467309999995</c:v>
                </c:pt>
                <c:pt idx="16">
                  <c:v>0.83234634350000003</c:v>
                </c:pt>
                <c:pt idx="17">
                  <c:v>0.84181447720000002</c:v>
                </c:pt>
                <c:pt idx="18">
                  <c:v>0.85456249910000004</c:v>
                </c:pt>
                <c:pt idx="19">
                  <c:v>0.86797754709999997</c:v>
                </c:pt>
                <c:pt idx="20">
                  <c:v>0.90099191290000002</c:v>
                </c:pt>
                <c:pt idx="21">
                  <c:v>0.92744060780000004</c:v>
                </c:pt>
                <c:pt idx="22">
                  <c:v>0.94198416490000003</c:v>
                </c:pt>
                <c:pt idx="23">
                  <c:v>0.94731971120000003</c:v>
                </c:pt>
                <c:pt idx="24">
                  <c:v>0.96216621769999999</c:v>
                </c:pt>
                <c:pt idx="25">
                  <c:v>0.97522327959999999</c:v>
                </c:pt>
                <c:pt idx="26">
                  <c:v>1.0034811913999999</c:v>
                </c:pt>
                <c:pt idx="27">
                  <c:v>1.0183022126000001</c:v>
                </c:pt>
                <c:pt idx="28">
                  <c:v>1.0378414088000001</c:v>
                </c:pt>
                <c:pt idx="29">
                  <c:v>1.0417655594999999</c:v>
                </c:pt>
                <c:pt idx="30">
                  <c:v>1.035874655</c:v>
                </c:pt>
                <c:pt idx="31">
                  <c:v>1.0223962622</c:v>
                </c:pt>
                <c:pt idx="32">
                  <c:v>0.99568970739999996</c:v>
                </c:pt>
              </c:numCache>
            </c:numRef>
          </c:val>
          <c:smooth val="0"/>
          <c:extLst>
            <c:ext xmlns:c16="http://schemas.microsoft.com/office/drawing/2014/chart" uri="{C3380CC4-5D6E-409C-BE32-E72D297353CC}">
              <c16:uniqueId val="{00000000-FDAC-4ED5-92DF-B34308D933C7}"/>
            </c:ext>
          </c:extLst>
        </c:ser>
        <c:ser>
          <c:idx val="0"/>
          <c:order val="1"/>
          <c:tx>
            <c:v>5-year</c:v>
          </c:tx>
          <c:spPr>
            <a:ln w="28575">
              <a:solidFill>
                <a:schemeClr val="tx1">
                  <a:lumMod val="65000"/>
                  <a:lumOff val="35000"/>
                </a:schemeClr>
              </a:solidFill>
              <a:prstDash val="sysDash"/>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'B5-MultiYr'!$U$34:$U$67</c:f>
              <c:numCache>
                <c:formatCode>0.000</c:formatCode>
                <c:ptCount val="34"/>
                <c:pt idx="1">
                  <c:v>0.4008738328</c:v>
                </c:pt>
                <c:pt idx="2">
                  <c:v>0.41148023690000002</c:v>
                </c:pt>
                <c:pt idx="3">
                  <c:v>0.42116651890000001</c:v>
                </c:pt>
                <c:pt idx="4">
                  <c:v>0.43950903250000001</c:v>
                </c:pt>
                <c:pt idx="5">
                  <c:v>0.44370430979999997</c:v>
                </c:pt>
                <c:pt idx="6">
                  <c:v>0.45132908370000002</c:v>
                </c:pt>
                <c:pt idx="7">
                  <c:v>0.45862091360000001</c:v>
                </c:pt>
                <c:pt idx="8">
                  <c:v>0.46686230699999998</c:v>
                </c:pt>
                <c:pt idx="9">
                  <c:v>0.47548640710000001</c:v>
                </c:pt>
                <c:pt idx="10">
                  <c:v>0.49064257610000001</c:v>
                </c:pt>
                <c:pt idx="11">
                  <c:v>0.49890732380000002</c:v>
                </c:pt>
                <c:pt idx="12">
                  <c:v>0.50813133590000004</c:v>
                </c:pt>
                <c:pt idx="13">
                  <c:v>0.51851874090000005</c:v>
                </c:pt>
                <c:pt idx="14">
                  <c:v>0.5223053473</c:v>
                </c:pt>
                <c:pt idx="15">
                  <c:v>0.5278141972</c:v>
                </c:pt>
                <c:pt idx="16">
                  <c:v>0.53518265679999999</c:v>
                </c:pt>
                <c:pt idx="17">
                  <c:v>0.54352737439999999</c:v>
                </c:pt>
                <c:pt idx="18">
                  <c:v>0.54918613159999996</c:v>
                </c:pt>
                <c:pt idx="19">
                  <c:v>0.55459144010000005</c:v>
                </c:pt>
                <c:pt idx="20">
                  <c:v>0.55323261030000004</c:v>
                </c:pt>
                <c:pt idx="21">
                  <c:v>0.55744276650000002</c:v>
                </c:pt>
                <c:pt idx="22">
                  <c:v>0.56257411069999996</c:v>
                </c:pt>
                <c:pt idx="23">
                  <c:v>0.56775790049999997</c:v>
                </c:pt>
                <c:pt idx="24">
                  <c:v>0.57916242650000005</c:v>
                </c:pt>
                <c:pt idx="25">
                  <c:v>0.58664830739999996</c:v>
                </c:pt>
                <c:pt idx="26">
                  <c:v>0.58817034999999995</c:v>
                </c:pt>
                <c:pt idx="27">
                  <c:v>0.58314759540000005</c:v>
                </c:pt>
                <c:pt idx="28">
                  <c:v>0.58838590260000001</c:v>
                </c:pt>
                <c:pt idx="29">
                  <c:v>0.59201227820000002</c:v>
                </c:pt>
                <c:pt idx="30">
                  <c:v>0.59795681869999995</c:v>
                </c:pt>
                <c:pt idx="31">
                  <c:v>0.60603816229999996</c:v>
                </c:pt>
                <c:pt idx="32">
                  <c:v>0.60761290800000001</c:v>
                </c:pt>
              </c:numCache>
            </c:numRef>
          </c:val>
          <c:smooth val="0"/>
          <c:extLst>
            <c:ext xmlns:c16="http://schemas.microsoft.com/office/drawing/2014/chart" uri="{C3380CC4-5D6E-409C-BE32-E72D297353CC}">
              <c16:uniqueId val="{00000001-FDAC-4ED5-92DF-B34308D933C7}"/>
            </c:ext>
          </c:extLst>
        </c:ser>
        <c:ser>
          <c:idx val="1"/>
          <c:order val="2"/>
          <c:tx>
            <c:v>11-year</c:v>
          </c:tx>
          <c:spPr>
            <a:ln w="25400">
              <a:solidFill>
                <a:schemeClr val="bg1">
                  <a:lumMod val="50000"/>
                </a:schemeClr>
              </a:solidFill>
              <a:prstDash val="solid"/>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'B5-MultiYr'!$V$34:$V$67</c:f>
              <c:numCache>
                <c:formatCode>0.000</c:formatCode>
                <c:ptCount val="34"/>
                <c:pt idx="4">
                  <c:v>0.36920074436032524</c:v>
                </c:pt>
                <c:pt idx="5">
                  <c:v>0.38205668578447638</c:v>
                </c:pt>
                <c:pt idx="6">
                  <c:v>0.39233985898149792</c:v>
                </c:pt>
                <c:pt idx="7">
                  <c:v>0.40833975503457542</c:v>
                </c:pt>
                <c:pt idx="8">
                  <c:v>0.41400152638350246</c:v>
                </c:pt>
                <c:pt idx="9">
                  <c:v>0.42356135912071585</c:v>
                </c:pt>
                <c:pt idx="10">
                  <c:v>0.43446999860624691</c:v>
                </c:pt>
                <c:pt idx="11">
                  <c:v>0.44659091529125544</c:v>
                </c:pt>
                <c:pt idx="12">
                  <c:v>0.44933706414934882</c:v>
                </c:pt>
                <c:pt idx="13">
                  <c:v>0.46349655647776988</c:v>
                </c:pt>
                <c:pt idx="14">
                  <c:v>0.47067346155610601</c:v>
                </c:pt>
                <c:pt idx="15">
                  <c:v>0.47976531619135815</c:v>
                </c:pt>
                <c:pt idx="16">
                  <c:v>0.48598622158035543</c:v>
                </c:pt>
                <c:pt idx="17">
                  <c:v>0.4850579630956024</c:v>
                </c:pt>
                <c:pt idx="18">
                  <c:v>0.48584956226621473</c:v>
                </c:pt>
                <c:pt idx="19">
                  <c:v>0.49266352151091974</c:v>
                </c:pt>
                <c:pt idx="20">
                  <c:v>0.49920633663180092</c:v>
                </c:pt>
                <c:pt idx="21">
                  <c:v>0.50706337579713145</c:v>
                </c:pt>
                <c:pt idx="22">
                  <c:v>0.51019285210085485</c:v>
                </c:pt>
                <c:pt idx="23">
                  <c:v>0.51221819733946394</c:v>
                </c:pt>
                <c:pt idx="24">
                  <c:v>0.51793013452774694</c:v>
                </c:pt>
                <c:pt idx="25">
                  <c:v>0.51663091734635558</c:v>
                </c:pt>
                <c:pt idx="26">
                  <c:v>0.52254703378774214</c:v>
                </c:pt>
                <c:pt idx="27">
                  <c:v>0.5318591436845046</c:v>
                </c:pt>
                <c:pt idx="28">
                  <c:v>0.53850654468406545</c:v>
                </c:pt>
                <c:pt idx="29">
                  <c:v>0.5428573123035022</c:v>
                </c:pt>
              </c:numCache>
            </c:numRef>
          </c:val>
          <c:smooth val="0"/>
          <c:extLst>
            <c:ext xmlns:c16="http://schemas.microsoft.com/office/drawing/2014/chart" uri="{C3380CC4-5D6E-409C-BE32-E72D297353CC}">
              <c16:uniqueId val="{00000002-FDAC-4ED5-92DF-B34308D933C7}"/>
            </c:ext>
          </c:extLst>
        </c:ser>
        <c:ser>
          <c:idx val="3"/>
          <c:order val="3"/>
          <c:tx>
            <c:v>21-year</c:v>
          </c:tx>
          <c:spPr>
            <a:ln w="25400">
              <a:solidFill>
                <a:schemeClr val="tx1"/>
              </a:solidFill>
              <a:prstDash val="sysDash"/>
            </a:ln>
          </c:spPr>
          <c:marker>
            <c:symbol val="none"/>
          </c:marker>
          <c:val>
            <c:numRef>
              <c:f>'B5-MultiYr'!$W$34:$W$68</c:f>
              <c:numCache>
                <c:formatCode>0.000</c:formatCode>
                <c:ptCount val="35"/>
                <c:pt idx="9">
                  <c:v>0.40396284578419017</c:v>
                </c:pt>
                <c:pt idx="10">
                  <c:v>0.41930851788390461</c:v>
                </c:pt>
                <c:pt idx="11">
                  <c:v>0.42429637238103146</c:v>
                </c:pt>
                <c:pt idx="12">
                  <c:v>0.42424320496441936</c:v>
                </c:pt>
                <c:pt idx="13">
                  <c:v>0.43028715970237813</c:v>
                </c:pt>
                <c:pt idx="14">
                  <c:v>0.43905686949442285</c:v>
                </c:pt>
                <c:pt idx="15">
                  <c:v>0.44966504152916809</c:v>
                </c:pt>
                <c:pt idx="16">
                  <c:v>0.4609544646787534</c:v>
                </c:pt>
                <c:pt idx="17">
                  <c:v>0.44566257519559144</c:v>
                </c:pt>
                <c:pt idx="18">
                  <c:v>0.4502483185622998</c:v>
                </c:pt>
                <c:pt idx="19">
                  <c:v>0.4564606150151686</c:v>
                </c:pt>
                <c:pt idx="20">
                  <c:v>0.46198580625635272</c:v>
                </c:pt>
                <c:pt idx="21">
                  <c:v>0.46393203277595291</c:v>
                </c:pt>
                <c:pt idx="22">
                  <c:v>0.46796661774979403</c:v>
                </c:pt>
                <c:pt idx="23">
                  <c:v>0.47088698733758516</c:v>
                </c:pt>
                <c:pt idx="24">
                  <c:v>0.47459234251325333</c:v>
                </c:pt>
              </c:numCache>
            </c:numRef>
          </c:val>
          <c:smooth val="0"/>
          <c:extLst>
            <c:ext xmlns:c16="http://schemas.microsoft.com/office/drawing/2014/chart" uri="{C3380CC4-5D6E-409C-BE32-E72D297353CC}">
              <c16:uniqueId val="{00000003-FDAC-4ED5-92DF-B34308D933C7}"/>
            </c:ext>
          </c:extLst>
        </c:ser>
        <c:dLbls>
          <c:showLegendKey val="0"/>
          <c:showVal val="0"/>
          <c:showCatName val="0"/>
          <c:showSerName val="0"/>
          <c:showPercent val="0"/>
          <c:showBubbleSize val="0"/>
        </c:dLbls>
        <c:smooth val="0"/>
        <c:axId val="1261701960"/>
        <c:axId val="1261702352"/>
      </c:lineChart>
      <c:catAx>
        <c:axId val="1261701960"/>
        <c:scaling>
          <c:orientation val="minMax"/>
        </c:scaling>
        <c:delete val="0"/>
        <c:axPos val="b"/>
        <c:majorGridlines>
          <c:spPr>
            <a:ln>
              <a:solidFill>
                <a:schemeClr val="bg1">
                  <a:lumMod val="75000"/>
                </a:schemeClr>
              </a:solidFill>
              <a:prstDash val="sysDash"/>
            </a:ln>
          </c:spPr>
        </c:majorGridlines>
        <c:numFmt formatCode="General"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1702352"/>
        <c:crossesAt val="-2"/>
        <c:auto val="1"/>
        <c:lblAlgn val="ctr"/>
        <c:lblOffset val="10"/>
        <c:tickLblSkip val="10"/>
        <c:tickMarkSkip val="10"/>
        <c:noMultiLvlLbl val="0"/>
      </c:catAx>
      <c:valAx>
        <c:axId val="1261702352"/>
        <c:scaling>
          <c:orientation val="minMax"/>
          <c:max val="1.05"/>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1701960"/>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500" b="1" i="0" baseline="0">
                <a:effectLst/>
              </a:rPr>
              <a:t>Gini coefficients</a:t>
            </a:r>
            <a:endParaRPr lang="en-US" sz="1500">
              <a:effectLst/>
            </a:endParaRPr>
          </a:p>
        </c:rich>
      </c:tx>
      <c:layout>
        <c:manualLayout>
          <c:xMode val="edge"/>
          <c:yMode val="edge"/>
          <c:x val="0.36645935433250409"/>
          <c:y val="0"/>
        </c:manualLayout>
      </c:layout>
      <c:overlay val="0"/>
    </c:title>
    <c:autoTitleDeleted val="0"/>
    <c:plotArea>
      <c:layout>
        <c:manualLayout>
          <c:layoutTarget val="inner"/>
          <c:xMode val="edge"/>
          <c:yMode val="edge"/>
          <c:x val="7.6693058065098449E-2"/>
          <c:y val="6.6426663407650535E-2"/>
          <c:w val="0.85111216289220681"/>
          <c:h val="0.84279344239398013"/>
        </c:manualLayout>
      </c:layout>
      <c:lineChart>
        <c:grouping val="standard"/>
        <c:varyColors val="0"/>
        <c:ser>
          <c:idx val="2"/>
          <c:order val="0"/>
          <c:tx>
            <c:v>annual</c:v>
          </c:tx>
          <c:spPr>
            <a:ln w="28575">
              <a:solidFill>
                <a:schemeClr val="tx1"/>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'B5-MultiYr'!$P$34:$P$67</c:f>
              <c:numCache>
                <c:formatCode>0.000</c:formatCode>
                <c:ptCount val="34"/>
                <c:pt idx="1">
                  <c:v>0.39110702650000001</c:v>
                </c:pt>
                <c:pt idx="2">
                  <c:v>0.39429545199999999</c:v>
                </c:pt>
                <c:pt idx="3">
                  <c:v>0.40009064919999998</c:v>
                </c:pt>
                <c:pt idx="4">
                  <c:v>0.41157516910000003</c:v>
                </c:pt>
                <c:pt idx="5">
                  <c:v>0.4164966745</c:v>
                </c:pt>
                <c:pt idx="6">
                  <c:v>0.4213256017</c:v>
                </c:pt>
                <c:pt idx="7">
                  <c:v>0.42557183879999999</c:v>
                </c:pt>
                <c:pt idx="8">
                  <c:v>0.43001026409999998</c:v>
                </c:pt>
                <c:pt idx="9">
                  <c:v>0.43942949370000001</c:v>
                </c:pt>
                <c:pt idx="10">
                  <c:v>0.44887763619999999</c:v>
                </c:pt>
                <c:pt idx="11">
                  <c:v>0.45231354610000002</c:v>
                </c:pt>
                <c:pt idx="12">
                  <c:v>0.45637737639999998</c:v>
                </c:pt>
                <c:pt idx="13">
                  <c:v>0.46263980859999998</c:v>
                </c:pt>
                <c:pt idx="14">
                  <c:v>0.46591888910000001</c:v>
                </c:pt>
                <c:pt idx="15">
                  <c:v>0.46510359750000002</c:v>
                </c:pt>
                <c:pt idx="16">
                  <c:v>0.47612889079999998</c:v>
                </c:pt>
                <c:pt idx="17">
                  <c:v>0.48391180439999998</c:v>
                </c:pt>
                <c:pt idx="18">
                  <c:v>0.48894793689999999</c:v>
                </c:pt>
                <c:pt idx="19">
                  <c:v>0.49166725519999999</c:v>
                </c:pt>
                <c:pt idx="20">
                  <c:v>0.49431504609999999</c:v>
                </c:pt>
                <c:pt idx="21">
                  <c:v>0.49260449049999999</c:v>
                </c:pt>
                <c:pt idx="22">
                  <c:v>0.49243136990000003</c:v>
                </c:pt>
                <c:pt idx="23">
                  <c:v>0.49592085349999998</c:v>
                </c:pt>
                <c:pt idx="24">
                  <c:v>0.50290602929999995</c:v>
                </c:pt>
                <c:pt idx="25">
                  <c:v>0.51026700930000002</c:v>
                </c:pt>
                <c:pt idx="26">
                  <c:v>0.51829673489999994</c:v>
                </c:pt>
                <c:pt idx="27">
                  <c:v>0.51445772229999998</c:v>
                </c:pt>
                <c:pt idx="28">
                  <c:v>0.51279067489999997</c:v>
                </c:pt>
                <c:pt idx="29">
                  <c:v>0.50813670300000002</c:v>
                </c:pt>
                <c:pt idx="30">
                  <c:v>0.50942293999999999</c:v>
                </c:pt>
                <c:pt idx="31">
                  <c:v>0.51068254049999995</c:v>
                </c:pt>
                <c:pt idx="32">
                  <c:v>0.51358806830000003</c:v>
                </c:pt>
              </c:numCache>
            </c:numRef>
          </c:val>
          <c:smooth val="0"/>
          <c:extLst>
            <c:ext xmlns:c16="http://schemas.microsoft.com/office/drawing/2014/chart" uri="{C3380CC4-5D6E-409C-BE32-E72D297353CC}">
              <c16:uniqueId val="{00000000-75B6-4256-9DD8-C24A32874793}"/>
            </c:ext>
          </c:extLst>
        </c:ser>
        <c:ser>
          <c:idx val="0"/>
          <c:order val="1"/>
          <c:tx>
            <c:v>5-year</c:v>
          </c:tx>
          <c:spPr>
            <a:ln w="28575">
              <a:solidFill>
                <a:schemeClr val="tx1">
                  <a:lumMod val="50000"/>
                  <a:lumOff val="50000"/>
                </a:schemeClr>
              </a:solidFill>
              <a:prstDash val="sysDash"/>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'B5-MultiYr'!$Q$34:$Q$67</c:f>
              <c:numCache>
                <c:formatCode>0.000</c:formatCode>
                <c:ptCount val="34"/>
                <c:pt idx="1">
                  <c:v>0.3564015901</c:v>
                </c:pt>
                <c:pt idx="2">
                  <c:v>0.3599256696</c:v>
                </c:pt>
                <c:pt idx="3">
                  <c:v>0.36444596140000002</c:v>
                </c:pt>
                <c:pt idx="4">
                  <c:v>0.37682504410000001</c:v>
                </c:pt>
                <c:pt idx="5">
                  <c:v>0.38125382889999998</c:v>
                </c:pt>
                <c:pt idx="6">
                  <c:v>0.38741805779999999</c:v>
                </c:pt>
                <c:pt idx="7">
                  <c:v>0.39429816849999999</c:v>
                </c:pt>
                <c:pt idx="8">
                  <c:v>0.39911477000000001</c:v>
                </c:pt>
                <c:pt idx="9">
                  <c:v>0.40911214600000001</c:v>
                </c:pt>
                <c:pt idx="10">
                  <c:v>0.41919248780000001</c:v>
                </c:pt>
                <c:pt idx="11">
                  <c:v>0.42230633299999998</c:v>
                </c:pt>
                <c:pt idx="12">
                  <c:v>0.42668285750000001</c:v>
                </c:pt>
                <c:pt idx="13">
                  <c:v>0.43324097210000001</c:v>
                </c:pt>
                <c:pt idx="14">
                  <c:v>0.4370219722</c:v>
                </c:pt>
                <c:pt idx="15">
                  <c:v>0.43704872649999998</c:v>
                </c:pt>
                <c:pt idx="16">
                  <c:v>0.45026351920000002</c:v>
                </c:pt>
                <c:pt idx="17">
                  <c:v>0.4583061665</c:v>
                </c:pt>
                <c:pt idx="18">
                  <c:v>0.46307259810000001</c:v>
                </c:pt>
                <c:pt idx="19">
                  <c:v>0.46374894519999998</c:v>
                </c:pt>
                <c:pt idx="20">
                  <c:v>0.46335749389999997</c:v>
                </c:pt>
                <c:pt idx="21">
                  <c:v>0.45989982950000002</c:v>
                </c:pt>
                <c:pt idx="22">
                  <c:v>0.46091849089999998</c:v>
                </c:pt>
                <c:pt idx="23">
                  <c:v>0.46620738249999999</c:v>
                </c:pt>
                <c:pt idx="24">
                  <c:v>0.47362178789999998</c:v>
                </c:pt>
                <c:pt idx="25">
                  <c:v>0.482072958</c:v>
                </c:pt>
                <c:pt idx="26">
                  <c:v>0.48528625339999998</c:v>
                </c:pt>
                <c:pt idx="27">
                  <c:v>0.47810366789999997</c:v>
                </c:pt>
                <c:pt idx="28">
                  <c:v>0.47741768150000002</c:v>
                </c:pt>
                <c:pt idx="29">
                  <c:v>0.4744232987</c:v>
                </c:pt>
                <c:pt idx="30">
                  <c:v>0.47690022949999999</c:v>
                </c:pt>
                <c:pt idx="31">
                  <c:v>0.48020866159999998</c:v>
                </c:pt>
                <c:pt idx="32">
                  <c:v>0.48418351650000002</c:v>
                </c:pt>
              </c:numCache>
            </c:numRef>
          </c:val>
          <c:smooth val="0"/>
          <c:extLst>
            <c:ext xmlns:c16="http://schemas.microsoft.com/office/drawing/2014/chart" uri="{C3380CC4-5D6E-409C-BE32-E72D297353CC}">
              <c16:uniqueId val="{00000001-75B6-4256-9DD8-C24A32874793}"/>
            </c:ext>
          </c:extLst>
        </c:ser>
        <c:ser>
          <c:idx val="1"/>
          <c:order val="2"/>
          <c:tx>
            <c:v>11-year</c:v>
          </c:tx>
          <c:spPr>
            <a:ln w="28575">
              <a:solidFill>
                <a:schemeClr val="bg1">
                  <a:lumMod val="65000"/>
                </a:schemeClr>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'B5-MultiYr'!$R$34:$R$67</c:f>
              <c:numCache>
                <c:formatCode>0.000</c:formatCode>
                <c:ptCount val="34"/>
                <c:pt idx="4">
                  <c:v>0.34956943340000002</c:v>
                </c:pt>
                <c:pt idx="5">
                  <c:v>0.35830375510000001</c:v>
                </c:pt>
                <c:pt idx="6">
                  <c:v>0.3654196784</c:v>
                </c:pt>
                <c:pt idx="7">
                  <c:v>0.37473300129999998</c:v>
                </c:pt>
                <c:pt idx="8">
                  <c:v>0.37841170559999998</c:v>
                </c:pt>
                <c:pt idx="9">
                  <c:v>0.3835899579</c:v>
                </c:pt>
                <c:pt idx="10">
                  <c:v>0.39069861620000002</c:v>
                </c:pt>
                <c:pt idx="11">
                  <c:v>0.39597635120000002</c:v>
                </c:pt>
                <c:pt idx="12">
                  <c:v>0.40838257579999998</c:v>
                </c:pt>
                <c:pt idx="13">
                  <c:v>0.42137635439999999</c:v>
                </c:pt>
                <c:pt idx="14">
                  <c:v>0.42479238819999998</c:v>
                </c:pt>
                <c:pt idx="15">
                  <c:v>0.43124929849999999</c:v>
                </c:pt>
                <c:pt idx="16">
                  <c:v>0.43460039700000003</c:v>
                </c:pt>
                <c:pt idx="17">
                  <c:v>0.43486985560000002</c:v>
                </c:pt>
                <c:pt idx="18">
                  <c:v>0.43425397910000002</c:v>
                </c:pt>
                <c:pt idx="19">
                  <c:v>0.43972178309999999</c:v>
                </c:pt>
                <c:pt idx="20">
                  <c:v>0.44657447360000002</c:v>
                </c:pt>
                <c:pt idx="21">
                  <c:v>0.4528552488</c:v>
                </c:pt>
                <c:pt idx="22">
                  <c:v>0.45925845990000003</c:v>
                </c:pt>
                <c:pt idx="23">
                  <c:v>0.45471383129999998</c:v>
                </c:pt>
                <c:pt idx="24">
                  <c:v>0.4572497492</c:v>
                </c:pt>
                <c:pt idx="25">
                  <c:v>0.45414228509999999</c:v>
                </c:pt>
                <c:pt idx="26">
                  <c:v>0.45450037980000002</c:v>
                </c:pt>
                <c:pt idx="27">
                  <c:v>0.463407974</c:v>
                </c:pt>
                <c:pt idx="28">
                  <c:v>0.46891121209999997</c:v>
                </c:pt>
                <c:pt idx="29">
                  <c:v>0.46958026870000003</c:v>
                </c:pt>
              </c:numCache>
            </c:numRef>
          </c:val>
          <c:smooth val="0"/>
          <c:extLst>
            <c:ext xmlns:c16="http://schemas.microsoft.com/office/drawing/2014/chart" uri="{C3380CC4-5D6E-409C-BE32-E72D297353CC}">
              <c16:uniqueId val="{00000002-75B6-4256-9DD8-C24A32874793}"/>
            </c:ext>
          </c:extLst>
        </c:ser>
        <c:ser>
          <c:idx val="3"/>
          <c:order val="3"/>
          <c:tx>
            <c:v>21-year</c:v>
          </c:tx>
          <c:spPr>
            <a:ln w="25400">
              <a:solidFill>
                <a:schemeClr val="tx1"/>
              </a:solidFill>
              <a:prstDash val="sysDash"/>
            </a:ln>
          </c:spPr>
          <c:marker>
            <c:symbol val="none"/>
          </c:marker>
          <c:val>
            <c:numRef>
              <c:f>'B5-MultiYr'!$S$34:$S$68</c:f>
              <c:numCache>
                <c:formatCode>0.000</c:formatCode>
                <c:ptCount val="35"/>
                <c:pt idx="9">
                  <c:v>0.37810056310000001</c:v>
                </c:pt>
                <c:pt idx="10">
                  <c:v>0.38849329059999999</c:v>
                </c:pt>
                <c:pt idx="11">
                  <c:v>0.39234557959999999</c:v>
                </c:pt>
                <c:pt idx="12">
                  <c:v>0.39205548289999997</c:v>
                </c:pt>
                <c:pt idx="13">
                  <c:v>0.39589813359999998</c:v>
                </c:pt>
                <c:pt idx="14">
                  <c:v>0.40263764699999999</c:v>
                </c:pt>
                <c:pt idx="15">
                  <c:v>0.41014988209999997</c:v>
                </c:pt>
                <c:pt idx="16">
                  <c:v>0.41921534389999998</c:v>
                </c:pt>
                <c:pt idx="17">
                  <c:v>0.42208273559999998</c:v>
                </c:pt>
                <c:pt idx="18">
                  <c:v>0.4256292881</c:v>
                </c:pt>
                <c:pt idx="19">
                  <c:v>0.43290636430000001</c:v>
                </c:pt>
                <c:pt idx="20">
                  <c:v>0.43784966040000001</c:v>
                </c:pt>
                <c:pt idx="21">
                  <c:v>0.43601364269999998</c:v>
                </c:pt>
                <c:pt idx="22">
                  <c:v>0.44008379440000001</c:v>
                </c:pt>
                <c:pt idx="23">
                  <c:v>0.44299061480000002</c:v>
                </c:pt>
                <c:pt idx="24">
                  <c:v>0.44452231399999997</c:v>
                </c:pt>
              </c:numCache>
            </c:numRef>
          </c:val>
          <c:smooth val="0"/>
          <c:extLst>
            <c:ext xmlns:c16="http://schemas.microsoft.com/office/drawing/2014/chart" uri="{C3380CC4-5D6E-409C-BE32-E72D297353CC}">
              <c16:uniqueId val="{00000003-75B6-4256-9DD8-C24A32874793}"/>
            </c:ext>
          </c:extLst>
        </c:ser>
        <c:dLbls>
          <c:showLegendKey val="0"/>
          <c:showVal val="0"/>
          <c:showCatName val="0"/>
          <c:showSerName val="0"/>
          <c:showPercent val="0"/>
          <c:showBubbleSize val="0"/>
        </c:dLbls>
        <c:smooth val="0"/>
        <c:axId val="1165215752"/>
        <c:axId val="1165216144"/>
      </c:lineChart>
      <c:catAx>
        <c:axId val="1165215752"/>
        <c:scaling>
          <c:orientation val="minMax"/>
        </c:scaling>
        <c:delete val="0"/>
        <c:axPos val="b"/>
        <c:majorGridlines>
          <c:spPr>
            <a:ln>
              <a:solidFill>
                <a:schemeClr val="bg1">
                  <a:lumMod val="75000"/>
                </a:schemeClr>
              </a:solidFill>
              <a:prstDash val="sysDash"/>
            </a:ln>
          </c:spPr>
        </c:majorGridlines>
        <c:numFmt formatCode="General"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65216144"/>
        <c:crossesAt val="-2"/>
        <c:auto val="1"/>
        <c:lblAlgn val="ctr"/>
        <c:lblOffset val="10"/>
        <c:tickLblSkip val="10"/>
        <c:tickMarkSkip val="10"/>
        <c:noMultiLvlLbl val="0"/>
      </c:catAx>
      <c:valAx>
        <c:axId val="1165216144"/>
        <c:scaling>
          <c:orientation val="minMax"/>
          <c:max val="0.60000000000000009"/>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65215752"/>
        <c:crosses val="autoZero"/>
        <c:crossBetween val="midCat"/>
        <c:majorUnit val="0.1"/>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Percentile change </a:t>
            </a:r>
          </a:p>
        </c:rich>
      </c:tx>
      <c:layout>
        <c:manualLayout>
          <c:xMode val="edge"/>
          <c:yMode val="edge"/>
          <c:x val="0.38505220746946262"/>
          <c:y val="8.869179600886918E-3"/>
        </c:manualLayout>
      </c:layout>
      <c:overlay val="0"/>
    </c:title>
    <c:autoTitleDeleted val="0"/>
    <c:plotArea>
      <c:layout>
        <c:manualLayout>
          <c:layoutTarget val="inner"/>
          <c:xMode val="edge"/>
          <c:yMode val="edge"/>
          <c:x val="6.3075129029449742E-2"/>
          <c:y val="6.347027020735492E-2"/>
          <c:w val="0.92995525672900392"/>
          <c:h val="0.79549115118924996"/>
        </c:manualLayout>
      </c:layout>
      <c:lineChart>
        <c:grouping val="standard"/>
        <c:varyColors val="0"/>
        <c:ser>
          <c:idx val="0"/>
          <c:order val="0"/>
          <c:tx>
            <c:v>10-year</c:v>
          </c:tx>
          <c:spPr>
            <a:ln w="25400">
              <a:solidFill>
                <a:schemeClr val="tx1"/>
              </a:solidFill>
              <a:prstDash val="solid"/>
            </a:ln>
          </c:spPr>
          <c:marker>
            <c:symbol val="none"/>
          </c:marker>
          <c:cat>
            <c:strRef>
              <c:f>F1a!$A$30:$A$41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F1b!$D$32:$D$43</c:f>
              <c:numCache>
                <c:formatCode>0.0</c:formatCode>
                <c:ptCount val="12"/>
                <c:pt idx="0">
                  <c:v>27.181801368999999</c:v>
                </c:pt>
                <c:pt idx="1">
                  <c:v>18.953148710000001</c:v>
                </c:pt>
                <c:pt idx="2">
                  <c:v>12.363316318000001</c:v>
                </c:pt>
                <c:pt idx="3">
                  <c:v>1.8166282642</c:v>
                </c:pt>
                <c:pt idx="4">
                  <c:v>-3.943345136</c:v>
                </c:pt>
                <c:pt idx="5">
                  <c:v>-7.7866753470000001</c:v>
                </c:pt>
                <c:pt idx="6">
                  <c:v>-10.98191682</c:v>
                </c:pt>
                <c:pt idx="7">
                  <c:v>-14.39410681</c:v>
                </c:pt>
                <c:pt idx="8">
                  <c:v>-16.979653880000001</c:v>
                </c:pt>
                <c:pt idx="9">
                  <c:v>-17.489593190000001</c:v>
                </c:pt>
                <c:pt idx="10">
                  <c:v>-17.384662200000001</c:v>
                </c:pt>
                <c:pt idx="11">
                  <c:v>-15.420918370000001</c:v>
                </c:pt>
              </c:numCache>
            </c:numRef>
          </c:val>
          <c:smooth val="0"/>
          <c:extLst>
            <c:ext xmlns:c16="http://schemas.microsoft.com/office/drawing/2014/chart" uri="{C3380CC4-5D6E-409C-BE32-E72D297353CC}">
              <c16:uniqueId val="{00000000-9378-4FAA-ADD6-66B3A7F4A189}"/>
            </c:ext>
          </c:extLst>
        </c:ser>
        <c:ser>
          <c:idx val="1"/>
          <c:order val="1"/>
          <c:tx>
            <c:v>1-years</c:v>
          </c:tx>
          <c:spPr>
            <a:ln w="25400">
              <a:solidFill>
                <a:schemeClr val="tx1">
                  <a:lumMod val="50000"/>
                  <a:lumOff val="50000"/>
                </a:schemeClr>
              </a:solidFill>
              <a:prstDash val="sysDash"/>
            </a:ln>
          </c:spPr>
          <c:marker>
            <c:symbol val="none"/>
          </c:marker>
          <c:cat>
            <c:strRef>
              <c:f>F1a!$A$30:$A$41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F1b!$B$32:$B$43</c:f>
              <c:numCache>
                <c:formatCode>0.0</c:formatCode>
                <c:ptCount val="12"/>
                <c:pt idx="0">
                  <c:v>10.926391713999999</c:v>
                </c:pt>
                <c:pt idx="1">
                  <c:v>9.3281487102000007</c:v>
                </c:pt>
                <c:pt idx="2">
                  <c:v>0.19169160360000001</c:v>
                </c:pt>
                <c:pt idx="3">
                  <c:v>-3.672043011</c:v>
                </c:pt>
                <c:pt idx="4">
                  <c:v>-2.5346802749999999</c:v>
                </c:pt>
                <c:pt idx="5">
                  <c:v>-2.6573350690000002</c:v>
                </c:pt>
                <c:pt idx="6">
                  <c:v>-3.2377938519999998</c:v>
                </c:pt>
                <c:pt idx="7">
                  <c:v>-3.626611418</c:v>
                </c:pt>
                <c:pt idx="8">
                  <c:v>-3.9810570630000002</c:v>
                </c:pt>
                <c:pt idx="9">
                  <c:v>-3.84910123</c:v>
                </c:pt>
                <c:pt idx="10">
                  <c:v>-3.4631771150000001</c:v>
                </c:pt>
                <c:pt idx="11">
                  <c:v>-2.5637755100000001</c:v>
                </c:pt>
              </c:numCache>
            </c:numRef>
          </c:val>
          <c:smooth val="0"/>
          <c:extLst>
            <c:ext xmlns:c16="http://schemas.microsoft.com/office/drawing/2014/chart" uri="{C3380CC4-5D6E-409C-BE32-E72D297353CC}">
              <c16:uniqueId val="{00000001-9378-4FAA-ADD6-66B3A7F4A189}"/>
            </c:ext>
          </c:extLst>
        </c:ser>
        <c:dLbls>
          <c:showLegendKey val="0"/>
          <c:showVal val="0"/>
          <c:showCatName val="0"/>
          <c:showSerName val="0"/>
          <c:showPercent val="0"/>
          <c:showBubbleSize val="0"/>
        </c:dLbls>
        <c:smooth val="0"/>
        <c:axId val="1171268528"/>
        <c:axId val="1171268920"/>
      </c:lineChart>
      <c:catAx>
        <c:axId val="1171268528"/>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0021023256261001"/>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71268920"/>
        <c:crossesAt val="-20"/>
        <c:auto val="1"/>
        <c:lblAlgn val="ctr"/>
        <c:lblOffset val="10"/>
        <c:tickMarkSkip val="1"/>
        <c:noMultiLvlLbl val="0"/>
      </c:catAx>
      <c:valAx>
        <c:axId val="1171268920"/>
        <c:scaling>
          <c:orientation val="minMax"/>
          <c:max val="30"/>
          <c:min val="-2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71268528"/>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354574530642686"/>
          <c:y val="6.6426663407650535E-2"/>
          <c:w val="0.80945952794152098"/>
          <c:h val="0.84279344239398013"/>
        </c:manualLayout>
      </c:layout>
      <c:lineChart>
        <c:grouping val="standard"/>
        <c:varyColors val="0"/>
        <c:ser>
          <c:idx val="2"/>
          <c:order val="0"/>
          <c:tx>
            <c:v>2nd</c:v>
          </c:tx>
          <c:spPr>
            <a:ln w="25400">
              <a:solidFill>
                <a:schemeClr val="tx1"/>
              </a:solidFill>
            </a:ln>
          </c:spPr>
          <c:marker>
            <c:symbol val="none"/>
          </c:marker>
          <c:cat>
            <c:numRef>
              <c:f>'F2'!$N$31:$X$31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'F2'!$N$33:$X$33</c:f>
              <c:numCache>
                <c:formatCode>0%</c:formatCode>
                <c:ptCount val="11"/>
                <c:pt idx="0">
                  <c:v>1.3384424938299251</c:v>
                </c:pt>
                <c:pt idx="1">
                  <c:v>1.3384669016743003</c:v>
                </c:pt>
                <c:pt idx="2">
                  <c:v>1.3245362948717638</c:v>
                </c:pt>
                <c:pt idx="3">
                  <c:v>1.2286504726713625</c:v>
                </c:pt>
                <c:pt idx="4">
                  <c:v>1.1354133459303044</c:v>
                </c:pt>
                <c:pt idx="5">
                  <c:v>1</c:v>
                </c:pt>
                <c:pt idx="6">
                  <c:v>1.1495910131307192</c:v>
                </c:pt>
                <c:pt idx="7">
                  <c:v>1.3116084669978914</c:v>
                </c:pt>
                <c:pt idx="8">
                  <c:v>1.3632278209569757</c:v>
                </c:pt>
                <c:pt idx="9">
                  <c:v>1.3581271711795262</c:v>
                </c:pt>
                <c:pt idx="10">
                  <c:v>1.3591755869796538</c:v>
                </c:pt>
              </c:numCache>
            </c:numRef>
          </c:val>
          <c:smooth val="0"/>
          <c:extLst>
            <c:ext xmlns:c16="http://schemas.microsoft.com/office/drawing/2014/chart" uri="{C3380CC4-5D6E-409C-BE32-E72D297353CC}">
              <c16:uniqueId val="{00000000-D680-4533-93AD-4ABAA12F12A0}"/>
            </c:ext>
          </c:extLst>
        </c:ser>
        <c:ser>
          <c:idx val="0"/>
          <c:order val="1"/>
          <c:tx>
            <c:v>3rd</c:v>
          </c:tx>
          <c:spPr>
            <a:ln w="25400">
              <a:solidFill>
                <a:schemeClr val="tx1">
                  <a:lumMod val="75000"/>
                  <a:lumOff val="25000"/>
                </a:schemeClr>
              </a:solidFill>
              <a:prstDash val="sysDash"/>
            </a:ln>
          </c:spPr>
          <c:marker>
            <c:symbol val="none"/>
          </c:marker>
          <c:cat>
            <c:numRef>
              <c:f>'F2'!$N$31:$X$31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'F2'!$N$34:$X$34</c:f>
              <c:numCache>
                <c:formatCode>0%</c:formatCode>
                <c:ptCount val="11"/>
                <c:pt idx="0">
                  <c:v>1.3712770055026726</c:v>
                </c:pt>
                <c:pt idx="1">
                  <c:v>1.3749880371766205</c:v>
                </c:pt>
                <c:pt idx="2">
                  <c:v>1.3349568841161028</c:v>
                </c:pt>
                <c:pt idx="3">
                  <c:v>1.2137727410986543</c:v>
                </c:pt>
                <c:pt idx="4">
                  <c:v>1.0996959386324596</c:v>
                </c:pt>
                <c:pt idx="5">
                  <c:v>1</c:v>
                </c:pt>
                <c:pt idx="6">
                  <c:v>1.1466099083579087</c:v>
                </c:pt>
                <c:pt idx="7">
                  <c:v>1.3108894539053946</c:v>
                </c:pt>
                <c:pt idx="8">
                  <c:v>1.3925678476749661</c:v>
                </c:pt>
                <c:pt idx="9">
                  <c:v>1.3726852011836834</c:v>
                </c:pt>
                <c:pt idx="10">
                  <c:v>1.3818411697821116</c:v>
                </c:pt>
              </c:numCache>
            </c:numRef>
          </c:val>
          <c:smooth val="0"/>
          <c:extLst>
            <c:ext xmlns:c16="http://schemas.microsoft.com/office/drawing/2014/chart" uri="{C3380CC4-5D6E-409C-BE32-E72D297353CC}">
              <c16:uniqueId val="{00000001-D680-4533-93AD-4ABAA12F12A0}"/>
            </c:ext>
          </c:extLst>
        </c:ser>
        <c:ser>
          <c:idx val="1"/>
          <c:order val="2"/>
          <c:tx>
            <c:v>4th</c:v>
          </c:tx>
          <c:spPr>
            <a:ln w="25400">
              <a:solidFill>
                <a:schemeClr val="tx1">
                  <a:lumMod val="50000"/>
                  <a:lumOff val="50000"/>
                </a:schemeClr>
              </a:solidFill>
            </a:ln>
          </c:spPr>
          <c:marker>
            <c:symbol val="none"/>
          </c:marker>
          <c:cat>
            <c:numRef>
              <c:f>'F2'!$N$31:$X$31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'F2'!$N$35:$X$35</c:f>
              <c:numCache>
                <c:formatCode>0%</c:formatCode>
                <c:ptCount val="11"/>
                <c:pt idx="0">
                  <c:v>1.0287114971107727</c:v>
                </c:pt>
                <c:pt idx="1">
                  <c:v>1.0348848631871292</c:v>
                </c:pt>
                <c:pt idx="2">
                  <c:v>1.0273397716027748</c:v>
                </c:pt>
                <c:pt idx="3">
                  <c:v>1.0181462944778399</c:v>
                </c:pt>
                <c:pt idx="4">
                  <c:v>1.0143118518746754</c:v>
                </c:pt>
                <c:pt idx="5">
                  <c:v>1</c:v>
                </c:pt>
                <c:pt idx="6">
                  <c:v>1.0733773300442579</c:v>
                </c:pt>
                <c:pt idx="7">
                  <c:v>1.1256804388716461</c:v>
                </c:pt>
                <c:pt idx="8">
                  <c:v>1.1197268175807891</c:v>
                </c:pt>
                <c:pt idx="9">
                  <c:v>1.0907516946688198</c:v>
                </c:pt>
                <c:pt idx="10">
                  <c:v>1.0877937471840349</c:v>
                </c:pt>
              </c:numCache>
            </c:numRef>
          </c:val>
          <c:smooth val="0"/>
          <c:extLst>
            <c:ext xmlns:c16="http://schemas.microsoft.com/office/drawing/2014/chart" uri="{C3380CC4-5D6E-409C-BE32-E72D297353CC}">
              <c16:uniqueId val="{00000002-D680-4533-93AD-4ABAA12F12A0}"/>
            </c:ext>
          </c:extLst>
        </c:ser>
        <c:ser>
          <c:idx val="3"/>
          <c:order val="3"/>
          <c:tx>
            <c:v>5th</c:v>
          </c:tx>
          <c:spPr>
            <a:ln w="25400">
              <a:solidFill>
                <a:schemeClr val="bg1">
                  <a:lumMod val="50000"/>
                </a:schemeClr>
              </a:solidFill>
              <a:prstDash val="sysDash"/>
            </a:ln>
          </c:spPr>
          <c:marker>
            <c:symbol val="none"/>
          </c:marker>
          <c:cat>
            <c:numRef>
              <c:f>'F2'!$N$31:$X$31</c:f>
              <c:numCache>
                <c:formatCode>0</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'F2'!$N$36:$X$36</c:f>
              <c:numCache>
                <c:formatCode>0%</c:formatCode>
                <c:ptCount val="11"/>
                <c:pt idx="0">
                  <c:v>0.91832136241683271</c:v>
                </c:pt>
                <c:pt idx="1">
                  <c:v>0.92559093703846462</c:v>
                </c:pt>
                <c:pt idx="2">
                  <c:v>0.92581551701349318</c:v>
                </c:pt>
                <c:pt idx="3">
                  <c:v>0.93819516220861521</c:v>
                </c:pt>
                <c:pt idx="4">
                  <c:v>0.96137641054432188</c:v>
                </c:pt>
                <c:pt idx="5">
                  <c:v>1</c:v>
                </c:pt>
                <c:pt idx="6">
                  <c:v>1.0257378867265281</c:v>
                </c:pt>
                <c:pt idx="7">
                  <c:v>1.0311435932475308</c:v>
                </c:pt>
                <c:pt idx="8">
                  <c:v>1.0159095778602292</c:v>
                </c:pt>
                <c:pt idx="9">
                  <c:v>0.98417049274161594</c:v>
                </c:pt>
                <c:pt idx="10">
                  <c:v>0.99027528555198518</c:v>
                </c:pt>
              </c:numCache>
            </c:numRef>
          </c:val>
          <c:smooth val="0"/>
          <c:extLst>
            <c:ext xmlns:c16="http://schemas.microsoft.com/office/drawing/2014/chart" uri="{C3380CC4-5D6E-409C-BE32-E72D297353CC}">
              <c16:uniqueId val="{00000003-D680-4533-93AD-4ABAA12F12A0}"/>
            </c:ext>
          </c:extLst>
        </c:ser>
        <c:dLbls>
          <c:showLegendKey val="0"/>
          <c:showVal val="0"/>
          <c:showCatName val="0"/>
          <c:showSerName val="0"/>
          <c:showPercent val="0"/>
          <c:showBubbleSize val="0"/>
        </c:dLbls>
        <c:smooth val="0"/>
        <c:axId val="1251029424"/>
        <c:axId val="1251029816"/>
      </c:lineChart>
      <c:catAx>
        <c:axId val="1251029424"/>
        <c:scaling>
          <c:orientation val="minMax"/>
        </c:scaling>
        <c:delete val="0"/>
        <c:axPos val="b"/>
        <c:majorGridlines>
          <c:spPr>
            <a:ln>
              <a:solidFill>
                <a:schemeClr val="bg1">
                  <a:lumMod val="75000"/>
                </a:schemeClr>
              </a:solidFill>
              <a:prstDash val="sysDash"/>
            </a:ln>
          </c:spPr>
        </c:majorGridlines>
        <c:numFmt formatCode="0"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51029816"/>
        <c:crossesAt val="-2"/>
        <c:auto val="1"/>
        <c:lblAlgn val="ctr"/>
        <c:lblOffset val="10"/>
        <c:tickLblSkip val="2"/>
        <c:tickMarkSkip val="1"/>
        <c:noMultiLvlLbl val="0"/>
      </c:catAx>
      <c:valAx>
        <c:axId val="1251029816"/>
        <c:scaling>
          <c:orientation val="minMax"/>
          <c:max val="1.4"/>
          <c:min val="0.8"/>
        </c:scaling>
        <c:delete val="0"/>
        <c:axPos val="l"/>
        <c:majorGridlines>
          <c:spPr>
            <a:ln>
              <a:solidFill>
                <a:schemeClr val="bg1">
                  <a:lumMod val="75000"/>
                </a:schemeClr>
              </a:solidFill>
              <a:prstDash val="sysDash"/>
            </a:ln>
          </c:spPr>
        </c:majorGridlines>
        <c:title>
          <c:tx>
            <c:rich>
              <a:bodyPr/>
              <a:lstStyle/>
              <a:p>
                <a:pPr>
                  <a:defRPr/>
                </a:pPr>
                <a:r>
                  <a:rPr lang="en-US" sz="1400" b="0" i="0" baseline="0">
                    <a:effectLst/>
                  </a:rPr>
                  <a:t>Real income relative to 2005 income</a:t>
                </a:r>
                <a:endParaRPr lang="en-US" sz="800">
                  <a:effectLst/>
                </a:endParaRPr>
              </a:p>
            </c:rich>
          </c:tx>
          <c:layout>
            <c:manualLayout>
              <c:xMode val="edge"/>
              <c:yMode val="edge"/>
              <c:x val="0"/>
              <c:y val="4.330743579447247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51029424"/>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500" b="1" i="0" baseline="0">
                <a:effectLst/>
              </a:rPr>
              <a:t>Variance of log incomes: bottom-code $100</a:t>
            </a:r>
            <a:endParaRPr lang="en-US" sz="1500">
              <a:effectLst/>
            </a:endParaRPr>
          </a:p>
        </c:rich>
      </c:tx>
      <c:layout>
        <c:manualLayout>
          <c:xMode val="edge"/>
          <c:yMode val="edge"/>
          <c:x val="0.14464334588441768"/>
          <c:y val="0"/>
        </c:manualLayout>
      </c:layout>
      <c:overlay val="0"/>
    </c:title>
    <c:autoTitleDeleted val="0"/>
    <c:plotArea>
      <c:layout>
        <c:manualLayout>
          <c:layoutTarget val="inner"/>
          <c:xMode val="edge"/>
          <c:yMode val="edge"/>
          <c:x val="7.6693058065098449E-2"/>
          <c:y val="6.6426663407650535E-2"/>
          <c:w val="0.8730143559862179"/>
          <c:h val="0.84279344239398013"/>
        </c:manualLayout>
      </c:layout>
      <c:lineChart>
        <c:grouping val="standard"/>
        <c:varyColors val="0"/>
        <c:ser>
          <c:idx val="2"/>
          <c:order val="0"/>
          <c:tx>
            <c:v>annual</c:v>
          </c:tx>
          <c:spPr>
            <a:ln w="28575">
              <a:solidFill>
                <a:schemeClr val="tx1"/>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'B5-MultiYr'!$T$34:$T$67</c:f>
              <c:numCache>
                <c:formatCode>0.000</c:formatCode>
                <c:ptCount val="34"/>
                <c:pt idx="1">
                  <c:v>0.74200494390000005</c:v>
                </c:pt>
                <c:pt idx="2">
                  <c:v>0.73935520639999996</c:v>
                </c:pt>
                <c:pt idx="3">
                  <c:v>0.76523611599999997</c:v>
                </c:pt>
                <c:pt idx="4">
                  <c:v>0.77809063410000001</c:v>
                </c:pt>
                <c:pt idx="5">
                  <c:v>0.77660341209999995</c:v>
                </c:pt>
                <c:pt idx="6">
                  <c:v>0.77360783970000002</c:v>
                </c:pt>
                <c:pt idx="7">
                  <c:v>0.74702823460000001</c:v>
                </c:pt>
                <c:pt idx="8">
                  <c:v>0.75646147770000005</c:v>
                </c:pt>
                <c:pt idx="9">
                  <c:v>0.79212312429999998</c:v>
                </c:pt>
                <c:pt idx="10">
                  <c:v>0.8072893927</c:v>
                </c:pt>
                <c:pt idx="11">
                  <c:v>0.82929467050000005</c:v>
                </c:pt>
                <c:pt idx="12">
                  <c:v>0.83411264409999997</c:v>
                </c:pt>
                <c:pt idx="13">
                  <c:v>0.84773365899999997</c:v>
                </c:pt>
                <c:pt idx="14">
                  <c:v>0.84367738260000003</c:v>
                </c:pt>
                <c:pt idx="15">
                  <c:v>0.83641467309999995</c:v>
                </c:pt>
                <c:pt idx="16">
                  <c:v>0.83234634350000003</c:v>
                </c:pt>
                <c:pt idx="17">
                  <c:v>0.84181447720000002</c:v>
                </c:pt>
                <c:pt idx="18">
                  <c:v>0.85456249910000004</c:v>
                </c:pt>
                <c:pt idx="19">
                  <c:v>0.86797754709999997</c:v>
                </c:pt>
                <c:pt idx="20">
                  <c:v>0.90099191290000002</c:v>
                </c:pt>
                <c:pt idx="21">
                  <c:v>0.92744060780000004</c:v>
                </c:pt>
                <c:pt idx="22">
                  <c:v>0.94198416490000003</c:v>
                </c:pt>
                <c:pt idx="23">
                  <c:v>0.94731971120000003</c:v>
                </c:pt>
                <c:pt idx="24">
                  <c:v>0.96216621769999999</c:v>
                </c:pt>
                <c:pt idx="25">
                  <c:v>0.97522327959999999</c:v>
                </c:pt>
                <c:pt idx="26">
                  <c:v>1.0034811913999999</c:v>
                </c:pt>
                <c:pt idx="27">
                  <c:v>1.0183022126000001</c:v>
                </c:pt>
                <c:pt idx="28">
                  <c:v>1.0378414088000001</c:v>
                </c:pt>
                <c:pt idx="29">
                  <c:v>1.0417655594999999</c:v>
                </c:pt>
                <c:pt idx="30">
                  <c:v>1.035874655</c:v>
                </c:pt>
                <c:pt idx="31">
                  <c:v>1.0223962622</c:v>
                </c:pt>
                <c:pt idx="32">
                  <c:v>0.99568970739999996</c:v>
                </c:pt>
              </c:numCache>
            </c:numRef>
          </c:val>
          <c:smooth val="0"/>
          <c:extLst>
            <c:ext xmlns:c16="http://schemas.microsoft.com/office/drawing/2014/chart" uri="{C3380CC4-5D6E-409C-BE32-E72D297353CC}">
              <c16:uniqueId val="{00000000-E363-4374-93D4-5B994A746015}"/>
            </c:ext>
          </c:extLst>
        </c:ser>
        <c:ser>
          <c:idx val="1"/>
          <c:order val="1"/>
          <c:tx>
            <c:v>Mobility</c:v>
          </c:tx>
          <c:spPr>
            <a:ln w="28575">
              <a:solidFill>
                <a:schemeClr val="bg1">
                  <a:lumMod val="65000"/>
                </a:schemeClr>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'B5-MultiYr'!$AE$34:$AE$67</c:f>
              <c:numCache>
                <c:formatCode>0.000</c:formatCode>
                <c:ptCount val="34"/>
                <c:pt idx="1">
                  <c:v>0.34113111110000005</c:v>
                </c:pt>
                <c:pt idx="2">
                  <c:v>0.32787496949999995</c:v>
                </c:pt>
                <c:pt idx="3">
                  <c:v>0.34406959709999996</c:v>
                </c:pt>
                <c:pt idx="4">
                  <c:v>0.3385816016</c:v>
                </c:pt>
                <c:pt idx="5">
                  <c:v>0.33289910229999997</c:v>
                </c:pt>
                <c:pt idx="6">
                  <c:v>0.322278756</c:v>
                </c:pt>
                <c:pt idx="7">
                  <c:v>0.28840732099999999</c:v>
                </c:pt>
                <c:pt idx="8">
                  <c:v>0.28959917070000007</c:v>
                </c:pt>
                <c:pt idx="9">
                  <c:v>0.31663671719999997</c:v>
                </c:pt>
                <c:pt idx="10">
                  <c:v>0.31664681659999999</c:v>
                </c:pt>
                <c:pt idx="11">
                  <c:v>0.33038734670000003</c:v>
                </c:pt>
                <c:pt idx="12">
                  <c:v>0.32598130819999993</c:v>
                </c:pt>
                <c:pt idx="13">
                  <c:v>0.32921491809999992</c:v>
                </c:pt>
                <c:pt idx="14">
                  <c:v>0.32137203530000003</c:v>
                </c:pt>
                <c:pt idx="15">
                  <c:v>0.30860047589999995</c:v>
                </c:pt>
                <c:pt idx="16">
                  <c:v>0.29716368670000004</c:v>
                </c:pt>
                <c:pt idx="17">
                  <c:v>0.29828710280000004</c:v>
                </c:pt>
                <c:pt idx="18">
                  <c:v>0.30537636750000008</c:v>
                </c:pt>
                <c:pt idx="19">
                  <c:v>0.31338610699999991</c:v>
                </c:pt>
                <c:pt idx="20">
                  <c:v>0.34775930259999999</c:v>
                </c:pt>
                <c:pt idx="21">
                  <c:v>0.36999784130000002</c:v>
                </c:pt>
                <c:pt idx="22">
                  <c:v>0.37941005420000007</c:v>
                </c:pt>
                <c:pt idx="23">
                  <c:v>0.37956181070000006</c:v>
                </c:pt>
                <c:pt idx="24">
                  <c:v>0.38300379119999994</c:v>
                </c:pt>
                <c:pt idx="25">
                  <c:v>0.38857497220000004</c:v>
                </c:pt>
                <c:pt idx="26">
                  <c:v>0.41531084139999996</c:v>
                </c:pt>
                <c:pt idx="27">
                  <c:v>0.43515461720000004</c:v>
                </c:pt>
                <c:pt idx="28">
                  <c:v>0.44945550620000008</c:v>
                </c:pt>
                <c:pt idx="29">
                  <c:v>0.44975328129999992</c:v>
                </c:pt>
                <c:pt idx="30">
                  <c:v>0.43791783630000003</c:v>
                </c:pt>
                <c:pt idx="31">
                  <c:v>0.41635809990000006</c:v>
                </c:pt>
                <c:pt idx="32">
                  <c:v>0.38807679939999995</c:v>
                </c:pt>
              </c:numCache>
            </c:numRef>
          </c:val>
          <c:smooth val="0"/>
          <c:extLst>
            <c:ext xmlns:c16="http://schemas.microsoft.com/office/drawing/2014/chart" uri="{C3380CC4-5D6E-409C-BE32-E72D297353CC}">
              <c16:uniqueId val="{00000001-E363-4374-93D4-5B994A746015}"/>
            </c:ext>
          </c:extLst>
        </c:ser>
        <c:ser>
          <c:idx val="0"/>
          <c:order val="2"/>
          <c:tx>
            <c:v>5-year</c:v>
          </c:tx>
          <c:spPr>
            <a:ln w="28575">
              <a:solidFill>
                <a:schemeClr val="tx1">
                  <a:lumMod val="75000"/>
                  <a:lumOff val="25000"/>
                </a:schemeClr>
              </a:solidFill>
              <a:prstDash val="sysDash"/>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'B5-MultiYr'!$U$34:$U$67</c:f>
              <c:numCache>
                <c:formatCode>0.000</c:formatCode>
                <c:ptCount val="34"/>
                <c:pt idx="1">
                  <c:v>0.4008738328</c:v>
                </c:pt>
                <c:pt idx="2">
                  <c:v>0.41148023690000002</c:v>
                </c:pt>
                <c:pt idx="3">
                  <c:v>0.42116651890000001</c:v>
                </c:pt>
                <c:pt idx="4">
                  <c:v>0.43950903250000001</c:v>
                </c:pt>
                <c:pt idx="5">
                  <c:v>0.44370430979999997</c:v>
                </c:pt>
                <c:pt idx="6">
                  <c:v>0.45132908370000002</c:v>
                </c:pt>
                <c:pt idx="7">
                  <c:v>0.45862091360000001</c:v>
                </c:pt>
                <c:pt idx="8">
                  <c:v>0.46686230699999998</c:v>
                </c:pt>
                <c:pt idx="9">
                  <c:v>0.47548640710000001</c:v>
                </c:pt>
                <c:pt idx="10">
                  <c:v>0.49064257610000001</c:v>
                </c:pt>
                <c:pt idx="11">
                  <c:v>0.49890732380000002</c:v>
                </c:pt>
                <c:pt idx="12">
                  <c:v>0.50813133590000004</c:v>
                </c:pt>
                <c:pt idx="13">
                  <c:v>0.51851874090000005</c:v>
                </c:pt>
                <c:pt idx="14">
                  <c:v>0.5223053473</c:v>
                </c:pt>
                <c:pt idx="15">
                  <c:v>0.5278141972</c:v>
                </c:pt>
                <c:pt idx="16">
                  <c:v>0.53518265679999999</c:v>
                </c:pt>
                <c:pt idx="17">
                  <c:v>0.54352737439999999</c:v>
                </c:pt>
                <c:pt idx="18">
                  <c:v>0.54918613159999996</c:v>
                </c:pt>
                <c:pt idx="19">
                  <c:v>0.55459144010000005</c:v>
                </c:pt>
                <c:pt idx="20">
                  <c:v>0.55323261030000004</c:v>
                </c:pt>
                <c:pt idx="21">
                  <c:v>0.55744276650000002</c:v>
                </c:pt>
                <c:pt idx="22">
                  <c:v>0.56257411069999996</c:v>
                </c:pt>
                <c:pt idx="23">
                  <c:v>0.56775790049999997</c:v>
                </c:pt>
                <c:pt idx="24">
                  <c:v>0.57916242650000005</c:v>
                </c:pt>
                <c:pt idx="25">
                  <c:v>0.58664830739999996</c:v>
                </c:pt>
                <c:pt idx="26">
                  <c:v>0.58817034999999995</c:v>
                </c:pt>
                <c:pt idx="27">
                  <c:v>0.58314759540000005</c:v>
                </c:pt>
                <c:pt idx="28">
                  <c:v>0.58838590260000001</c:v>
                </c:pt>
                <c:pt idx="29">
                  <c:v>0.59201227820000002</c:v>
                </c:pt>
                <c:pt idx="30">
                  <c:v>0.59795681869999995</c:v>
                </c:pt>
                <c:pt idx="31">
                  <c:v>0.60603816229999996</c:v>
                </c:pt>
                <c:pt idx="32">
                  <c:v>0.60761290800000001</c:v>
                </c:pt>
              </c:numCache>
            </c:numRef>
          </c:val>
          <c:smooth val="0"/>
          <c:extLst>
            <c:ext xmlns:c16="http://schemas.microsoft.com/office/drawing/2014/chart" uri="{C3380CC4-5D6E-409C-BE32-E72D297353CC}">
              <c16:uniqueId val="{00000002-E363-4374-93D4-5B994A746015}"/>
            </c:ext>
          </c:extLst>
        </c:ser>
        <c:dLbls>
          <c:showLegendKey val="0"/>
          <c:showVal val="0"/>
          <c:showCatName val="0"/>
          <c:showSerName val="0"/>
          <c:showPercent val="0"/>
          <c:showBubbleSize val="0"/>
        </c:dLbls>
        <c:smooth val="0"/>
        <c:axId val="1251030600"/>
        <c:axId val="1236744760"/>
      </c:lineChart>
      <c:catAx>
        <c:axId val="1251030600"/>
        <c:scaling>
          <c:orientation val="minMax"/>
        </c:scaling>
        <c:delete val="0"/>
        <c:axPos val="b"/>
        <c:majorGridlines>
          <c:spPr>
            <a:ln>
              <a:solidFill>
                <a:schemeClr val="bg1">
                  <a:lumMod val="75000"/>
                </a:schemeClr>
              </a:solidFill>
              <a:prstDash val="sysDash"/>
            </a:ln>
          </c:spPr>
        </c:majorGridlines>
        <c:numFmt formatCode="General"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6744760"/>
        <c:crossesAt val="-2"/>
        <c:auto val="1"/>
        <c:lblAlgn val="ctr"/>
        <c:lblOffset val="10"/>
        <c:tickLblSkip val="10"/>
        <c:tickMarkSkip val="10"/>
        <c:noMultiLvlLbl val="0"/>
      </c:catAx>
      <c:valAx>
        <c:axId val="1236744760"/>
        <c:scaling>
          <c:orientation val="minMax"/>
          <c:max val="1.05"/>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51030600"/>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500" b="1" i="0" baseline="0">
                <a:effectLst/>
              </a:rPr>
              <a:t>Variance of log incomes: bottom-code $3,400</a:t>
            </a:r>
            <a:endParaRPr lang="en-US" sz="1500">
              <a:effectLst/>
            </a:endParaRPr>
          </a:p>
        </c:rich>
      </c:tx>
      <c:layout>
        <c:manualLayout>
          <c:xMode val="edge"/>
          <c:yMode val="edge"/>
          <c:x val="0.14464334588441768"/>
          <c:y val="0"/>
        </c:manualLayout>
      </c:layout>
      <c:overlay val="0"/>
    </c:title>
    <c:autoTitleDeleted val="0"/>
    <c:plotArea>
      <c:layout>
        <c:manualLayout>
          <c:layoutTarget val="inner"/>
          <c:xMode val="edge"/>
          <c:yMode val="edge"/>
          <c:x val="7.6693058065098449E-2"/>
          <c:y val="6.6426663407650535E-2"/>
          <c:w val="0.8730143559862179"/>
          <c:h val="0.84279344239398013"/>
        </c:manualLayout>
      </c:layout>
      <c:lineChart>
        <c:grouping val="standard"/>
        <c:varyColors val="0"/>
        <c:ser>
          <c:idx val="2"/>
          <c:order val="0"/>
          <c:tx>
            <c:v>annual</c:v>
          </c:tx>
          <c:spPr>
            <a:ln w="28575">
              <a:solidFill>
                <a:schemeClr val="tx1"/>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'B5-MultiYr'!$X$34:$X$67</c:f>
              <c:numCache>
                <c:formatCode>0.000</c:formatCode>
                <c:ptCount val="34"/>
                <c:pt idx="1">
                  <c:v>0.5574015685</c:v>
                </c:pt>
                <c:pt idx="2">
                  <c:v>0.56712093689999998</c:v>
                </c:pt>
                <c:pt idx="3">
                  <c:v>0.57918417050000004</c:v>
                </c:pt>
                <c:pt idx="4">
                  <c:v>0.59576824080000002</c:v>
                </c:pt>
                <c:pt idx="5">
                  <c:v>0.59835138249999997</c:v>
                </c:pt>
                <c:pt idx="6">
                  <c:v>0.60051142079999997</c:v>
                </c:pt>
                <c:pt idx="7">
                  <c:v>0.60427444029999999</c:v>
                </c:pt>
                <c:pt idx="8">
                  <c:v>0.61575254469999996</c:v>
                </c:pt>
                <c:pt idx="9">
                  <c:v>0.63189794759999995</c:v>
                </c:pt>
                <c:pt idx="10">
                  <c:v>0.64773692940000005</c:v>
                </c:pt>
                <c:pt idx="11">
                  <c:v>0.65838414249999999</c:v>
                </c:pt>
                <c:pt idx="12">
                  <c:v>0.6657685029</c:v>
                </c:pt>
                <c:pt idx="13">
                  <c:v>0.67672525130000005</c:v>
                </c:pt>
                <c:pt idx="14">
                  <c:v>0.67912154970000005</c:v>
                </c:pt>
                <c:pt idx="15">
                  <c:v>0.68212289079999999</c:v>
                </c:pt>
                <c:pt idx="16">
                  <c:v>0.68677611220000001</c:v>
                </c:pt>
                <c:pt idx="17">
                  <c:v>0.69745138610000001</c:v>
                </c:pt>
                <c:pt idx="18">
                  <c:v>0.7042576277</c:v>
                </c:pt>
                <c:pt idx="19">
                  <c:v>0.70986832909999997</c:v>
                </c:pt>
                <c:pt idx="20">
                  <c:v>0.7167901096</c:v>
                </c:pt>
                <c:pt idx="21">
                  <c:v>0.72767599090000001</c:v>
                </c:pt>
                <c:pt idx="22">
                  <c:v>0.73650655629999995</c:v>
                </c:pt>
                <c:pt idx="23">
                  <c:v>0.74324830639999995</c:v>
                </c:pt>
                <c:pt idx="24">
                  <c:v>0.75470612110000002</c:v>
                </c:pt>
                <c:pt idx="25">
                  <c:v>0.76398933759999998</c:v>
                </c:pt>
                <c:pt idx="26">
                  <c:v>0.7694382058</c:v>
                </c:pt>
                <c:pt idx="27">
                  <c:v>0.76887100620000004</c:v>
                </c:pt>
                <c:pt idx="28">
                  <c:v>0.77730087520000002</c:v>
                </c:pt>
                <c:pt idx="29">
                  <c:v>0.78025312920000001</c:v>
                </c:pt>
                <c:pt idx="30">
                  <c:v>0.78164404509999996</c:v>
                </c:pt>
                <c:pt idx="31">
                  <c:v>0.78484514270000005</c:v>
                </c:pt>
                <c:pt idx="32">
                  <c:v>0.78270783649999998</c:v>
                </c:pt>
              </c:numCache>
            </c:numRef>
          </c:val>
          <c:smooth val="0"/>
          <c:extLst>
            <c:ext xmlns:c16="http://schemas.microsoft.com/office/drawing/2014/chart" uri="{C3380CC4-5D6E-409C-BE32-E72D297353CC}">
              <c16:uniqueId val="{00000000-330D-4974-AD45-0763F30D5D6E}"/>
            </c:ext>
          </c:extLst>
        </c:ser>
        <c:ser>
          <c:idx val="0"/>
          <c:order val="1"/>
          <c:tx>
            <c:v>5-year</c:v>
          </c:tx>
          <c:spPr>
            <a:ln w="28575">
              <a:solidFill>
                <a:schemeClr val="tx1">
                  <a:lumMod val="75000"/>
                  <a:lumOff val="25000"/>
                </a:schemeClr>
              </a:solidFill>
              <a:prstDash val="sysDash"/>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'B5-MultiYr'!$Y$34:$Y$67</c:f>
              <c:numCache>
                <c:formatCode>0.000</c:formatCode>
                <c:ptCount val="34"/>
                <c:pt idx="1">
                  <c:v>0.39356067550000001</c:v>
                </c:pt>
                <c:pt idx="2">
                  <c:v>0.40443776349999999</c:v>
                </c:pt>
                <c:pt idx="3">
                  <c:v>0.4133874126</c:v>
                </c:pt>
                <c:pt idx="4">
                  <c:v>0.43233299819999998</c:v>
                </c:pt>
                <c:pt idx="5">
                  <c:v>0.43656001189999999</c:v>
                </c:pt>
                <c:pt idx="6">
                  <c:v>0.44377041989999999</c:v>
                </c:pt>
                <c:pt idx="7">
                  <c:v>0.45215587829999998</c:v>
                </c:pt>
                <c:pt idx="8">
                  <c:v>0.46059841489999997</c:v>
                </c:pt>
                <c:pt idx="9">
                  <c:v>0.46829548040000002</c:v>
                </c:pt>
                <c:pt idx="10">
                  <c:v>0.48287525529999997</c:v>
                </c:pt>
                <c:pt idx="11">
                  <c:v>0.49091407910000001</c:v>
                </c:pt>
                <c:pt idx="12">
                  <c:v>0.49969954049999998</c:v>
                </c:pt>
                <c:pt idx="13">
                  <c:v>0.5096758978</c:v>
                </c:pt>
                <c:pt idx="14">
                  <c:v>0.51394406169999995</c:v>
                </c:pt>
                <c:pt idx="15">
                  <c:v>0.5200003486</c:v>
                </c:pt>
                <c:pt idx="16">
                  <c:v>0.52797102210000002</c:v>
                </c:pt>
                <c:pt idx="17">
                  <c:v>0.53676567320000002</c:v>
                </c:pt>
                <c:pt idx="18">
                  <c:v>0.54286092770000005</c:v>
                </c:pt>
                <c:pt idx="19">
                  <c:v>0.5479950213</c:v>
                </c:pt>
                <c:pt idx="20">
                  <c:v>0.54663235899999996</c:v>
                </c:pt>
                <c:pt idx="21">
                  <c:v>0.55030667779999998</c:v>
                </c:pt>
                <c:pt idx="22">
                  <c:v>0.55509651550000005</c:v>
                </c:pt>
                <c:pt idx="23">
                  <c:v>0.56000829460000001</c:v>
                </c:pt>
                <c:pt idx="24">
                  <c:v>0.57121964510000001</c:v>
                </c:pt>
                <c:pt idx="25">
                  <c:v>0.57826347950000001</c:v>
                </c:pt>
                <c:pt idx="26">
                  <c:v>0.57960921580000002</c:v>
                </c:pt>
                <c:pt idx="27">
                  <c:v>0.57406429489999999</c:v>
                </c:pt>
                <c:pt idx="28">
                  <c:v>0.57866544200000003</c:v>
                </c:pt>
                <c:pt idx="29">
                  <c:v>0.58194224500000002</c:v>
                </c:pt>
                <c:pt idx="30">
                  <c:v>0.58786506569999997</c:v>
                </c:pt>
                <c:pt idx="31">
                  <c:v>0.5957648243</c:v>
                </c:pt>
                <c:pt idx="32">
                  <c:v>0.59821895790000001</c:v>
                </c:pt>
              </c:numCache>
            </c:numRef>
          </c:val>
          <c:smooth val="0"/>
          <c:extLst>
            <c:ext xmlns:c16="http://schemas.microsoft.com/office/drawing/2014/chart" uri="{C3380CC4-5D6E-409C-BE32-E72D297353CC}">
              <c16:uniqueId val="{00000001-330D-4974-AD45-0763F30D5D6E}"/>
            </c:ext>
          </c:extLst>
        </c:ser>
        <c:ser>
          <c:idx val="1"/>
          <c:order val="2"/>
          <c:tx>
            <c:v>Mobility</c:v>
          </c:tx>
          <c:spPr>
            <a:ln w="28575">
              <a:solidFill>
                <a:schemeClr val="bg1">
                  <a:lumMod val="65000"/>
                </a:schemeClr>
              </a:solidFill>
            </a:ln>
          </c:spPr>
          <c:marker>
            <c:symbol val="none"/>
          </c:marker>
          <c:cat>
            <c:numRef>
              <c:f>'B5-MultiYr'!$A$34:$A$66</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cat>
          <c:val>
            <c:numRef>
              <c:f>'B5-MultiYr'!$AH$34:$AH$67</c:f>
              <c:numCache>
                <c:formatCode>0.000</c:formatCode>
                <c:ptCount val="34"/>
                <c:pt idx="1">
                  <c:v>0.16384089299999999</c:v>
                </c:pt>
                <c:pt idx="2">
                  <c:v>0.16268317339999999</c:v>
                </c:pt>
                <c:pt idx="3">
                  <c:v>0.16579675790000004</c:v>
                </c:pt>
                <c:pt idx="4">
                  <c:v>0.16343524260000003</c:v>
                </c:pt>
                <c:pt idx="5">
                  <c:v>0.16179137059999998</c:v>
                </c:pt>
                <c:pt idx="6">
                  <c:v>0.15674100089999998</c:v>
                </c:pt>
                <c:pt idx="7">
                  <c:v>0.15211856200000001</c:v>
                </c:pt>
                <c:pt idx="8">
                  <c:v>0.15515412979999998</c:v>
                </c:pt>
                <c:pt idx="9">
                  <c:v>0.16360246719999993</c:v>
                </c:pt>
                <c:pt idx="10">
                  <c:v>0.16486167410000008</c:v>
                </c:pt>
                <c:pt idx="11">
                  <c:v>0.16747006339999998</c:v>
                </c:pt>
                <c:pt idx="12">
                  <c:v>0.16606896240000002</c:v>
                </c:pt>
                <c:pt idx="13">
                  <c:v>0.16704935350000005</c:v>
                </c:pt>
                <c:pt idx="14">
                  <c:v>0.16517748800000009</c:v>
                </c:pt>
                <c:pt idx="15">
                  <c:v>0.1621225422</c:v>
                </c:pt>
                <c:pt idx="16">
                  <c:v>0.15880509009999999</c:v>
                </c:pt>
                <c:pt idx="17">
                  <c:v>0.1606857129</c:v>
                </c:pt>
                <c:pt idx="18">
                  <c:v>0.16139669999999995</c:v>
                </c:pt>
                <c:pt idx="19">
                  <c:v>0.16187330779999998</c:v>
                </c:pt>
                <c:pt idx="20">
                  <c:v>0.17015775060000005</c:v>
                </c:pt>
                <c:pt idx="21">
                  <c:v>0.17736931310000004</c:v>
                </c:pt>
                <c:pt idx="22">
                  <c:v>0.18141004079999989</c:v>
                </c:pt>
                <c:pt idx="23">
                  <c:v>0.18324001179999994</c:v>
                </c:pt>
                <c:pt idx="24">
                  <c:v>0.18348647600000001</c:v>
                </c:pt>
                <c:pt idx="25">
                  <c:v>0.18572585809999997</c:v>
                </c:pt>
                <c:pt idx="26">
                  <c:v>0.18982898999999998</c:v>
                </c:pt>
                <c:pt idx="27">
                  <c:v>0.19480671130000005</c:v>
                </c:pt>
                <c:pt idx="28">
                  <c:v>0.19863543319999999</c:v>
                </c:pt>
                <c:pt idx="29">
                  <c:v>0.19831088419999998</c:v>
                </c:pt>
                <c:pt idx="30">
                  <c:v>0.1937789794</c:v>
                </c:pt>
                <c:pt idx="31">
                  <c:v>0.18908031840000006</c:v>
                </c:pt>
                <c:pt idx="32">
                  <c:v>0.18448887859999996</c:v>
                </c:pt>
              </c:numCache>
            </c:numRef>
          </c:val>
          <c:smooth val="0"/>
          <c:extLst>
            <c:ext xmlns:c16="http://schemas.microsoft.com/office/drawing/2014/chart" uri="{C3380CC4-5D6E-409C-BE32-E72D297353CC}">
              <c16:uniqueId val="{00000002-330D-4974-AD45-0763F30D5D6E}"/>
            </c:ext>
          </c:extLst>
        </c:ser>
        <c:dLbls>
          <c:showLegendKey val="0"/>
          <c:showVal val="0"/>
          <c:showCatName val="0"/>
          <c:showSerName val="0"/>
          <c:showPercent val="0"/>
          <c:showBubbleSize val="0"/>
        </c:dLbls>
        <c:smooth val="0"/>
        <c:axId val="1236745936"/>
        <c:axId val="1236746328"/>
      </c:lineChart>
      <c:catAx>
        <c:axId val="1236745936"/>
        <c:scaling>
          <c:orientation val="minMax"/>
        </c:scaling>
        <c:delete val="0"/>
        <c:axPos val="b"/>
        <c:majorGridlines>
          <c:spPr>
            <a:ln>
              <a:solidFill>
                <a:schemeClr val="bg1">
                  <a:lumMod val="75000"/>
                </a:schemeClr>
              </a:solidFill>
              <a:prstDash val="sysDash"/>
            </a:ln>
          </c:spPr>
        </c:majorGridlines>
        <c:numFmt formatCode="General" sourceLinked="1"/>
        <c:majorTickMark val="out"/>
        <c:minorTickMark val="none"/>
        <c:tickLblPos val="nextTo"/>
        <c:spPr>
          <a:ln>
            <a:solidFill>
              <a:schemeClr val="tx1"/>
            </a:solidFill>
          </a:ln>
        </c:spPr>
        <c:txPr>
          <a:bodyPr rot="0" vert="horz"/>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36746328"/>
        <c:crossesAt val="-2"/>
        <c:auto val="1"/>
        <c:lblAlgn val="ctr"/>
        <c:lblOffset val="10"/>
        <c:tickLblSkip val="10"/>
        <c:tickMarkSkip val="10"/>
        <c:noMultiLvlLbl val="0"/>
      </c:catAx>
      <c:valAx>
        <c:axId val="1236746328"/>
        <c:scaling>
          <c:orientation val="minMax"/>
          <c:max val="1.05"/>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36745936"/>
        <c:crosses val="autoZero"/>
        <c:crossBetween val="midCat"/>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708262316942046"/>
          <c:y val="4.8688304205876706E-2"/>
          <c:w val="0.8458232971325812"/>
          <c:h val="0.80140393758984119"/>
        </c:manualLayout>
      </c:layout>
      <c:lineChart>
        <c:grouping val="standard"/>
        <c:varyColors val="0"/>
        <c:ser>
          <c:idx val="0"/>
          <c:order val="0"/>
          <c:tx>
            <c:v>1-year</c:v>
          </c:tx>
          <c:spPr>
            <a:ln w="25400">
              <a:solidFill>
                <a:schemeClr val="tx1">
                  <a:lumMod val="50000"/>
                  <a:lumOff val="50000"/>
                </a:schemeClr>
              </a:solidFill>
              <a:prstDash val="sysDash"/>
            </a:ln>
          </c:spPr>
          <c:marker>
            <c:symbol val="none"/>
          </c:marker>
          <c:cat>
            <c:strRef>
              <c:f>'FA1'!$A$30:$A$41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'FA1'!$B$30:$B$41</c:f>
              <c:numCache>
                <c:formatCode>0.000</c:formatCode>
                <c:ptCount val="12"/>
                <c:pt idx="0">
                  <c:v>0.46998964850000002</c:v>
                </c:pt>
                <c:pt idx="1">
                  <c:v>2.7819892299999999E-2</c:v>
                </c:pt>
                <c:pt idx="2">
                  <c:v>-5.6829702000000003E-2</c:v>
                </c:pt>
                <c:pt idx="3">
                  <c:v>-1.5829689000000001E-2</c:v>
                </c:pt>
                <c:pt idx="4">
                  <c:v>-3.4313055000000002E-2</c:v>
                </c:pt>
                <c:pt idx="5">
                  <c:v>-4.0131021000000003E-2</c:v>
                </c:pt>
                <c:pt idx="6">
                  <c:v>-4.5092048000000003E-2</c:v>
                </c:pt>
                <c:pt idx="7">
                  <c:v>-4.4587345E-2</c:v>
                </c:pt>
                <c:pt idx="8">
                  <c:v>-4.4154789999999999E-2</c:v>
                </c:pt>
                <c:pt idx="9">
                  <c:v>-6.1514827000000001E-2</c:v>
                </c:pt>
                <c:pt idx="10">
                  <c:v>-9.4778565999999995E-2</c:v>
                </c:pt>
                <c:pt idx="11">
                  <c:v>-0.246395326</c:v>
                </c:pt>
              </c:numCache>
            </c:numRef>
          </c:val>
          <c:smooth val="0"/>
          <c:extLst>
            <c:ext xmlns:c16="http://schemas.microsoft.com/office/drawing/2014/chart" uri="{C3380CC4-5D6E-409C-BE32-E72D297353CC}">
              <c16:uniqueId val="{00000000-15BD-40F6-B104-DC076E6F67F7}"/>
            </c:ext>
          </c:extLst>
        </c:ser>
        <c:ser>
          <c:idx val="1"/>
          <c:order val="1"/>
          <c:tx>
            <c:v>10-years</c:v>
          </c:tx>
          <c:spPr>
            <a:ln w="28575">
              <a:solidFill>
                <a:schemeClr val="tx1"/>
              </a:solidFill>
              <a:prstDash val="solid"/>
            </a:ln>
          </c:spPr>
          <c:marker>
            <c:symbol val="none"/>
          </c:marker>
          <c:cat>
            <c:strRef>
              <c:f>'FA1'!$A$30:$A$41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'FA1'!$D$30:$D$41</c:f>
              <c:numCache>
                <c:formatCode>0.000</c:formatCode>
                <c:ptCount val="12"/>
                <c:pt idx="0">
                  <c:v>0.88137426210000003</c:v>
                </c:pt>
                <c:pt idx="1">
                  <c:v>0.20447528840000001</c:v>
                </c:pt>
                <c:pt idx="2">
                  <c:v>0.15250042129999999</c:v>
                </c:pt>
                <c:pt idx="3">
                  <c:v>6.9266260999999996E-2</c:v>
                </c:pt>
                <c:pt idx="4">
                  <c:v>-8.9774628999999995E-2</c:v>
                </c:pt>
                <c:pt idx="5">
                  <c:v>-0.15081766499999999</c:v>
                </c:pt>
                <c:pt idx="6">
                  <c:v>-0.17108496400000001</c:v>
                </c:pt>
                <c:pt idx="7">
                  <c:v>-0.195735771</c:v>
                </c:pt>
                <c:pt idx="8">
                  <c:v>-0.22533578000000001</c:v>
                </c:pt>
                <c:pt idx="9">
                  <c:v>-0.25884239799999997</c:v>
                </c:pt>
                <c:pt idx="10">
                  <c:v>-0.34139028300000002</c:v>
                </c:pt>
                <c:pt idx="11">
                  <c:v>-0.55644672500000003</c:v>
                </c:pt>
              </c:numCache>
            </c:numRef>
          </c:val>
          <c:smooth val="0"/>
          <c:extLst>
            <c:ext xmlns:c16="http://schemas.microsoft.com/office/drawing/2014/chart" uri="{C3380CC4-5D6E-409C-BE32-E72D297353CC}">
              <c16:uniqueId val="{00000001-15BD-40F6-B104-DC076E6F67F7}"/>
            </c:ext>
          </c:extLst>
        </c:ser>
        <c:dLbls>
          <c:showLegendKey val="0"/>
          <c:showVal val="0"/>
          <c:showCatName val="0"/>
          <c:showSerName val="0"/>
          <c:showPercent val="0"/>
          <c:showBubbleSize val="0"/>
        </c:dLbls>
        <c:smooth val="0"/>
        <c:axId val="1264908472"/>
        <c:axId val="1264908864"/>
      </c:lineChart>
      <c:catAx>
        <c:axId val="126490847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13028668873"/>
              <c:y val="0.93565584789706158"/>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4908864"/>
        <c:crossesAt val="-2"/>
        <c:auto val="1"/>
        <c:lblAlgn val="ctr"/>
        <c:lblOffset val="10"/>
        <c:tickMarkSkip val="1"/>
        <c:noMultiLvlLbl val="0"/>
      </c:catAx>
      <c:valAx>
        <c:axId val="1264908864"/>
        <c:scaling>
          <c:orientation val="minMax"/>
          <c:max val="0.9"/>
          <c:min val="-0.60000000000000009"/>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Real arc</a:t>
                </a:r>
                <a:r>
                  <a:rPr lang="en-US" sz="1200" b="0" baseline="0">
                    <a:latin typeface="Arial" panose="020B0604020202020204" pitchFamily="34" charset="0"/>
                    <a:cs typeface="Arial" panose="020B0604020202020204" pitchFamily="34" charset="0"/>
                  </a:rPr>
                  <a:t> percentage </a:t>
                </a:r>
                <a:r>
                  <a:rPr lang="en-US" sz="1200" b="0">
                    <a:latin typeface="Arial" panose="020B0604020202020204" pitchFamily="34" charset="0"/>
                    <a:cs typeface="Arial" panose="020B0604020202020204" pitchFamily="34" charset="0"/>
                  </a:rPr>
                  <a:t>income change since 2000</a:t>
                </a:r>
              </a:p>
            </c:rich>
          </c:tx>
          <c:layout>
            <c:manualLayout>
              <c:xMode val="edge"/>
              <c:yMode val="edge"/>
              <c:x val="1.101911456059048E-2"/>
              <c:y val="2.0537621267408095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4908472"/>
        <c:crosses val="autoZero"/>
        <c:crossBetween val="between"/>
        <c:majorUnit val="0.30000000000000004"/>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848409629269459"/>
          <c:y val="6.347027020735492E-2"/>
          <c:w val="0.87079778211003367"/>
          <c:h val="0.84574983559427575"/>
        </c:manualLayout>
      </c:layout>
      <c:lineChart>
        <c:grouping val="standard"/>
        <c:varyColors val="0"/>
        <c:ser>
          <c:idx val="0"/>
          <c:order val="0"/>
          <c:tx>
            <c:strRef>
              <c:f>'FA2'!$B$33</c:f>
              <c:strCache>
                <c:ptCount val="1"/>
                <c:pt idx="0">
                  <c:v>1988</c:v>
                </c:pt>
              </c:strCache>
            </c:strRef>
          </c:tx>
          <c:spPr>
            <a:ln w="25400">
              <a:solidFill>
                <a:schemeClr val="tx1"/>
              </a:solidFill>
            </a:ln>
          </c:spPr>
          <c:marker>
            <c:symbol val="none"/>
          </c:marker>
          <c:cat>
            <c:strRef>
              <c:f>'FA2'!$A$34:$A$45</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'FA2'!$B$34:$B$45</c:f>
              <c:numCache>
                <c:formatCode>0.000</c:formatCode>
                <c:ptCount val="12"/>
                <c:pt idx="0">
                  <c:v>0.94669572229999999</c:v>
                </c:pt>
                <c:pt idx="1">
                  <c:v>0.3194707463</c:v>
                </c:pt>
                <c:pt idx="2">
                  <c:v>0.35021652289999999</c:v>
                </c:pt>
                <c:pt idx="3">
                  <c:v>0.35521291659999998</c:v>
                </c:pt>
                <c:pt idx="4">
                  <c:v>0.30484579369999998</c:v>
                </c:pt>
                <c:pt idx="5">
                  <c:v>0.24690096889999999</c:v>
                </c:pt>
                <c:pt idx="6">
                  <c:v>0.20584259169999999</c:v>
                </c:pt>
                <c:pt idx="7">
                  <c:v>0.1589466219</c:v>
                </c:pt>
                <c:pt idx="8">
                  <c:v>0.1250819138</c:v>
                </c:pt>
                <c:pt idx="9">
                  <c:v>0.1197930604</c:v>
                </c:pt>
                <c:pt idx="10">
                  <c:v>0.2418777352</c:v>
                </c:pt>
                <c:pt idx="11">
                  <c:v>0.36047043290000003</c:v>
                </c:pt>
              </c:numCache>
            </c:numRef>
          </c:val>
          <c:smooth val="0"/>
          <c:extLst>
            <c:ext xmlns:c16="http://schemas.microsoft.com/office/drawing/2014/chart" uri="{C3380CC4-5D6E-409C-BE32-E72D297353CC}">
              <c16:uniqueId val="{00000000-8B5B-4EB0-8608-376A533A20D3}"/>
            </c:ext>
          </c:extLst>
        </c:ser>
        <c:ser>
          <c:idx val="1"/>
          <c:order val="1"/>
          <c:tx>
            <c:strRef>
              <c:f>'FA2'!$C$33</c:f>
              <c:strCache>
                <c:ptCount val="1"/>
                <c:pt idx="0">
                  <c:v>2005</c:v>
                </c:pt>
              </c:strCache>
            </c:strRef>
          </c:tx>
          <c:spPr>
            <a:ln w="25400">
              <a:solidFill>
                <a:schemeClr val="bg1">
                  <a:lumMod val="50000"/>
                </a:schemeClr>
              </a:solidFill>
              <a:prstDash val="sysDash"/>
            </a:ln>
          </c:spPr>
          <c:marker>
            <c:symbol val="none"/>
          </c:marker>
          <c:cat>
            <c:strRef>
              <c:f>'FA2'!$A$34:$A$45</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'FA2'!$C$34:$C$45</c:f>
              <c:numCache>
                <c:formatCode>0.000</c:formatCode>
                <c:ptCount val="12"/>
                <c:pt idx="0">
                  <c:v>0.9955621872</c:v>
                </c:pt>
                <c:pt idx="1">
                  <c:v>0.51557952870000001</c:v>
                </c:pt>
                <c:pt idx="2">
                  <c:v>0.31928806700000001</c:v>
                </c:pt>
                <c:pt idx="3">
                  <c:v>0.35651140529999997</c:v>
                </c:pt>
                <c:pt idx="4">
                  <c:v>0.32868491630000002</c:v>
                </c:pt>
                <c:pt idx="5">
                  <c:v>0.2757813569</c:v>
                </c:pt>
                <c:pt idx="6">
                  <c:v>0.21438660909999999</c:v>
                </c:pt>
                <c:pt idx="7">
                  <c:v>0.17367937419999999</c:v>
                </c:pt>
                <c:pt idx="8">
                  <c:v>0.16628547060000001</c:v>
                </c:pt>
                <c:pt idx="9">
                  <c:v>0.1625707032</c:v>
                </c:pt>
                <c:pt idx="10">
                  <c:v>0.24519620650000001</c:v>
                </c:pt>
                <c:pt idx="11">
                  <c:v>0.44579551550000002</c:v>
                </c:pt>
              </c:numCache>
            </c:numRef>
          </c:val>
          <c:smooth val="0"/>
          <c:extLst>
            <c:ext xmlns:c16="http://schemas.microsoft.com/office/drawing/2014/chart" uri="{C3380CC4-5D6E-409C-BE32-E72D297353CC}">
              <c16:uniqueId val="{00000001-8B5B-4EB0-8608-376A533A20D3}"/>
            </c:ext>
          </c:extLst>
        </c:ser>
        <c:dLbls>
          <c:showLegendKey val="0"/>
          <c:showVal val="0"/>
          <c:showCatName val="0"/>
          <c:showSerName val="0"/>
          <c:showPercent val="0"/>
          <c:showBubbleSize val="0"/>
        </c:dLbls>
        <c:smooth val="0"/>
        <c:axId val="1264909648"/>
        <c:axId val="1264910040"/>
      </c:lineChart>
      <c:catAx>
        <c:axId val="1264909648"/>
        <c:scaling>
          <c:orientation val="minMax"/>
        </c:scaling>
        <c:delete val="0"/>
        <c:axPos val="b"/>
        <c:majorGridlines>
          <c:spPr>
            <a:ln>
              <a:solidFill>
                <a:schemeClr val="bg1">
                  <a:lumMod val="75000"/>
                </a:schemeClr>
              </a:solidFill>
              <a:prstDash val="sysDash"/>
            </a:ln>
          </c:spPr>
        </c:majorGridlines>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4910040"/>
        <c:crossesAt val="-2"/>
        <c:auto val="1"/>
        <c:lblAlgn val="ctr"/>
        <c:lblOffset val="10"/>
        <c:tickMarkSkip val="1"/>
        <c:noMultiLvlLbl val="0"/>
      </c:catAx>
      <c:valAx>
        <c:axId val="1264910040"/>
        <c:scaling>
          <c:orientation val="minMax"/>
          <c:max val="1.02"/>
          <c:min val="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Absolute income variability</a:t>
                </a:r>
              </a:p>
            </c:rich>
          </c:tx>
          <c:layout>
            <c:manualLayout>
              <c:xMode val="edge"/>
              <c:yMode val="edge"/>
              <c:x val="2.1978884472238398E-2"/>
              <c:y val="0.2629618636916505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264909648"/>
        <c:crosses val="autoZero"/>
        <c:crossBetween val="between"/>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Real percentage</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income change 2000</a:t>
            </a:r>
            <a:r>
              <a:rPr lang="en-US" sz="1400" b="0" i="0" u="none" strike="noStrike" baseline="0">
                <a:effectLst/>
                <a:latin typeface="Arial" panose="020B0604020202020204" pitchFamily="34" charset="0"/>
                <a:cs typeface="Arial" panose="020B0604020202020204" pitchFamily="34" charset="0"/>
              </a:rPr>
              <a:t> to 2010</a:t>
            </a:r>
            <a:endParaRPr lang="en-US" sz="1400">
              <a:latin typeface="Arial" panose="020B0604020202020204" pitchFamily="34" charset="0"/>
              <a:cs typeface="Arial" panose="020B0604020202020204" pitchFamily="34" charset="0"/>
            </a:endParaRPr>
          </a:p>
        </c:rich>
      </c:tx>
      <c:layout>
        <c:manualLayout>
          <c:xMode val="edge"/>
          <c:yMode val="edge"/>
          <c:x val="0.20330995738400601"/>
          <c:y val="2.9563932002956393E-3"/>
        </c:manualLayout>
      </c:layout>
      <c:overlay val="0"/>
    </c:title>
    <c:autoTitleDeleted val="0"/>
    <c:plotArea>
      <c:layout>
        <c:manualLayout>
          <c:layoutTarget val="inner"/>
          <c:xMode val="edge"/>
          <c:yMode val="edge"/>
          <c:x val="7.9717237629146273E-2"/>
          <c:y val="6.347027020735492E-2"/>
          <c:w val="0.902517967204435"/>
          <c:h val="0.786621971588363"/>
        </c:manualLayout>
      </c:layout>
      <c:lineChart>
        <c:grouping val="standard"/>
        <c:varyColors val="0"/>
        <c:ser>
          <c:idx val="1"/>
          <c:order val="0"/>
          <c:tx>
            <c:strRef>
              <c:f>'B2-Dispersion'!$B$28</c:f>
              <c:strCache>
                <c:ptCount val="1"/>
                <c:pt idx="0">
                  <c:v>P25</c:v>
                </c:pt>
              </c:strCache>
            </c:strRef>
          </c:tx>
          <c:spPr>
            <a:ln w="22225">
              <a:solidFill>
                <a:schemeClr val="tx1">
                  <a:lumMod val="50000"/>
                  <a:lumOff val="50000"/>
                </a:schemeClr>
              </a:solidFill>
            </a:ln>
          </c:spPr>
          <c:marker>
            <c:symbol val="none"/>
          </c:marker>
          <c:cat>
            <c:strRef>
              <c:f>'B2-Dispersion'!$A$29:$A$40</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'B2-Dispersion'!$B$29:$B$40</c:f>
              <c:numCache>
                <c:formatCode>0.00</c:formatCode>
                <c:ptCount val="12"/>
                <c:pt idx="0">
                  <c:v>0.65689389379999996</c:v>
                </c:pt>
                <c:pt idx="1">
                  <c:v>-9.4148610999999993E-2</c:v>
                </c:pt>
                <c:pt idx="2">
                  <c:v>-9.5185260999999993E-2</c:v>
                </c:pt>
                <c:pt idx="3">
                  <c:v>-0.23522990099999999</c:v>
                </c:pt>
                <c:pt idx="4">
                  <c:v>-0.39534150899999998</c:v>
                </c:pt>
                <c:pt idx="5">
                  <c:v>-0.48832867200000002</c:v>
                </c:pt>
                <c:pt idx="6">
                  <c:v>-0.50087699799999996</c:v>
                </c:pt>
                <c:pt idx="7">
                  <c:v>-0.47560977500000001</c:v>
                </c:pt>
                <c:pt idx="8">
                  <c:v>-0.432236552</c:v>
                </c:pt>
                <c:pt idx="9">
                  <c:v>-0.45851604000000001</c:v>
                </c:pt>
                <c:pt idx="10">
                  <c:v>-0.57659109799999997</c:v>
                </c:pt>
                <c:pt idx="11">
                  <c:v>-0.77428497500000004</c:v>
                </c:pt>
              </c:numCache>
            </c:numRef>
          </c:val>
          <c:smooth val="0"/>
          <c:extLst>
            <c:ext xmlns:c16="http://schemas.microsoft.com/office/drawing/2014/chart" uri="{C3380CC4-5D6E-409C-BE32-E72D297353CC}">
              <c16:uniqueId val="{00000000-2797-47F5-BE8E-5D77E1FEABF6}"/>
            </c:ext>
          </c:extLst>
        </c:ser>
        <c:ser>
          <c:idx val="2"/>
          <c:order val="1"/>
          <c:tx>
            <c:strRef>
              <c:f>'B2-Dispersion'!$C$28</c:f>
              <c:strCache>
                <c:ptCount val="1"/>
                <c:pt idx="0">
                  <c:v>Median</c:v>
                </c:pt>
              </c:strCache>
            </c:strRef>
          </c:tx>
          <c:spPr>
            <a:ln w="25400">
              <a:solidFill>
                <a:schemeClr val="tx1"/>
              </a:solidFill>
            </a:ln>
          </c:spPr>
          <c:marker>
            <c:symbol val="none"/>
          </c:marker>
          <c:val>
            <c:numRef>
              <c:f>'B2-Dispersion'!$C$29:$C$40</c:f>
              <c:numCache>
                <c:formatCode>0.00</c:formatCode>
                <c:ptCount val="12"/>
                <c:pt idx="0">
                  <c:v>1</c:v>
                </c:pt>
                <c:pt idx="1">
                  <c:v>0.19319674049999999</c:v>
                </c:pt>
                <c:pt idx="2">
                  <c:v>-4.8342448000000003E-2</c:v>
                </c:pt>
                <c:pt idx="3">
                  <c:v>-4.6496615999999998E-2</c:v>
                </c:pt>
                <c:pt idx="4">
                  <c:v>-5.6124169000000002E-2</c:v>
                </c:pt>
                <c:pt idx="5">
                  <c:v>-4.1660981E-2</c:v>
                </c:pt>
                <c:pt idx="6">
                  <c:v>-4.371543E-2</c:v>
                </c:pt>
                <c:pt idx="7">
                  <c:v>-5.9282689999999999E-2</c:v>
                </c:pt>
                <c:pt idx="8">
                  <c:v>-8.8761300000000001E-2</c:v>
                </c:pt>
                <c:pt idx="9">
                  <c:v>-0.10917552599999999</c:v>
                </c:pt>
                <c:pt idx="10">
                  <c:v>-0.19660614600000001</c:v>
                </c:pt>
                <c:pt idx="11">
                  <c:v>-0.423494174</c:v>
                </c:pt>
              </c:numCache>
            </c:numRef>
          </c:val>
          <c:smooth val="0"/>
          <c:extLst>
            <c:ext xmlns:c16="http://schemas.microsoft.com/office/drawing/2014/chart" uri="{C3380CC4-5D6E-409C-BE32-E72D297353CC}">
              <c16:uniqueId val="{00000001-2797-47F5-BE8E-5D77E1FEABF6}"/>
            </c:ext>
          </c:extLst>
        </c:ser>
        <c:ser>
          <c:idx val="3"/>
          <c:order val="2"/>
          <c:tx>
            <c:strRef>
              <c:f>'B2-Dispersion'!$D$28</c:f>
              <c:strCache>
                <c:ptCount val="1"/>
                <c:pt idx="0">
                  <c:v>P75</c:v>
                </c:pt>
              </c:strCache>
            </c:strRef>
          </c:tx>
          <c:spPr>
            <a:ln w="22225">
              <a:solidFill>
                <a:schemeClr val="tx1">
                  <a:lumMod val="50000"/>
                  <a:lumOff val="50000"/>
                </a:schemeClr>
              </a:solidFill>
            </a:ln>
          </c:spPr>
          <c:marker>
            <c:symbol val="none"/>
          </c:marker>
          <c:val>
            <c:numRef>
              <c:f>'B2-Dispersion'!$D$29:$D$40</c:f>
              <c:numCache>
                <c:formatCode>0.00</c:formatCode>
                <c:ptCount val="12"/>
                <c:pt idx="0">
                  <c:v>1</c:v>
                </c:pt>
                <c:pt idx="1">
                  <c:v>0.97654109089999996</c:v>
                </c:pt>
                <c:pt idx="2">
                  <c:v>1</c:v>
                </c:pt>
                <c:pt idx="3">
                  <c:v>0.74231473100000001</c:v>
                </c:pt>
                <c:pt idx="4">
                  <c:v>0.45435555280000001</c:v>
                </c:pt>
                <c:pt idx="5">
                  <c:v>0.32443407950000003</c:v>
                </c:pt>
                <c:pt idx="6">
                  <c:v>0.2850418797</c:v>
                </c:pt>
                <c:pt idx="7">
                  <c:v>0.25804138989999997</c:v>
                </c:pt>
                <c:pt idx="8">
                  <c:v>0.2023936076</c:v>
                </c:pt>
                <c:pt idx="9">
                  <c:v>0.19988650990000001</c:v>
                </c:pt>
                <c:pt idx="10">
                  <c:v>0.17826399060000001</c:v>
                </c:pt>
                <c:pt idx="11">
                  <c:v>8.5365336200000003E-2</c:v>
                </c:pt>
              </c:numCache>
            </c:numRef>
          </c:val>
          <c:smooth val="0"/>
          <c:extLst>
            <c:ext xmlns:c16="http://schemas.microsoft.com/office/drawing/2014/chart" uri="{C3380CC4-5D6E-409C-BE32-E72D297353CC}">
              <c16:uniqueId val="{00000002-2797-47F5-BE8E-5D77E1FEABF6}"/>
            </c:ext>
          </c:extLst>
        </c:ser>
        <c:dLbls>
          <c:showLegendKey val="0"/>
          <c:showVal val="0"/>
          <c:showCatName val="0"/>
          <c:showSerName val="0"/>
          <c:showPercent val="0"/>
          <c:showBubbleSize val="0"/>
        </c:dLbls>
        <c:smooth val="0"/>
        <c:axId val="1164404224"/>
        <c:axId val="1164404616"/>
      </c:lineChart>
      <c:catAx>
        <c:axId val="1164404224"/>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64404616"/>
        <c:crossesAt val="-2"/>
        <c:auto val="1"/>
        <c:lblAlgn val="ctr"/>
        <c:lblOffset val="10"/>
        <c:tickMarkSkip val="1"/>
        <c:noMultiLvlLbl val="0"/>
      </c:catAx>
      <c:valAx>
        <c:axId val="1164404616"/>
        <c:scaling>
          <c:orientation val="minMax"/>
          <c:max val="1"/>
          <c:min val="-1"/>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64404224"/>
        <c:crosses val="autoZero"/>
        <c:crossBetween val="between"/>
        <c:majorUnit val="0.5"/>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a:latin typeface="Arial" panose="020B0604020202020204" pitchFamily="34" charset="0"/>
                <a:cs typeface="Arial" panose="020B0604020202020204" pitchFamily="34" charset="0"/>
              </a:rPr>
              <a:t>Real income change</a:t>
            </a:r>
            <a:r>
              <a:rPr lang="en-US" sz="1400" baseline="0">
                <a:latin typeface="Arial" panose="020B0604020202020204" pitchFamily="34" charset="0"/>
                <a:cs typeface="Arial" panose="020B0604020202020204" pitchFamily="34" charset="0"/>
              </a:rPr>
              <a:t> by initial age, </a:t>
            </a:r>
            <a:r>
              <a:rPr lang="en-US" sz="1400">
                <a:latin typeface="Arial" panose="020B0604020202020204" pitchFamily="34" charset="0"/>
                <a:cs typeface="Arial" panose="020B0604020202020204" pitchFamily="34" charset="0"/>
              </a:rPr>
              <a:t>2000</a:t>
            </a:r>
            <a:r>
              <a:rPr lang="en-US" sz="1200" b="0" i="0" u="none" strike="noStrike" baseline="0">
                <a:effectLst/>
              </a:rPr>
              <a:t>–</a:t>
            </a:r>
            <a:r>
              <a:rPr lang="en-US" sz="1400">
                <a:latin typeface="Arial" panose="020B0604020202020204" pitchFamily="34" charset="0"/>
                <a:cs typeface="Arial" panose="020B0604020202020204" pitchFamily="34" charset="0"/>
              </a:rPr>
              <a:t>2010</a:t>
            </a:r>
          </a:p>
        </c:rich>
      </c:tx>
      <c:layout>
        <c:manualLayout>
          <c:xMode val="edge"/>
          <c:yMode val="edge"/>
          <c:x val="0.18557529137168213"/>
          <c:y val="2.9563932002956393E-3"/>
        </c:manualLayout>
      </c:layout>
      <c:overlay val="0"/>
    </c:title>
    <c:autoTitleDeleted val="0"/>
    <c:plotArea>
      <c:layout>
        <c:manualLayout>
          <c:layoutTarget val="inner"/>
          <c:xMode val="edge"/>
          <c:yMode val="edge"/>
          <c:x val="7.9717237629146273E-2"/>
          <c:y val="6.347027020735492E-2"/>
          <c:w val="0.902517967204435"/>
          <c:h val="0.786621971588363"/>
        </c:manualLayout>
      </c:layout>
      <c:lineChart>
        <c:grouping val="standard"/>
        <c:varyColors val="0"/>
        <c:ser>
          <c:idx val="0"/>
          <c:order val="0"/>
          <c:tx>
            <c:strRef>
              <c:f>'B2b-Age'!$B$28:$D$28</c:f>
              <c:strCache>
                <c:ptCount val="1"/>
                <c:pt idx="0">
                  <c:v>Age in 2000: 25–30</c:v>
                </c:pt>
              </c:strCache>
            </c:strRef>
          </c:tx>
          <c:spPr>
            <a:ln w="28575">
              <a:solidFill>
                <a:schemeClr val="tx1"/>
              </a:solidFill>
              <a:prstDash val="solid"/>
            </a:ln>
          </c:spPr>
          <c:marker>
            <c:symbol val="none"/>
          </c:marker>
          <c:cat>
            <c:strRef>
              <c:f>'B2b-Age'!$A$30:$A$41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'B2b-Age'!$D$30:$D$41</c:f>
              <c:numCache>
                <c:formatCode>0.000</c:formatCode>
                <c:ptCount val="12"/>
                <c:pt idx="0">
                  <c:v>0.75135361369999998</c:v>
                </c:pt>
                <c:pt idx="1">
                  <c:v>0.30535761890000002</c:v>
                </c:pt>
                <c:pt idx="2">
                  <c:v>0.2187266953</c:v>
                </c:pt>
                <c:pt idx="3">
                  <c:v>0.201858222</c:v>
                </c:pt>
                <c:pt idx="4">
                  <c:v>0.1616702689</c:v>
                </c:pt>
                <c:pt idx="5">
                  <c:v>7.7730741300000003E-2</c:v>
                </c:pt>
                <c:pt idx="6">
                  <c:v>1.5346520299999999E-2</c:v>
                </c:pt>
                <c:pt idx="7">
                  <c:v>3.8945262299999998E-2</c:v>
                </c:pt>
                <c:pt idx="8">
                  <c:v>-9.2946260000000003E-3</c:v>
                </c:pt>
                <c:pt idx="9">
                  <c:v>-2.5667562000000001E-2</c:v>
                </c:pt>
                <c:pt idx="10">
                  <c:v>-4.0306991E-2</c:v>
                </c:pt>
                <c:pt idx="11">
                  <c:v>-0.22353785600000001</c:v>
                </c:pt>
              </c:numCache>
            </c:numRef>
          </c:val>
          <c:smooth val="0"/>
          <c:extLst>
            <c:ext xmlns:c16="http://schemas.microsoft.com/office/drawing/2014/chart" uri="{C3380CC4-5D6E-409C-BE32-E72D297353CC}">
              <c16:uniqueId val="{00000000-3A91-428D-992C-0413F53222A4}"/>
            </c:ext>
          </c:extLst>
        </c:ser>
        <c:ser>
          <c:idx val="1"/>
          <c:order val="1"/>
          <c:tx>
            <c:strRef>
              <c:f>'B2b-Age'!$F$28:$H$28</c:f>
              <c:strCache>
                <c:ptCount val="1"/>
                <c:pt idx="0">
                  <c:v>Age in 2000: 35–40</c:v>
                </c:pt>
              </c:strCache>
            </c:strRef>
          </c:tx>
          <c:spPr>
            <a:ln>
              <a:solidFill>
                <a:schemeClr val="tx1">
                  <a:lumMod val="50000"/>
                  <a:lumOff val="50000"/>
                </a:schemeClr>
              </a:solidFill>
              <a:prstDash val="solid"/>
            </a:ln>
          </c:spPr>
          <c:marker>
            <c:symbol val="none"/>
          </c:marker>
          <c:cat>
            <c:strRef>
              <c:f>'B2b-Age'!$A$30:$A$41</c:f>
              <c:strCache>
                <c:ptCount val="12"/>
                <c:pt idx="0">
                  <c:v>1st decile</c:v>
                </c:pt>
                <c:pt idx="1">
                  <c:v>2nd decile</c:v>
                </c:pt>
                <c:pt idx="2">
                  <c:v>3rd decile</c:v>
                </c:pt>
                <c:pt idx="3">
                  <c:v>4th decile</c:v>
                </c:pt>
                <c:pt idx="4">
                  <c:v>5th decile</c:v>
                </c:pt>
                <c:pt idx="5">
                  <c:v>6th decile</c:v>
                </c:pt>
                <c:pt idx="6">
                  <c:v>7th decile</c:v>
                </c:pt>
                <c:pt idx="7">
                  <c:v>8th decile</c:v>
                </c:pt>
                <c:pt idx="8">
                  <c:v>9th decile</c:v>
                </c:pt>
                <c:pt idx="9">
                  <c:v>P90 to P95</c:v>
                </c:pt>
                <c:pt idx="10">
                  <c:v>P95 to P99</c:v>
                </c:pt>
                <c:pt idx="11">
                  <c:v>Top 1%</c:v>
                </c:pt>
              </c:strCache>
            </c:strRef>
          </c:cat>
          <c:val>
            <c:numRef>
              <c:f>'B2b-Age'!$H$30:$H$41</c:f>
              <c:numCache>
                <c:formatCode>0.000</c:formatCode>
                <c:ptCount val="12"/>
                <c:pt idx="0">
                  <c:v>0.55761881400000002</c:v>
                </c:pt>
                <c:pt idx="1">
                  <c:v>0.21317613999999999</c:v>
                </c:pt>
                <c:pt idx="2">
                  <c:v>0.17992005220000001</c:v>
                </c:pt>
                <c:pt idx="3">
                  <c:v>4.0486162700000002E-2</c:v>
                </c:pt>
                <c:pt idx="4">
                  <c:v>-2.6769050999999999E-2</c:v>
                </c:pt>
                <c:pt idx="5">
                  <c:v>-6.5553859999999999E-3</c:v>
                </c:pt>
                <c:pt idx="6">
                  <c:v>-6.2518874000000002E-2</c:v>
                </c:pt>
                <c:pt idx="7">
                  <c:v>-4.9199775000000001E-2</c:v>
                </c:pt>
                <c:pt idx="8">
                  <c:v>-5.5914274E-2</c:v>
                </c:pt>
                <c:pt idx="9">
                  <c:v>-7.3278464000000001E-2</c:v>
                </c:pt>
                <c:pt idx="10">
                  <c:v>-0.12960423300000001</c:v>
                </c:pt>
                <c:pt idx="11">
                  <c:v>-0.35257176600000001</c:v>
                </c:pt>
              </c:numCache>
            </c:numRef>
          </c:val>
          <c:smooth val="0"/>
          <c:extLst>
            <c:ext xmlns:c16="http://schemas.microsoft.com/office/drawing/2014/chart" uri="{C3380CC4-5D6E-409C-BE32-E72D297353CC}">
              <c16:uniqueId val="{00000001-3A91-428D-992C-0413F53222A4}"/>
            </c:ext>
          </c:extLst>
        </c:ser>
        <c:ser>
          <c:idx val="2"/>
          <c:order val="2"/>
          <c:tx>
            <c:strRef>
              <c:f>'B2b-Age'!$J$28:$L$28</c:f>
              <c:strCache>
                <c:ptCount val="1"/>
                <c:pt idx="0">
                  <c:v>Age in 2000: 45–50</c:v>
                </c:pt>
              </c:strCache>
            </c:strRef>
          </c:tx>
          <c:spPr>
            <a:ln w="25400">
              <a:solidFill>
                <a:schemeClr val="tx1"/>
              </a:solidFill>
              <a:prstDash val="sysDash"/>
            </a:ln>
          </c:spPr>
          <c:marker>
            <c:symbol val="none"/>
          </c:marker>
          <c:val>
            <c:numRef>
              <c:f>'B2b-Age'!$L$30:$L$41</c:f>
              <c:numCache>
                <c:formatCode>0.000</c:formatCode>
                <c:ptCount val="12"/>
                <c:pt idx="0">
                  <c:v>0.45570385050000001</c:v>
                </c:pt>
                <c:pt idx="1">
                  <c:v>0.2285325231</c:v>
                </c:pt>
                <c:pt idx="2">
                  <c:v>-1.021122E-2</c:v>
                </c:pt>
                <c:pt idx="3">
                  <c:v>-8.7780715999999995E-2</c:v>
                </c:pt>
                <c:pt idx="4">
                  <c:v>-8.7522481999999999E-2</c:v>
                </c:pt>
                <c:pt idx="5">
                  <c:v>-0.12385998199999999</c:v>
                </c:pt>
                <c:pt idx="6">
                  <c:v>-0.14208038000000001</c:v>
                </c:pt>
                <c:pt idx="7">
                  <c:v>-0.12779495900000001</c:v>
                </c:pt>
                <c:pt idx="8">
                  <c:v>-0.14939302800000001</c:v>
                </c:pt>
                <c:pt idx="9">
                  <c:v>-0.20392132700000001</c:v>
                </c:pt>
                <c:pt idx="10">
                  <c:v>-0.15948506600000001</c:v>
                </c:pt>
                <c:pt idx="11">
                  <c:v>-0.30461275599999998</c:v>
                </c:pt>
              </c:numCache>
            </c:numRef>
          </c:val>
          <c:smooth val="0"/>
          <c:extLst>
            <c:ext xmlns:c16="http://schemas.microsoft.com/office/drawing/2014/chart" uri="{C3380CC4-5D6E-409C-BE32-E72D297353CC}">
              <c16:uniqueId val="{00000002-3A91-428D-992C-0413F53222A4}"/>
            </c:ext>
          </c:extLst>
        </c:ser>
        <c:dLbls>
          <c:showLegendKey val="0"/>
          <c:showVal val="0"/>
          <c:showCatName val="0"/>
          <c:showSerName val="0"/>
          <c:showPercent val="0"/>
          <c:showBubbleSize val="0"/>
        </c:dLbls>
        <c:smooth val="0"/>
        <c:axId val="1164405400"/>
        <c:axId val="1120101376"/>
      </c:lineChart>
      <c:catAx>
        <c:axId val="1164405400"/>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 in 2000</a:t>
                </a:r>
                <a:endParaRPr lang="en-US" sz="700" b="0">
                  <a:effectLst/>
                  <a:latin typeface="Arial" panose="020B0604020202020204" pitchFamily="34" charset="0"/>
                  <a:cs typeface="Arial" panose="020B0604020202020204" pitchFamily="34" charset="0"/>
                </a:endParaRPr>
              </a:p>
            </c:rich>
          </c:tx>
          <c:layout>
            <c:manualLayout>
              <c:xMode val="edge"/>
              <c:yMode val="edge"/>
              <c:x val="0.42837920179591699"/>
              <c:y val="0.94748142069824415"/>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20101376"/>
        <c:crossesAt val="-2"/>
        <c:auto val="1"/>
        <c:lblAlgn val="ctr"/>
        <c:lblOffset val="10"/>
        <c:tickMarkSkip val="1"/>
        <c:noMultiLvlLbl val="0"/>
      </c:catAx>
      <c:valAx>
        <c:axId val="1120101376"/>
        <c:scaling>
          <c:orientation val="minMax"/>
          <c:max val="0.8"/>
          <c:min val="-0.4"/>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1164405400"/>
        <c:crosses val="autoZero"/>
        <c:crossBetween val="between"/>
        <c:majorUnit val="0.2"/>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142875</xdr:rowOff>
    </xdr:from>
    <xdr:to>
      <xdr:col>10</xdr:col>
      <xdr:colOff>38099</xdr:colOff>
      <xdr:row>22</xdr:row>
      <xdr:rowOff>123825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390524</xdr:colOff>
      <xdr:row>1</xdr:row>
      <xdr:rowOff>114300</xdr:rowOff>
    </xdr:from>
    <xdr:to>
      <xdr:col>10</xdr:col>
      <xdr:colOff>542925</xdr:colOff>
      <xdr:row>22</xdr:row>
      <xdr:rowOff>95250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0.60485</cdr:x>
      <cdr:y>0.49224</cdr:y>
    </cdr:from>
    <cdr:to>
      <cdr:x>0.87189</cdr:x>
      <cdr:y>0.55211</cdr:y>
    </cdr:to>
    <cdr:sp macro="" textlink="">
      <cdr:nvSpPr>
        <cdr:cNvPr id="2" name="TextBox 1"/>
        <cdr:cNvSpPr txBox="1"/>
      </cdr:nvSpPr>
      <cdr:spPr>
        <a:xfrm xmlns:a="http://schemas.openxmlformats.org/drawingml/2006/main">
          <a:off x="3324226" y="2114547"/>
          <a:ext cx="1467618"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after</a:t>
          </a:r>
          <a:r>
            <a:rPr lang="en-US" sz="1600" b="1" baseline="0">
              <a:solidFill>
                <a:schemeClr val="tx1">
                  <a:lumMod val="65000"/>
                  <a:lumOff val="35000"/>
                </a:schemeClr>
              </a:solidFill>
              <a:latin typeface="Arial" panose="020B0604020202020204" pitchFamily="34" charset="0"/>
              <a:cs typeface="Arial" panose="020B0604020202020204" pitchFamily="34" charset="0"/>
            </a:rPr>
            <a:t> 1 year</a:t>
          </a:r>
          <a:endParaRPr lang="en-US" sz="16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0.60276</cdr:x>
      <cdr:y>0.69031</cdr:y>
    </cdr:from>
    <cdr:to>
      <cdr:x>0.89069</cdr:x>
      <cdr:y>0.76718</cdr:y>
    </cdr:to>
    <cdr:sp macro="" textlink="">
      <cdr:nvSpPr>
        <cdr:cNvPr id="5" name="TextBox 1"/>
        <cdr:cNvSpPr txBox="1"/>
      </cdr:nvSpPr>
      <cdr:spPr>
        <a:xfrm xmlns:a="http://schemas.openxmlformats.org/drawingml/2006/main">
          <a:off x="3312749" y="2965437"/>
          <a:ext cx="1582442"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after 10 years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504826</xdr:colOff>
      <xdr:row>1</xdr:row>
      <xdr:rowOff>114300</xdr:rowOff>
    </xdr:from>
    <xdr:to>
      <xdr:col>10</xdr:col>
      <xdr:colOff>238126</xdr:colOff>
      <xdr:row>24</xdr:row>
      <xdr:rowOff>28575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0.70051</cdr:x>
      <cdr:y>0.80476</cdr:y>
    </cdr:from>
    <cdr:to>
      <cdr:x>0.81833</cdr:x>
      <cdr:y>0.86696</cdr:y>
    </cdr:to>
    <cdr:sp macro="" textlink="">
      <cdr:nvSpPr>
        <cdr:cNvPr id="2" name="TextBox 1"/>
        <cdr:cNvSpPr txBox="1"/>
      </cdr:nvSpPr>
      <cdr:spPr>
        <a:xfrm xmlns:a="http://schemas.openxmlformats.org/drawingml/2006/main">
          <a:off x="4150203" y="3457063"/>
          <a:ext cx="698031" cy="2671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1"/>
              </a:solidFill>
              <a:latin typeface="Arial" panose="020B0604020202020204" pitchFamily="34" charset="0"/>
              <a:cs typeface="Arial" panose="020B0604020202020204" pitchFamily="34" charset="0"/>
            </a:rPr>
            <a:t>1988</a:t>
          </a:r>
        </a:p>
      </cdr:txBody>
    </cdr:sp>
  </cdr:relSizeAnchor>
  <cdr:relSizeAnchor xmlns:cdr="http://schemas.openxmlformats.org/drawingml/2006/chartDrawing">
    <cdr:from>
      <cdr:x>0.70472</cdr:x>
      <cdr:y>0.67701</cdr:y>
    </cdr:from>
    <cdr:to>
      <cdr:x>0.82637</cdr:x>
      <cdr:y>0.73921</cdr:y>
    </cdr:to>
    <cdr:sp macro="" textlink="">
      <cdr:nvSpPr>
        <cdr:cNvPr id="5" name="TextBox 1"/>
        <cdr:cNvSpPr txBox="1"/>
      </cdr:nvSpPr>
      <cdr:spPr>
        <a:xfrm xmlns:a="http://schemas.openxmlformats.org/drawingml/2006/main">
          <a:off x="4175147" y="2908290"/>
          <a:ext cx="720721" cy="2671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1">
                  <a:lumMod val="65000"/>
                  <a:lumOff val="35000"/>
                </a:schemeClr>
              </a:solidFill>
              <a:latin typeface="Arial" panose="020B0604020202020204" pitchFamily="34" charset="0"/>
              <a:cs typeface="Arial" panose="020B0604020202020204" pitchFamily="34" charset="0"/>
            </a:rPr>
            <a:t>2005</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228600</xdr:colOff>
      <xdr:row>1</xdr:row>
      <xdr:rowOff>38100</xdr:rowOff>
    </xdr:from>
    <xdr:to>
      <xdr:col>8</xdr:col>
      <xdr:colOff>438149</xdr:colOff>
      <xdr:row>22</xdr:row>
      <xdr:rowOff>19050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0.33564</cdr:x>
      <cdr:y>0.47302</cdr:y>
    </cdr:from>
    <cdr:to>
      <cdr:x>0.62357</cdr:x>
      <cdr:y>0.54989</cdr:y>
    </cdr:to>
    <cdr:sp macro="" textlink="">
      <cdr:nvSpPr>
        <cdr:cNvPr id="5" name="TextBox 1"/>
        <cdr:cNvSpPr txBox="1"/>
      </cdr:nvSpPr>
      <cdr:spPr>
        <a:xfrm xmlns:a="http://schemas.openxmlformats.org/drawingml/2006/main">
          <a:off x="1777515" y="2031987"/>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median</a:t>
          </a:r>
        </a:p>
      </cdr:txBody>
    </cdr:sp>
  </cdr:relSizeAnchor>
  <cdr:relSizeAnchor xmlns:cdr="http://schemas.openxmlformats.org/drawingml/2006/chartDrawing">
    <cdr:from>
      <cdr:x>0.29736</cdr:x>
      <cdr:y>0.30007</cdr:y>
    </cdr:from>
    <cdr:to>
      <cdr:x>0.58529</cdr:x>
      <cdr:y>0.37694</cdr:y>
    </cdr:to>
    <cdr:sp macro="" textlink="">
      <cdr:nvSpPr>
        <cdr:cNvPr id="4" name="TextBox 1"/>
        <cdr:cNvSpPr txBox="1"/>
      </cdr:nvSpPr>
      <cdr:spPr>
        <a:xfrm xmlns:a="http://schemas.openxmlformats.org/drawingml/2006/main">
          <a:off x="1574800" y="1289050"/>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75000"/>
                  <a:lumOff val="25000"/>
                </a:schemeClr>
              </a:solidFill>
              <a:latin typeface="Arial" panose="020B0604020202020204" pitchFamily="34" charset="0"/>
              <a:cs typeface="Arial" panose="020B0604020202020204" pitchFamily="34" charset="0"/>
            </a:rPr>
            <a:t>P75</a:t>
          </a:r>
        </a:p>
      </cdr:txBody>
    </cdr:sp>
  </cdr:relSizeAnchor>
  <cdr:relSizeAnchor xmlns:cdr="http://schemas.openxmlformats.org/drawingml/2006/chartDrawing">
    <cdr:from>
      <cdr:x>0.30096</cdr:x>
      <cdr:y>0.64597</cdr:y>
    </cdr:from>
    <cdr:to>
      <cdr:x>0.58889</cdr:x>
      <cdr:y>0.72284</cdr:y>
    </cdr:to>
    <cdr:sp macro="" textlink="">
      <cdr:nvSpPr>
        <cdr:cNvPr id="8" name="TextBox 1"/>
        <cdr:cNvSpPr txBox="1"/>
      </cdr:nvSpPr>
      <cdr:spPr>
        <a:xfrm xmlns:a="http://schemas.openxmlformats.org/drawingml/2006/main">
          <a:off x="1593850" y="2774950"/>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65000"/>
                  <a:lumOff val="35000"/>
                </a:schemeClr>
              </a:solidFill>
              <a:latin typeface="Arial" panose="020B0604020202020204" pitchFamily="34" charset="0"/>
              <a:cs typeface="Arial" panose="020B0604020202020204" pitchFamily="34" charset="0"/>
            </a:rPr>
            <a:t>P25</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219075</xdr:colOff>
      <xdr:row>1</xdr:row>
      <xdr:rowOff>95250</xdr:rowOff>
    </xdr:from>
    <xdr:to>
      <xdr:col>8</xdr:col>
      <xdr:colOff>428624</xdr:colOff>
      <xdr:row>22</xdr:row>
      <xdr:rowOff>76200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1</xdr:row>
      <xdr:rowOff>114300</xdr:rowOff>
    </xdr:from>
    <xdr:to>
      <xdr:col>18</xdr:col>
      <xdr:colOff>400049</xdr:colOff>
      <xdr:row>22</xdr:row>
      <xdr:rowOff>95250</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0.54496</cdr:x>
      <cdr:y>0.62306</cdr:y>
    </cdr:from>
    <cdr:to>
      <cdr:x>0.83993</cdr:x>
      <cdr:y>0.68293</cdr:y>
    </cdr:to>
    <cdr:sp macro="" textlink="">
      <cdr:nvSpPr>
        <cdr:cNvPr id="2" name="TextBox 1"/>
        <cdr:cNvSpPr txBox="1"/>
      </cdr:nvSpPr>
      <cdr:spPr>
        <a:xfrm xmlns:a="http://schemas.openxmlformats.org/drawingml/2006/main">
          <a:off x="2886076" y="2676522"/>
          <a:ext cx="1562118"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35-40 </a:t>
          </a:r>
          <a:r>
            <a:rPr lang="en-US" sz="1400" b="1">
              <a:solidFill>
                <a:schemeClr val="tx1">
                  <a:lumMod val="65000"/>
                  <a:lumOff val="35000"/>
                </a:schemeClr>
              </a:solidFill>
              <a:latin typeface="Arial" panose="020B0604020202020204" pitchFamily="34" charset="0"/>
              <a:cs typeface="Arial" panose="020B0604020202020204" pitchFamily="34" charset="0"/>
            </a:rPr>
            <a:t>yrs old</a:t>
          </a:r>
        </a:p>
      </cdr:txBody>
    </cdr:sp>
  </cdr:relSizeAnchor>
  <cdr:relSizeAnchor xmlns:cdr="http://schemas.openxmlformats.org/drawingml/2006/chartDrawing">
    <cdr:from>
      <cdr:x>0.54787</cdr:x>
      <cdr:y>0.50406</cdr:y>
    </cdr:from>
    <cdr:to>
      <cdr:x>0.8358</cdr:x>
      <cdr:y>0.58093</cdr:y>
    </cdr:to>
    <cdr:sp macro="" textlink="">
      <cdr:nvSpPr>
        <cdr:cNvPr id="5" name="TextBox 1"/>
        <cdr:cNvSpPr txBox="1"/>
      </cdr:nvSpPr>
      <cdr:spPr>
        <a:xfrm xmlns:a="http://schemas.openxmlformats.org/drawingml/2006/main">
          <a:off x="2901465" y="2165337"/>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25-30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0.56535</cdr:x>
      <cdr:y>0.71914</cdr:y>
    </cdr:from>
    <cdr:to>
      <cdr:x>0.85328</cdr:x>
      <cdr:y>0.79601</cdr:y>
    </cdr:to>
    <cdr:sp macro="" textlink="">
      <cdr:nvSpPr>
        <cdr:cNvPr id="4" name="TextBox 1"/>
        <cdr:cNvSpPr txBox="1"/>
      </cdr:nvSpPr>
      <cdr:spPr>
        <a:xfrm xmlns:a="http://schemas.openxmlformats.org/drawingml/2006/main">
          <a:off x="2994025" y="3089275"/>
          <a:ext cx="1524848"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45-50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0.70503</cdr:x>
      <cdr:y>0.63193</cdr:y>
    </cdr:from>
    <cdr:to>
      <cdr:x>1</cdr:x>
      <cdr:y>0.6918</cdr:y>
    </cdr:to>
    <cdr:sp macro="" textlink="">
      <cdr:nvSpPr>
        <cdr:cNvPr id="2" name="TextBox 1"/>
        <cdr:cNvSpPr txBox="1"/>
      </cdr:nvSpPr>
      <cdr:spPr>
        <a:xfrm xmlns:a="http://schemas.openxmlformats.org/drawingml/2006/main">
          <a:off x="3733768" y="2714626"/>
          <a:ext cx="1562131"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35-40 </a:t>
          </a:r>
          <a:r>
            <a:rPr lang="en-US" sz="1400" b="1">
              <a:solidFill>
                <a:schemeClr val="tx1">
                  <a:lumMod val="65000"/>
                  <a:lumOff val="35000"/>
                </a:schemeClr>
              </a:solidFill>
              <a:latin typeface="Arial" panose="020B0604020202020204" pitchFamily="34" charset="0"/>
              <a:cs typeface="Arial" panose="020B0604020202020204" pitchFamily="34" charset="0"/>
            </a:rPr>
            <a:t>yrs old</a:t>
          </a:r>
        </a:p>
      </cdr:txBody>
    </cdr:sp>
  </cdr:relSizeAnchor>
  <cdr:relSizeAnchor xmlns:cdr="http://schemas.openxmlformats.org/drawingml/2006/chartDrawing">
    <cdr:from>
      <cdr:x>0.71207</cdr:x>
      <cdr:y>0.74575</cdr:y>
    </cdr:from>
    <cdr:to>
      <cdr:x>1</cdr:x>
      <cdr:y>0.82262</cdr:y>
    </cdr:to>
    <cdr:sp macro="" textlink="">
      <cdr:nvSpPr>
        <cdr:cNvPr id="5" name="TextBox 1"/>
        <cdr:cNvSpPr txBox="1"/>
      </cdr:nvSpPr>
      <cdr:spPr>
        <a:xfrm xmlns:a="http://schemas.openxmlformats.org/drawingml/2006/main">
          <a:off x="3771051" y="3203553"/>
          <a:ext cx="1524848" cy="330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25-30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0.71207</cdr:x>
      <cdr:y>0.53067</cdr:y>
    </cdr:from>
    <cdr:to>
      <cdr:x>1</cdr:x>
      <cdr:y>0.60754</cdr:y>
    </cdr:to>
    <cdr:sp macro="" textlink="">
      <cdr:nvSpPr>
        <cdr:cNvPr id="4" name="TextBox 1"/>
        <cdr:cNvSpPr txBox="1"/>
      </cdr:nvSpPr>
      <cdr:spPr>
        <a:xfrm xmlns:a="http://schemas.openxmlformats.org/drawingml/2006/main">
          <a:off x="3771050" y="2279639"/>
          <a:ext cx="1524849"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45-50</a:t>
          </a:r>
          <a:r>
            <a:rPr lang="en-US" sz="1600" b="1" baseline="0">
              <a:solidFill>
                <a:sysClr val="windowText" lastClr="000000"/>
              </a:solidFill>
              <a:latin typeface="Arial" panose="020B0604020202020204" pitchFamily="34" charset="0"/>
              <a:cs typeface="Arial" panose="020B0604020202020204" pitchFamily="34" charset="0"/>
            </a:rPr>
            <a:t> yrs old</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104775</xdr:colOff>
      <xdr:row>1</xdr:row>
      <xdr:rowOff>142875</xdr:rowOff>
    </xdr:from>
    <xdr:to>
      <xdr:col>8</xdr:col>
      <xdr:colOff>352425</xdr:colOff>
      <xdr:row>24</xdr:row>
      <xdr:rowOff>57150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57150</xdr:colOff>
      <xdr:row>1</xdr:row>
      <xdr:rowOff>142875</xdr:rowOff>
    </xdr:from>
    <xdr:to>
      <xdr:col>17</xdr:col>
      <xdr:colOff>409575</xdr:colOff>
      <xdr:row>24</xdr:row>
      <xdr:rowOff>57150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0.62676</cdr:x>
      <cdr:y>0.53215</cdr:y>
    </cdr:from>
    <cdr:to>
      <cdr:x>0.8795</cdr:x>
      <cdr:y>0.59202</cdr:y>
    </cdr:to>
    <cdr:sp macro="" textlink="">
      <cdr:nvSpPr>
        <cdr:cNvPr id="2" name="TextBox 1"/>
        <cdr:cNvSpPr txBox="1"/>
      </cdr:nvSpPr>
      <cdr:spPr>
        <a:xfrm xmlns:a="http://schemas.openxmlformats.org/drawingml/2006/main">
          <a:off x="3319258" y="2285997"/>
          <a:ext cx="1338467" cy="2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after</a:t>
          </a:r>
          <a:r>
            <a:rPr lang="en-US" sz="1600" b="1" baseline="0">
              <a:solidFill>
                <a:schemeClr val="tx1">
                  <a:lumMod val="65000"/>
                  <a:lumOff val="35000"/>
                </a:schemeClr>
              </a:solidFill>
              <a:latin typeface="Arial" panose="020B0604020202020204" pitchFamily="34" charset="0"/>
              <a:cs typeface="Arial" panose="020B0604020202020204" pitchFamily="34" charset="0"/>
            </a:rPr>
            <a:t> 1 year</a:t>
          </a:r>
          <a:endParaRPr lang="en-US" sz="16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0.58564</cdr:x>
      <cdr:y>0.66149</cdr:y>
    </cdr:from>
    <cdr:to>
      <cdr:x>0.87357</cdr:x>
      <cdr:y>0.73836</cdr:y>
    </cdr:to>
    <cdr:sp macro="" textlink="">
      <cdr:nvSpPr>
        <cdr:cNvPr id="5" name="TextBox 1"/>
        <cdr:cNvSpPr txBox="1"/>
      </cdr:nvSpPr>
      <cdr:spPr>
        <a:xfrm xmlns:a="http://schemas.openxmlformats.org/drawingml/2006/main">
          <a:off x="3419475" y="2841616"/>
          <a:ext cx="1681135" cy="330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ysClr val="windowText" lastClr="000000"/>
              </a:solidFill>
              <a:latin typeface="Arial" panose="020B0604020202020204" pitchFamily="34" charset="0"/>
              <a:cs typeface="Arial" panose="020B0604020202020204" pitchFamily="34" charset="0"/>
            </a:rPr>
            <a:t>after 10 years</a:t>
          </a:r>
        </a:p>
      </cdr:txBody>
    </cdr:sp>
  </cdr:relSizeAnchor>
</c:userShapes>
</file>

<file path=xl/drawings/drawing20.xml><?xml version="1.0" encoding="utf-8"?>
<c:userShapes xmlns:c="http://schemas.openxmlformats.org/drawingml/2006/chart">
  <cdr:relSizeAnchor xmlns:cdr="http://schemas.openxmlformats.org/drawingml/2006/chartDrawing">
    <cdr:from>
      <cdr:x>0.2204</cdr:x>
      <cdr:y>0.27483</cdr:y>
    </cdr:from>
    <cdr:to>
      <cdr:x>0.42259</cdr:x>
      <cdr:y>0.35033</cdr:y>
    </cdr:to>
    <cdr:sp macro="" textlink="">
      <cdr:nvSpPr>
        <cdr:cNvPr id="2" name="TextBox 1"/>
        <cdr:cNvSpPr txBox="1"/>
      </cdr:nvSpPr>
      <cdr:spPr>
        <a:xfrm xmlns:a="http://schemas.openxmlformats.org/drawingml/2006/main">
          <a:off x="1152529" y="1180628"/>
          <a:ext cx="1057297"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a:t>
          </a:r>
          <a:endParaRPr lang="en-US"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0.1694</cdr:x>
      <cdr:y>0.68115</cdr:y>
    </cdr:from>
    <cdr:to>
      <cdr:x>0.35701</cdr:x>
      <cdr:y>0.7561</cdr:y>
    </cdr:to>
    <cdr:sp macro="" textlink="">
      <cdr:nvSpPr>
        <cdr:cNvPr id="3" name="TextBox 1"/>
        <cdr:cNvSpPr txBox="1"/>
      </cdr:nvSpPr>
      <cdr:spPr>
        <a:xfrm xmlns:a="http://schemas.openxmlformats.org/drawingml/2006/main">
          <a:off x="885845" y="2926067"/>
          <a:ext cx="981055"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4th</a:t>
          </a:r>
          <a:r>
            <a:rPr lang="en-US" sz="1400" b="0" baseline="0">
              <a:latin typeface="Arial" panose="020B0604020202020204" pitchFamily="34" charset="0"/>
              <a:cs typeface="Arial" panose="020B0604020202020204" pitchFamily="34" charset="0"/>
            </a:rPr>
            <a:t> decile</a:t>
          </a:r>
          <a:endParaRPr lang="en-US" sz="13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0.16297</cdr:x>
      <cdr:y>0.50957</cdr:y>
    </cdr:from>
    <cdr:to>
      <cdr:x>0.34973</cdr:x>
      <cdr:y>0.59645</cdr:y>
    </cdr:to>
    <cdr:sp macro="" textlink="">
      <cdr:nvSpPr>
        <cdr:cNvPr id="4" name="TextBox 1"/>
        <cdr:cNvSpPr txBox="1"/>
      </cdr:nvSpPr>
      <cdr:spPr>
        <a:xfrm xmlns:a="http://schemas.openxmlformats.org/drawingml/2006/main">
          <a:off x="852189" y="2188997"/>
          <a:ext cx="976611" cy="373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3rd</a:t>
          </a:r>
          <a:r>
            <a:rPr lang="en-US" sz="1400" b="0" baseline="0">
              <a:solidFill>
                <a:schemeClr val="tx1"/>
              </a:solidFill>
              <a:latin typeface="Arial" panose="020B0604020202020204" pitchFamily="34" charset="0"/>
              <a:cs typeface="Arial" panose="020B0604020202020204" pitchFamily="34" charset="0"/>
            </a:rPr>
            <a:t> decile</a:t>
          </a:r>
          <a:endParaRPr lang="en-US" sz="14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0.19403</cdr:x>
      <cdr:y>0.82558</cdr:y>
    </cdr:from>
    <cdr:to>
      <cdr:x>0.40255</cdr:x>
      <cdr:y>0.89801</cdr:y>
    </cdr:to>
    <cdr:sp macro="" textlink="">
      <cdr:nvSpPr>
        <cdr:cNvPr id="5" name="TextBox 1"/>
        <cdr:cNvSpPr txBox="1"/>
      </cdr:nvSpPr>
      <cdr:spPr>
        <a:xfrm xmlns:a="http://schemas.openxmlformats.org/drawingml/2006/main">
          <a:off x="1014622" y="3546507"/>
          <a:ext cx="1090398"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5th decile</a:t>
          </a:r>
        </a:p>
      </cdr:txBody>
    </cdr:sp>
  </cdr:relSizeAnchor>
</c:userShapes>
</file>

<file path=xl/drawings/drawing21.xml><?xml version="1.0" encoding="utf-8"?>
<c:userShapes xmlns:c="http://schemas.openxmlformats.org/drawingml/2006/chart">
  <cdr:relSizeAnchor xmlns:cdr="http://schemas.openxmlformats.org/drawingml/2006/chartDrawing">
    <cdr:from>
      <cdr:x>0.33152</cdr:x>
      <cdr:y>0.44778</cdr:y>
    </cdr:from>
    <cdr:to>
      <cdr:x>0.53371</cdr:x>
      <cdr:y>0.52328</cdr:y>
    </cdr:to>
    <cdr:sp macro="" textlink="">
      <cdr:nvSpPr>
        <cdr:cNvPr id="2" name="TextBox 1"/>
        <cdr:cNvSpPr txBox="1"/>
      </cdr:nvSpPr>
      <cdr:spPr>
        <a:xfrm xmlns:a="http://schemas.openxmlformats.org/drawingml/2006/main">
          <a:off x="1733578" y="1923572"/>
          <a:ext cx="1057297"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a:t>
          </a:r>
          <a:endParaRPr lang="en-US"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0.21312</cdr:x>
      <cdr:y>0.70776</cdr:y>
    </cdr:from>
    <cdr:to>
      <cdr:x>0.40073</cdr:x>
      <cdr:y>0.78271</cdr:y>
    </cdr:to>
    <cdr:sp macro="" textlink="">
      <cdr:nvSpPr>
        <cdr:cNvPr id="3" name="TextBox 1"/>
        <cdr:cNvSpPr txBox="1"/>
      </cdr:nvSpPr>
      <cdr:spPr>
        <a:xfrm xmlns:a="http://schemas.openxmlformats.org/drawingml/2006/main">
          <a:off x="1114455" y="3040362"/>
          <a:ext cx="981055"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4th</a:t>
          </a:r>
          <a:r>
            <a:rPr lang="en-US" sz="1400" b="0" baseline="0">
              <a:latin typeface="Arial" panose="020B0604020202020204" pitchFamily="34" charset="0"/>
              <a:cs typeface="Arial" panose="020B0604020202020204" pitchFamily="34" charset="0"/>
            </a:rPr>
            <a:t> decile</a:t>
          </a:r>
          <a:endParaRPr lang="en-US" sz="13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0.24311</cdr:x>
      <cdr:y>0.57166</cdr:y>
    </cdr:from>
    <cdr:to>
      <cdr:x>0.42987</cdr:x>
      <cdr:y>0.65854</cdr:y>
    </cdr:to>
    <cdr:sp macro="" textlink="">
      <cdr:nvSpPr>
        <cdr:cNvPr id="4" name="TextBox 1"/>
        <cdr:cNvSpPr txBox="1"/>
      </cdr:nvSpPr>
      <cdr:spPr>
        <a:xfrm xmlns:a="http://schemas.openxmlformats.org/drawingml/2006/main">
          <a:off x="1271303" y="2455707"/>
          <a:ext cx="976610" cy="373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3rd</a:t>
          </a:r>
          <a:r>
            <a:rPr lang="en-US" sz="1400" b="0" baseline="0">
              <a:solidFill>
                <a:schemeClr val="tx1"/>
              </a:solidFill>
              <a:latin typeface="Arial" panose="020B0604020202020204" pitchFamily="34" charset="0"/>
              <a:cs typeface="Arial" panose="020B0604020202020204" pitchFamily="34" charset="0"/>
            </a:rPr>
            <a:t> decile</a:t>
          </a:r>
          <a:endParaRPr lang="en-US" sz="14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0.29967</cdr:x>
      <cdr:y>0.79897</cdr:y>
    </cdr:from>
    <cdr:to>
      <cdr:x>0.50819</cdr:x>
      <cdr:y>0.8714</cdr:y>
    </cdr:to>
    <cdr:sp macro="" textlink="">
      <cdr:nvSpPr>
        <cdr:cNvPr id="5" name="TextBox 1"/>
        <cdr:cNvSpPr txBox="1"/>
      </cdr:nvSpPr>
      <cdr:spPr>
        <a:xfrm xmlns:a="http://schemas.openxmlformats.org/drawingml/2006/main">
          <a:off x="1567066" y="3432209"/>
          <a:ext cx="1090398"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5th decile</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57150</xdr:colOff>
      <xdr:row>1</xdr:row>
      <xdr:rowOff>47625</xdr:rowOff>
    </xdr:from>
    <xdr:to>
      <xdr:col>8</xdr:col>
      <xdr:colOff>257175</xdr:colOff>
      <xdr:row>23</xdr:row>
      <xdr:rowOff>152400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0</xdr:rowOff>
    </xdr:from>
    <xdr:to>
      <xdr:col>19</xdr:col>
      <xdr:colOff>361950</xdr:colOff>
      <xdr:row>24</xdr:row>
      <xdr:rowOff>104775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0.21858</cdr:x>
      <cdr:y>0.17506</cdr:y>
    </cdr:from>
    <cdr:to>
      <cdr:x>0.77312</cdr:x>
      <cdr:y>0.25056</cdr:y>
    </cdr:to>
    <cdr:sp macro="" textlink="">
      <cdr:nvSpPr>
        <cdr:cNvPr id="2" name="TextBox 1"/>
        <cdr:cNvSpPr txBox="1"/>
      </cdr:nvSpPr>
      <cdr:spPr>
        <a:xfrm xmlns:a="http://schemas.openxmlformats.org/drawingml/2006/main">
          <a:off x="1192969" y="752000"/>
          <a:ext cx="3026606"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9th</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0.16289</cdr:x>
      <cdr:y>0.39098</cdr:y>
    </cdr:from>
    <cdr:to>
      <cdr:x>0.71743</cdr:x>
      <cdr:y>0.46648</cdr:y>
    </cdr:to>
    <cdr:sp macro="" textlink="">
      <cdr:nvSpPr>
        <cdr:cNvPr id="9" name="TextBox 1"/>
        <cdr:cNvSpPr txBox="1"/>
      </cdr:nvSpPr>
      <cdr:spPr>
        <a:xfrm xmlns:a="http://schemas.openxmlformats.org/drawingml/2006/main">
          <a:off x="889000" y="1679575"/>
          <a:ext cx="3026606"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8th</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0.1402</cdr:x>
      <cdr:y>0.51515</cdr:y>
    </cdr:from>
    <cdr:to>
      <cdr:x>0.37871</cdr:x>
      <cdr:y>0.61863</cdr:y>
    </cdr:to>
    <cdr:sp macro="" textlink="">
      <cdr:nvSpPr>
        <cdr:cNvPr id="10" name="TextBox 1"/>
        <cdr:cNvSpPr txBox="1"/>
      </cdr:nvSpPr>
      <cdr:spPr>
        <a:xfrm xmlns:a="http://schemas.openxmlformats.org/drawingml/2006/main">
          <a:off x="765175" y="2212975"/>
          <a:ext cx="1301750" cy="444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7th</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0.13962</cdr:x>
      <cdr:y>0.72506</cdr:y>
    </cdr:from>
    <cdr:to>
      <cdr:x>0.52007</cdr:x>
      <cdr:y>0.81903</cdr:y>
    </cdr:to>
    <cdr:sp macro="" textlink="">
      <cdr:nvSpPr>
        <cdr:cNvPr id="11" name="TextBox 1"/>
        <cdr:cNvSpPr txBox="1"/>
      </cdr:nvSpPr>
      <cdr:spPr>
        <a:xfrm xmlns:a="http://schemas.openxmlformats.org/drawingml/2006/main">
          <a:off x="762000" y="3114676"/>
          <a:ext cx="2076450" cy="403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6th</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0.1383</cdr:x>
      <cdr:y>0.22384</cdr:y>
    </cdr:from>
    <cdr:to>
      <cdr:x>0.69284</cdr:x>
      <cdr:y>0.29934</cdr:y>
    </cdr:to>
    <cdr:sp macro="" textlink="">
      <cdr:nvSpPr>
        <cdr:cNvPr id="2" name="TextBox 1"/>
        <cdr:cNvSpPr txBox="1"/>
      </cdr:nvSpPr>
      <cdr:spPr>
        <a:xfrm xmlns:a="http://schemas.openxmlformats.org/drawingml/2006/main">
          <a:off x="754821" y="961568"/>
          <a:ext cx="3026583"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4th</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0.3409</cdr:x>
      <cdr:y>0.42646</cdr:y>
    </cdr:from>
    <cdr:to>
      <cdr:x>0.89544</cdr:x>
      <cdr:y>0.50196</cdr:y>
    </cdr:to>
    <cdr:sp macro="" textlink="">
      <cdr:nvSpPr>
        <cdr:cNvPr id="9" name="TextBox 1"/>
        <cdr:cNvSpPr txBox="1"/>
      </cdr:nvSpPr>
      <cdr:spPr>
        <a:xfrm xmlns:a="http://schemas.openxmlformats.org/drawingml/2006/main">
          <a:off x="1860575" y="1831962"/>
          <a:ext cx="3026582"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3rd</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0.25189</cdr:x>
      <cdr:y>0.49076</cdr:y>
    </cdr:from>
    <cdr:to>
      <cdr:x>0.67365</cdr:x>
      <cdr:y>0.59424</cdr:y>
    </cdr:to>
    <cdr:sp macro="" textlink="">
      <cdr:nvSpPr>
        <cdr:cNvPr id="10" name="TextBox 1"/>
        <cdr:cNvSpPr txBox="1"/>
      </cdr:nvSpPr>
      <cdr:spPr>
        <a:xfrm xmlns:a="http://schemas.openxmlformats.org/drawingml/2006/main">
          <a:off x="1374786" y="2108193"/>
          <a:ext cx="2301863" cy="4445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0.24957</cdr:x>
      <cdr:y>0.63859</cdr:y>
    </cdr:from>
    <cdr:to>
      <cdr:x>0.63002</cdr:x>
      <cdr:y>0.73256</cdr:y>
    </cdr:to>
    <cdr:sp macro="" textlink="">
      <cdr:nvSpPr>
        <cdr:cNvPr id="11" name="TextBox 1"/>
        <cdr:cNvSpPr txBox="1"/>
      </cdr:nvSpPr>
      <cdr:spPr>
        <a:xfrm xmlns:a="http://schemas.openxmlformats.org/drawingml/2006/main">
          <a:off x="1362097" y="2743220"/>
          <a:ext cx="2076429" cy="403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1st</a:t>
          </a:r>
          <a:r>
            <a:rPr lang="en-US" sz="1400" b="0" baseline="0">
              <a:latin typeface="Arial" panose="020B0604020202020204" pitchFamily="34" charset="0"/>
              <a:cs typeface="Arial" panose="020B0604020202020204" pitchFamily="34" charset="0"/>
            </a:rPr>
            <a:t> decile                     </a:t>
          </a:r>
          <a:r>
            <a:rPr lang="en-US" sz="1100" b="0" baseline="0">
              <a:latin typeface="Arial" panose="020B0604020202020204" pitchFamily="34" charset="0"/>
              <a:cs typeface="Arial" panose="020B0604020202020204" pitchFamily="34" charset="0"/>
            </a:rPr>
            <a:t>(in 2000 of 2005 2nd decile)</a:t>
          </a:r>
          <a:endParaRPr lang="en-US" sz="1100" b="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104775</xdr:colOff>
      <xdr:row>1</xdr:row>
      <xdr:rowOff>142875</xdr:rowOff>
    </xdr:from>
    <xdr:to>
      <xdr:col>8</xdr:col>
      <xdr:colOff>352425</xdr:colOff>
      <xdr:row>24</xdr:row>
      <xdr:rowOff>57150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57150</xdr:colOff>
      <xdr:row>1</xdr:row>
      <xdr:rowOff>142875</xdr:rowOff>
    </xdr:from>
    <xdr:to>
      <xdr:col>17</xdr:col>
      <xdr:colOff>409575</xdr:colOff>
      <xdr:row>24</xdr:row>
      <xdr:rowOff>57150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0.1949</cdr:x>
      <cdr:y>0.09079</cdr:y>
    </cdr:from>
    <cdr:to>
      <cdr:x>0.39709</cdr:x>
      <cdr:y>0.16629</cdr:y>
    </cdr:to>
    <cdr:sp macro="" textlink="">
      <cdr:nvSpPr>
        <cdr:cNvPr id="2" name="TextBox 1"/>
        <cdr:cNvSpPr txBox="1"/>
      </cdr:nvSpPr>
      <cdr:spPr>
        <a:xfrm xmlns:a="http://schemas.openxmlformats.org/drawingml/2006/main">
          <a:off x="1019171" y="390033"/>
          <a:ext cx="1057297"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a:t>
          </a:r>
          <a:endParaRPr lang="en-US"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0.10929</cdr:x>
      <cdr:y>0.52372</cdr:y>
    </cdr:from>
    <cdr:to>
      <cdr:x>0.30965</cdr:x>
      <cdr:y>0.59867</cdr:y>
    </cdr:to>
    <cdr:sp macro="" textlink="">
      <cdr:nvSpPr>
        <cdr:cNvPr id="3" name="TextBox 1"/>
        <cdr:cNvSpPr txBox="1"/>
      </cdr:nvSpPr>
      <cdr:spPr>
        <a:xfrm xmlns:a="http://schemas.openxmlformats.org/drawingml/2006/main">
          <a:off x="571506" y="2249792"/>
          <a:ext cx="1047744"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0">
              <a:latin typeface="Arial" panose="020B0604020202020204" pitchFamily="34" charset="0"/>
              <a:cs typeface="Arial" panose="020B0604020202020204" pitchFamily="34" charset="0"/>
            </a:rPr>
            <a:t>4th</a:t>
          </a:r>
          <a:r>
            <a:rPr lang="en-US" sz="1200" b="0" baseline="0">
              <a:latin typeface="Arial" panose="020B0604020202020204" pitchFamily="34" charset="0"/>
              <a:cs typeface="Arial" panose="020B0604020202020204" pitchFamily="34" charset="0"/>
            </a:rPr>
            <a:t> decile</a:t>
          </a:r>
          <a:endParaRPr lang="en-US" sz="1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0.15751</cdr:x>
      <cdr:y>0.45192</cdr:y>
    </cdr:from>
    <cdr:to>
      <cdr:x>0.34427</cdr:x>
      <cdr:y>0.5388</cdr:y>
    </cdr:to>
    <cdr:sp macro="" textlink="">
      <cdr:nvSpPr>
        <cdr:cNvPr id="4" name="TextBox 1"/>
        <cdr:cNvSpPr txBox="1"/>
      </cdr:nvSpPr>
      <cdr:spPr>
        <a:xfrm xmlns:a="http://schemas.openxmlformats.org/drawingml/2006/main">
          <a:off x="823632" y="1941348"/>
          <a:ext cx="976610" cy="373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3rd</a:t>
          </a:r>
          <a:r>
            <a:rPr lang="en-US" sz="1400" b="0" baseline="0">
              <a:solidFill>
                <a:schemeClr val="tx1"/>
              </a:solidFill>
              <a:latin typeface="Arial" panose="020B0604020202020204" pitchFamily="34" charset="0"/>
              <a:cs typeface="Arial" panose="020B0604020202020204" pitchFamily="34" charset="0"/>
            </a:rPr>
            <a:t> decile</a:t>
          </a:r>
          <a:endParaRPr lang="en-US" sz="14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0.21953</cdr:x>
      <cdr:y>0.6615</cdr:y>
    </cdr:from>
    <cdr:to>
      <cdr:x>0.42805</cdr:x>
      <cdr:y>0.73393</cdr:y>
    </cdr:to>
    <cdr:sp macro="" textlink="">
      <cdr:nvSpPr>
        <cdr:cNvPr id="5" name="TextBox 1"/>
        <cdr:cNvSpPr txBox="1"/>
      </cdr:nvSpPr>
      <cdr:spPr>
        <a:xfrm xmlns:a="http://schemas.openxmlformats.org/drawingml/2006/main">
          <a:off x="1147977" y="2841656"/>
          <a:ext cx="1090398"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5th decile</a:t>
          </a:r>
        </a:p>
      </cdr:txBody>
    </cdr:sp>
  </cdr:relSizeAnchor>
</c:userShapes>
</file>

<file path=xl/drawings/drawing27.xml><?xml version="1.0" encoding="utf-8"?>
<c:userShapes xmlns:c="http://schemas.openxmlformats.org/drawingml/2006/chart">
  <cdr:relSizeAnchor xmlns:cdr="http://schemas.openxmlformats.org/drawingml/2006/chartDrawing">
    <cdr:from>
      <cdr:x>0.4481</cdr:x>
      <cdr:y>0.08636</cdr:y>
    </cdr:from>
    <cdr:to>
      <cdr:x>0.65029</cdr:x>
      <cdr:y>0.16186</cdr:y>
    </cdr:to>
    <cdr:sp macro="" textlink="">
      <cdr:nvSpPr>
        <cdr:cNvPr id="2" name="TextBox 1"/>
        <cdr:cNvSpPr txBox="1"/>
      </cdr:nvSpPr>
      <cdr:spPr>
        <a:xfrm xmlns:a="http://schemas.openxmlformats.org/drawingml/2006/main">
          <a:off x="2343193" y="370987"/>
          <a:ext cx="1057297"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a:t>
          </a:r>
          <a:endParaRPr lang="en-US"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0.71403</cdr:x>
      <cdr:y>0.24435</cdr:y>
    </cdr:from>
    <cdr:to>
      <cdr:x>0.90164</cdr:x>
      <cdr:y>0.3193</cdr:y>
    </cdr:to>
    <cdr:sp macro="" textlink="">
      <cdr:nvSpPr>
        <cdr:cNvPr id="3" name="TextBox 1"/>
        <cdr:cNvSpPr txBox="1"/>
      </cdr:nvSpPr>
      <cdr:spPr>
        <a:xfrm xmlns:a="http://schemas.openxmlformats.org/drawingml/2006/main">
          <a:off x="3733827" y="1049653"/>
          <a:ext cx="981055"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4th</a:t>
          </a:r>
          <a:r>
            <a:rPr lang="en-US" sz="1400" b="0" baseline="0">
              <a:latin typeface="Arial" panose="020B0604020202020204" pitchFamily="34" charset="0"/>
              <a:cs typeface="Arial" panose="020B0604020202020204" pitchFamily="34" charset="0"/>
            </a:rPr>
            <a:t> decile</a:t>
          </a:r>
          <a:endParaRPr lang="en-US" sz="13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0.45076</cdr:x>
      <cdr:y>0.20359</cdr:y>
    </cdr:from>
    <cdr:to>
      <cdr:x>0.63752</cdr:x>
      <cdr:y>0.29047</cdr:y>
    </cdr:to>
    <cdr:sp macro="" textlink="">
      <cdr:nvSpPr>
        <cdr:cNvPr id="4" name="TextBox 1"/>
        <cdr:cNvSpPr txBox="1"/>
      </cdr:nvSpPr>
      <cdr:spPr>
        <a:xfrm xmlns:a="http://schemas.openxmlformats.org/drawingml/2006/main">
          <a:off x="2357127" y="874573"/>
          <a:ext cx="976610" cy="373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3rd</a:t>
          </a:r>
          <a:r>
            <a:rPr lang="en-US" sz="1400" b="0" baseline="0">
              <a:solidFill>
                <a:schemeClr val="tx1"/>
              </a:solidFill>
              <a:latin typeface="Arial" panose="020B0604020202020204" pitchFamily="34" charset="0"/>
              <a:cs typeface="Arial" panose="020B0604020202020204" pitchFamily="34" charset="0"/>
            </a:rPr>
            <a:t> decile</a:t>
          </a:r>
          <a:endParaRPr lang="en-US" sz="14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0.69858</cdr:x>
      <cdr:y>0.39986</cdr:y>
    </cdr:from>
    <cdr:to>
      <cdr:x>0.9071</cdr:x>
      <cdr:y>0.47229</cdr:y>
    </cdr:to>
    <cdr:sp macro="" textlink="">
      <cdr:nvSpPr>
        <cdr:cNvPr id="5" name="TextBox 1"/>
        <cdr:cNvSpPr txBox="1"/>
      </cdr:nvSpPr>
      <cdr:spPr>
        <a:xfrm xmlns:a="http://schemas.openxmlformats.org/drawingml/2006/main">
          <a:off x="3653017" y="1717695"/>
          <a:ext cx="1090398"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5th decile</a:t>
          </a:r>
        </a:p>
      </cdr:txBody>
    </cdr:sp>
  </cdr:relSizeAnchor>
  <cdr:relSizeAnchor xmlns:cdr="http://schemas.openxmlformats.org/drawingml/2006/chartDrawing">
    <cdr:from>
      <cdr:x>0.62477</cdr:x>
      <cdr:y>0.24834</cdr:y>
    </cdr:from>
    <cdr:to>
      <cdr:x>0.68488</cdr:x>
      <cdr:y>0.27273</cdr:y>
    </cdr:to>
    <cdr:cxnSp macro="">
      <cdr:nvCxnSpPr>
        <cdr:cNvPr id="7" name="Straight Connector 6">
          <a:extLst xmlns:a="http://schemas.openxmlformats.org/drawingml/2006/main">
            <a:ext uri="{FF2B5EF4-FFF2-40B4-BE49-F238E27FC236}">
              <a16:creationId xmlns:a16="http://schemas.microsoft.com/office/drawing/2014/main" id="{84B3992A-7D87-404A-98C3-1AACB2D9F628}"/>
            </a:ext>
          </a:extLst>
        </cdr:cNvPr>
        <cdr:cNvCxnSpPr/>
      </cdr:nvCxnSpPr>
      <cdr:spPr>
        <a:xfrm xmlns:a="http://schemas.openxmlformats.org/drawingml/2006/main">
          <a:off x="3267075" y="1066800"/>
          <a:ext cx="314325" cy="104775"/>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0.62538</cdr:x>
      <cdr:y>0.12269</cdr:y>
    </cdr:from>
    <cdr:to>
      <cdr:x>0.68549</cdr:x>
      <cdr:y>0.14708</cdr:y>
    </cdr:to>
    <cdr:cxnSp macro="">
      <cdr:nvCxnSpPr>
        <cdr:cNvPr id="8" name="Straight Connector 7">
          <a:extLst xmlns:a="http://schemas.openxmlformats.org/drawingml/2006/main">
            <a:ext uri="{FF2B5EF4-FFF2-40B4-BE49-F238E27FC236}">
              <a16:creationId xmlns:a16="http://schemas.microsoft.com/office/drawing/2014/main" id="{0B782326-0EE6-4E76-96F4-B16522C5633D}"/>
            </a:ext>
          </a:extLst>
        </cdr:cNvPr>
        <cdr:cNvCxnSpPr/>
      </cdr:nvCxnSpPr>
      <cdr:spPr>
        <a:xfrm xmlns:a="http://schemas.openxmlformats.org/drawingml/2006/main">
          <a:off x="3270250" y="527050"/>
          <a:ext cx="314325" cy="104775"/>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288552</xdr:colOff>
      <xdr:row>2</xdr:row>
      <xdr:rowOff>14008</xdr:rowOff>
    </xdr:from>
    <xdr:to>
      <xdr:col>9</xdr:col>
      <xdr:colOff>16808</xdr:colOff>
      <xdr:row>24</xdr:row>
      <xdr:rowOff>118783</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292472</xdr:colOff>
      <xdr:row>2</xdr:row>
      <xdr:rowOff>58270</xdr:rowOff>
    </xdr:from>
    <xdr:to>
      <xdr:col>18</xdr:col>
      <xdr:colOff>378197</xdr:colOff>
      <xdr:row>24</xdr:row>
      <xdr:rowOff>163045</xdr:rowOff>
    </xdr:to>
    <xdr:graphicFrame macro="">
      <xdr:nvGraphicFramePr>
        <xdr:cNvPr id="5" name="Chart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0.72514</cdr:x>
      <cdr:y>0.12184</cdr:y>
    </cdr:from>
    <cdr:to>
      <cdr:x>1</cdr:x>
      <cdr:y>0.19734</cdr:y>
    </cdr:to>
    <cdr:sp macro="" textlink="">
      <cdr:nvSpPr>
        <cdr:cNvPr id="2" name="TextBox 1"/>
        <cdr:cNvSpPr txBox="1"/>
      </cdr:nvSpPr>
      <cdr:spPr>
        <a:xfrm xmlns:a="http://schemas.openxmlformats.org/drawingml/2006/main">
          <a:off x="3778112" y="523382"/>
          <a:ext cx="1432062" cy="324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Annual income</a:t>
          </a:r>
        </a:p>
      </cdr:txBody>
    </cdr:sp>
  </cdr:relSizeAnchor>
  <cdr:relSizeAnchor xmlns:cdr="http://schemas.openxmlformats.org/drawingml/2006/chartDrawing">
    <cdr:from>
      <cdr:x>0.83912</cdr:x>
      <cdr:y>0.35077</cdr:y>
    </cdr:from>
    <cdr:to>
      <cdr:x>0.99269</cdr:x>
      <cdr:y>0.42572</cdr:y>
    </cdr:to>
    <cdr:sp macro="" textlink="">
      <cdr:nvSpPr>
        <cdr:cNvPr id="3" name="TextBox 1"/>
        <cdr:cNvSpPr txBox="1"/>
      </cdr:nvSpPr>
      <cdr:spPr>
        <a:xfrm xmlns:a="http://schemas.openxmlformats.org/drawingml/2006/main">
          <a:off x="4371975" y="1506844"/>
          <a:ext cx="800100" cy="32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5-year </a:t>
          </a:r>
        </a:p>
      </cdr:txBody>
    </cdr:sp>
  </cdr:relSizeAnchor>
  <cdr:relSizeAnchor xmlns:cdr="http://schemas.openxmlformats.org/drawingml/2006/chartDrawing">
    <cdr:from>
      <cdr:x>0.8117</cdr:x>
      <cdr:y>0.44527</cdr:y>
    </cdr:from>
    <cdr:to>
      <cdr:x>0.97623</cdr:x>
      <cdr:y>0.53215</cdr:y>
    </cdr:to>
    <cdr:sp macro="" textlink="">
      <cdr:nvSpPr>
        <cdr:cNvPr id="4" name="TextBox 1"/>
        <cdr:cNvSpPr txBox="1"/>
      </cdr:nvSpPr>
      <cdr:spPr>
        <a:xfrm xmlns:a="http://schemas.openxmlformats.org/drawingml/2006/main">
          <a:off x="4229099" y="1912770"/>
          <a:ext cx="857249" cy="3732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11-year</a:t>
          </a:r>
        </a:p>
      </cdr:txBody>
    </cdr:sp>
  </cdr:relSizeAnchor>
  <cdr:relSizeAnchor xmlns:cdr="http://schemas.openxmlformats.org/drawingml/2006/chartDrawing">
    <cdr:from>
      <cdr:x>0.68068</cdr:x>
      <cdr:y>0.51072</cdr:y>
    </cdr:from>
    <cdr:to>
      <cdr:x>0.85801</cdr:x>
      <cdr:y>0.58315</cdr:y>
    </cdr:to>
    <cdr:sp macro="" textlink="">
      <cdr:nvSpPr>
        <cdr:cNvPr id="5" name="TextBox 1"/>
        <cdr:cNvSpPr txBox="1"/>
      </cdr:nvSpPr>
      <cdr:spPr>
        <a:xfrm xmlns:a="http://schemas.openxmlformats.org/drawingml/2006/main">
          <a:off x="3546475" y="2193925"/>
          <a:ext cx="923924"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21-year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209552</xdr:colOff>
      <xdr:row>1</xdr:row>
      <xdr:rowOff>171450</xdr:rowOff>
    </xdr:from>
    <xdr:to>
      <xdr:col>10</xdr:col>
      <xdr:colOff>1</xdr:colOff>
      <xdr:row>24</xdr:row>
      <xdr:rowOff>85725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0.72514</cdr:x>
      <cdr:y>0.12184</cdr:y>
    </cdr:from>
    <cdr:to>
      <cdr:x>1</cdr:x>
      <cdr:y>0.19734</cdr:y>
    </cdr:to>
    <cdr:sp macro="" textlink="">
      <cdr:nvSpPr>
        <cdr:cNvPr id="2" name="TextBox 1"/>
        <cdr:cNvSpPr txBox="1"/>
      </cdr:nvSpPr>
      <cdr:spPr>
        <a:xfrm xmlns:a="http://schemas.openxmlformats.org/drawingml/2006/main">
          <a:off x="3778112" y="523382"/>
          <a:ext cx="1432062" cy="324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Annual income</a:t>
          </a:r>
        </a:p>
      </cdr:txBody>
    </cdr:sp>
  </cdr:relSizeAnchor>
  <cdr:relSizeAnchor xmlns:cdr="http://schemas.openxmlformats.org/drawingml/2006/chartDrawing">
    <cdr:from>
      <cdr:x>0.86339</cdr:x>
      <cdr:y>0.19556</cdr:y>
    </cdr:from>
    <cdr:to>
      <cdr:x>1</cdr:x>
      <cdr:y>0.27051</cdr:y>
    </cdr:to>
    <cdr:sp macro="" textlink="">
      <cdr:nvSpPr>
        <cdr:cNvPr id="3" name="TextBox 1"/>
        <cdr:cNvSpPr txBox="1"/>
      </cdr:nvSpPr>
      <cdr:spPr>
        <a:xfrm xmlns:a="http://schemas.openxmlformats.org/drawingml/2006/main">
          <a:off x="4514851" y="840079"/>
          <a:ext cx="714373"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5-year</a:t>
          </a:r>
          <a:r>
            <a:rPr lang="en-US" sz="1300" b="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0.73309</cdr:x>
      <cdr:y>0.24793</cdr:y>
    </cdr:from>
    <cdr:to>
      <cdr:x>0.89762</cdr:x>
      <cdr:y>0.33481</cdr:y>
    </cdr:to>
    <cdr:sp macro="" textlink="">
      <cdr:nvSpPr>
        <cdr:cNvPr id="4" name="TextBox 1"/>
        <cdr:cNvSpPr txBox="1"/>
      </cdr:nvSpPr>
      <cdr:spPr>
        <a:xfrm xmlns:a="http://schemas.openxmlformats.org/drawingml/2006/main">
          <a:off x="3833489" y="1065055"/>
          <a:ext cx="860365" cy="373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11-year</a:t>
          </a:r>
        </a:p>
      </cdr:txBody>
    </cdr:sp>
  </cdr:relSizeAnchor>
  <cdr:relSizeAnchor xmlns:cdr="http://schemas.openxmlformats.org/drawingml/2006/chartDrawing">
    <cdr:from>
      <cdr:x>0.59476</cdr:x>
      <cdr:y>0.29343</cdr:y>
    </cdr:from>
    <cdr:to>
      <cdr:x>0.77209</cdr:x>
      <cdr:y>0.36586</cdr:y>
    </cdr:to>
    <cdr:sp macro="" textlink="">
      <cdr:nvSpPr>
        <cdr:cNvPr id="5" name="TextBox 1"/>
        <cdr:cNvSpPr txBox="1"/>
      </cdr:nvSpPr>
      <cdr:spPr>
        <a:xfrm xmlns:a="http://schemas.openxmlformats.org/drawingml/2006/main">
          <a:off x="3098786" y="1260488"/>
          <a:ext cx="923920"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21-year </a:t>
          </a:r>
        </a:p>
      </cdr:txBody>
    </cdr:sp>
  </cdr:relSizeAnchor>
</c:userShapes>
</file>

<file path=xl/drawings/drawing4.xml><?xml version="1.0" encoding="utf-8"?>
<c:userShapes xmlns:c="http://schemas.openxmlformats.org/drawingml/2006/chart">
  <cdr:relSizeAnchor xmlns:cdr="http://schemas.openxmlformats.org/drawingml/2006/chartDrawing">
    <cdr:from>
      <cdr:x>0.65317</cdr:x>
      <cdr:y>0.73393</cdr:y>
    </cdr:from>
    <cdr:to>
      <cdr:x>0.97337</cdr:x>
      <cdr:y>0.79602</cdr:y>
    </cdr:to>
    <cdr:sp macro="" textlink="">
      <cdr:nvSpPr>
        <cdr:cNvPr id="2" name="TextBox 1"/>
        <cdr:cNvSpPr txBox="1"/>
      </cdr:nvSpPr>
      <cdr:spPr>
        <a:xfrm xmlns:a="http://schemas.openxmlformats.org/drawingml/2006/main">
          <a:off x="3533774" y="3152790"/>
          <a:ext cx="1732340" cy="2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ysClr val="windowText" lastClr="000000"/>
              </a:solidFill>
              <a:latin typeface="Arial" panose="020B0604020202020204" pitchFamily="34" charset="0"/>
              <a:cs typeface="Arial" panose="020B0604020202020204" pitchFamily="34" charset="0"/>
            </a:rPr>
            <a:t>after</a:t>
          </a:r>
          <a:r>
            <a:rPr lang="en-US" sz="1600" b="1" baseline="0">
              <a:solidFill>
                <a:sysClr val="windowText" lastClr="000000"/>
              </a:solidFill>
              <a:latin typeface="Arial" panose="020B0604020202020204" pitchFamily="34" charset="0"/>
              <a:cs typeface="Arial" panose="020B0604020202020204" pitchFamily="34" charset="0"/>
            </a:rPr>
            <a:t> 10 years</a:t>
          </a:r>
          <a:endParaRPr lang="en-US"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0.64455</cdr:x>
      <cdr:y>0.53289</cdr:y>
    </cdr:from>
    <cdr:to>
      <cdr:x>0.89885</cdr:x>
      <cdr:y>0.60754</cdr:y>
    </cdr:to>
    <cdr:sp macro="" textlink="">
      <cdr:nvSpPr>
        <cdr:cNvPr id="4" name="TextBox 1"/>
        <cdr:cNvSpPr txBox="1"/>
      </cdr:nvSpPr>
      <cdr:spPr>
        <a:xfrm xmlns:a="http://schemas.openxmlformats.org/drawingml/2006/main">
          <a:off x="3487124" y="2289191"/>
          <a:ext cx="1375814" cy="320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tx1">
                  <a:lumMod val="65000"/>
                  <a:lumOff val="35000"/>
                </a:schemeClr>
              </a:solidFill>
              <a:latin typeface="Arial" panose="020B0604020202020204" pitchFamily="34" charset="0"/>
              <a:cs typeface="Arial" panose="020B0604020202020204" pitchFamily="34" charset="0"/>
            </a:rPr>
            <a:t>after 1 year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257175</xdr:colOff>
      <xdr:row>1</xdr:row>
      <xdr:rowOff>114300</xdr:rowOff>
    </xdr:from>
    <xdr:to>
      <xdr:col>8</xdr:col>
      <xdr:colOff>457200</xdr:colOff>
      <xdr:row>24</xdr:row>
      <xdr:rowOff>28575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0.13887</cdr:x>
      <cdr:y>0.17284</cdr:y>
    </cdr:from>
    <cdr:to>
      <cdr:x>0.34106</cdr:x>
      <cdr:y>0.24834</cdr:y>
    </cdr:to>
    <cdr:sp macro="" textlink="">
      <cdr:nvSpPr>
        <cdr:cNvPr id="2" name="TextBox 1"/>
        <cdr:cNvSpPr txBox="1"/>
      </cdr:nvSpPr>
      <cdr:spPr>
        <a:xfrm xmlns:a="http://schemas.openxmlformats.org/drawingml/2006/main">
          <a:off x="730150" y="742478"/>
          <a:ext cx="1063075" cy="3243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2nd</a:t>
          </a:r>
          <a:r>
            <a:rPr lang="en-US" sz="1400" b="0" baseline="0">
              <a:latin typeface="Arial" panose="020B0604020202020204" pitchFamily="34" charset="0"/>
              <a:cs typeface="Arial" panose="020B0604020202020204" pitchFamily="34" charset="0"/>
            </a:rPr>
            <a:t> decile</a:t>
          </a:r>
          <a:endParaRPr lang="en-US"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0.17303</cdr:x>
      <cdr:y>0.51707</cdr:y>
    </cdr:from>
    <cdr:to>
      <cdr:x>0.36064</cdr:x>
      <cdr:y>0.59202</cdr:y>
    </cdr:to>
    <cdr:sp macro="" textlink="">
      <cdr:nvSpPr>
        <cdr:cNvPr id="3" name="TextBox 1"/>
        <cdr:cNvSpPr txBox="1"/>
      </cdr:nvSpPr>
      <cdr:spPr>
        <a:xfrm xmlns:a="http://schemas.openxmlformats.org/drawingml/2006/main">
          <a:off x="909766" y="2221229"/>
          <a:ext cx="986415" cy="321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latin typeface="Arial" panose="020B0604020202020204" pitchFamily="34" charset="0"/>
              <a:cs typeface="Arial" panose="020B0604020202020204" pitchFamily="34" charset="0"/>
            </a:rPr>
            <a:t>4th</a:t>
          </a:r>
          <a:r>
            <a:rPr lang="en-US" sz="1400" b="0" baseline="0">
              <a:latin typeface="Arial" panose="020B0604020202020204" pitchFamily="34" charset="0"/>
              <a:cs typeface="Arial" panose="020B0604020202020204" pitchFamily="34" charset="0"/>
            </a:rPr>
            <a:t> decile</a:t>
          </a:r>
          <a:endParaRPr lang="en-US" sz="13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0.24987</cdr:x>
      <cdr:y>0.06611</cdr:y>
    </cdr:from>
    <cdr:to>
      <cdr:x>0.43663</cdr:x>
      <cdr:y>0.15299</cdr:y>
    </cdr:to>
    <cdr:sp macro="" textlink="">
      <cdr:nvSpPr>
        <cdr:cNvPr id="4" name="TextBox 1"/>
        <cdr:cNvSpPr txBox="1"/>
      </cdr:nvSpPr>
      <cdr:spPr>
        <a:xfrm xmlns:a="http://schemas.openxmlformats.org/drawingml/2006/main">
          <a:off x="1313746" y="283998"/>
          <a:ext cx="981947" cy="3732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3rd</a:t>
          </a:r>
          <a:r>
            <a:rPr lang="en-US" sz="1400" b="0" baseline="0">
              <a:solidFill>
                <a:schemeClr val="tx1"/>
              </a:solidFill>
              <a:latin typeface="Arial" panose="020B0604020202020204" pitchFamily="34" charset="0"/>
              <a:cs typeface="Arial" panose="020B0604020202020204" pitchFamily="34" charset="0"/>
            </a:rPr>
            <a:t> decile</a:t>
          </a:r>
          <a:endParaRPr lang="en-US" sz="14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0.16881</cdr:x>
      <cdr:y>0.73689</cdr:y>
    </cdr:from>
    <cdr:to>
      <cdr:x>0.37733</cdr:x>
      <cdr:y>0.80932</cdr:y>
    </cdr:to>
    <cdr:sp macro="" textlink="">
      <cdr:nvSpPr>
        <cdr:cNvPr id="5" name="TextBox 1"/>
        <cdr:cNvSpPr txBox="1"/>
      </cdr:nvSpPr>
      <cdr:spPr>
        <a:xfrm xmlns:a="http://schemas.openxmlformats.org/drawingml/2006/main">
          <a:off x="887545" y="3165507"/>
          <a:ext cx="1096356" cy="31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solidFill>
              <a:latin typeface="Arial" panose="020B0604020202020204" pitchFamily="34" charset="0"/>
              <a:cs typeface="Arial" panose="020B0604020202020204" pitchFamily="34" charset="0"/>
            </a:rPr>
            <a:t>5th decile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171450</xdr:colOff>
      <xdr:row>1</xdr:row>
      <xdr:rowOff>161925</xdr:rowOff>
    </xdr:from>
    <xdr:to>
      <xdr:col>8</xdr:col>
      <xdr:colOff>504824</xdr:colOff>
      <xdr:row>24</xdr:row>
      <xdr:rowOff>76200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171450</xdr:colOff>
      <xdr:row>1</xdr:row>
      <xdr:rowOff>142875</xdr:rowOff>
    </xdr:from>
    <xdr:to>
      <xdr:col>17</xdr:col>
      <xdr:colOff>504824</xdr:colOff>
      <xdr:row>24</xdr:row>
      <xdr:rowOff>57150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0.39973</cdr:x>
      <cdr:y>0.11075</cdr:y>
    </cdr:from>
    <cdr:to>
      <cdr:x>0.55576</cdr:x>
      <cdr:y>0.23947</cdr:y>
    </cdr:to>
    <cdr:sp macro="" textlink="">
      <cdr:nvSpPr>
        <cdr:cNvPr id="2" name="TextBox 1"/>
        <cdr:cNvSpPr txBox="1"/>
      </cdr:nvSpPr>
      <cdr:spPr>
        <a:xfrm xmlns:a="http://schemas.openxmlformats.org/drawingml/2006/main">
          <a:off x="2082663" y="475740"/>
          <a:ext cx="812936" cy="55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latin typeface="Arial" panose="020B0604020202020204" pitchFamily="34" charset="0"/>
              <a:cs typeface="Arial" panose="020B0604020202020204" pitchFamily="34" charset="0"/>
            </a:rPr>
            <a:t>Annual income</a:t>
          </a:r>
        </a:p>
      </cdr:txBody>
    </cdr:sp>
  </cdr:relSizeAnchor>
  <cdr:relSizeAnchor xmlns:cdr="http://schemas.openxmlformats.org/drawingml/2006/chartDrawing">
    <cdr:from>
      <cdr:x>0.39913</cdr:x>
      <cdr:y>0.36186</cdr:y>
    </cdr:from>
    <cdr:to>
      <cdr:x>0.55941</cdr:x>
      <cdr:y>0.48559</cdr:y>
    </cdr:to>
    <cdr:sp macro="" textlink="">
      <cdr:nvSpPr>
        <cdr:cNvPr id="3" name="TextBox 1"/>
        <cdr:cNvSpPr txBox="1"/>
      </cdr:nvSpPr>
      <cdr:spPr>
        <a:xfrm xmlns:a="http://schemas.openxmlformats.org/drawingml/2006/main">
          <a:off x="2079519" y="1554459"/>
          <a:ext cx="835130" cy="531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latin typeface="Arial" panose="020B0604020202020204" pitchFamily="34" charset="0"/>
              <a:cs typeface="Arial" panose="020B0604020202020204" pitchFamily="34" charset="0"/>
            </a:rPr>
            <a:t>5-year income</a:t>
          </a:r>
        </a:p>
      </cdr:txBody>
    </cdr:sp>
  </cdr:relSizeAnchor>
  <cdr:relSizeAnchor xmlns:cdr="http://schemas.openxmlformats.org/drawingml/2006/chartDrawing">
    <cdr:from>
      <cdr:x>0.39726</cdr:x>
      <cdr:y>0.58274</cdr:y>
    </cdr:from>
    <cdr:to>
      <cdr:x>0.61243</cdr:x>
      <cdr:y>0.67597</cdr:y>
    </cdr:to>
    <cdr:sp macro="" textlink="">
      <cdr:nvSpPr>
        <cdr:cNvPr id="4" name="TextBox 1"/>
        <cdr:cNvSpPr txBox="1"/>
      </cdr:nvSpPr>
      <cdr:spPr>
        <a:xfrm xmlns:a="http://schemas.openxmlformats.org/drawingml/2006/main">
          <a:off x="2069784" y="2503320"/>
          <a:ext cx="1121090" cy="40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lumMod val="65000"/>
                  <a:lumOff val="35000"/>
                </a:schemeClr>
              </a:solidFill>
              <a:latin typeface="Arial" panose="020B0604020202020204" pitchFamily="34" charset="0"/>
              <a:cs typeface="Arial" panose="020B0604020202020204" pitchFamily="34" charset="0"/>
            </a:rPr>
            <a:t>Variability</a:t>
          </a:r>
        </a:p>
      </cdr:txBody>
    </cdr:sp>
  </cdr:relSizeAnchor>
</c:userShapes>
</file>

<file path=xl/drawings/drawing9.xml><?xml version="1.0" encoding="utf-8"?>
<c:userShapes xmlns:c="http://schemas.openxmlformats.org/drawingml/2006/chart">
  <cdr:relSizeAnchor xmlns:cdr="http://schemas.openxmlformats.org/drawingml/2006/chartDrawing">
    <cdr:from>
      <cdr:x>0.37231</cdr:x>
      <cdr:y>0.25044</cdr:y>
    </cdr:from>
    <cdr:to>
      <cdr:x>0.53016</cdr:x>
      <cdr:y>0.36585</cdr:y>
    </cdr:to>
    <cdr:sp macro="" textlink="">
      <cdr:nvSpPr>
        <cdr:cNvPr id="2" name="TextBox 1"/>
        <cdr:cNvSpPr txBox="1"/>
      </cdr:nvSpPr>
      <cdr:spPr>
        <a:xfrm xmlns:a="http://schemas.openxmlformats.org/drawingml/2006/main">
          <a:off x="1939788" y="1075832"/>
          <a:ext cx="822462" cy="4957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0">
              <a:latin typeface="Arial" panose="020B0604020202020204" pitchFamily="34" charset="0"/>
              <a:cs typeface="Arial" panose="020B0604020202020204" pitchFamily="34" charset="0"/>
            </a:rPr>
            <a:t>Annual income</a:t>
          </a:r>
        </a:p>
      </cdr:txBody>
    </cdr:sp>
  </cdr:relSizeAnchor>
  <cdr:relSizeAnchor xmlns:cdr="http://schemas.openxmlformats.org/drawingml/2006/chartDrawing">
    <cdr:from>
      <cdr:x>0.36805</cdr:x>
      <cdr:y>0.38359</cdr:y>
    </cdr:from>
    <cdr:to>
      <cdr:x>0.52285</cdr:x>
      <cdr:y>0.50555</cdr:y>
    </cdr:to>
    <cdr:sp macro="" textlink="">
      <cdr:nvSpPr>
        <cdr:cNvPr id="3" name="TextBox 1"/>
        <cdr:cNvSpPr txBox="1"/>
      </cdr:nvSpPr>
      <cdr:spPr>
        <a:xfrm xmlns:a="http://schemas.openxmlformats.org/drawingml/2006/main">
          <a:off x="1917613" y="1647824"/>
          <a:ext cx="806538" cy="523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400" b="0">
              <a:latin typeface="Arial" panose="020B0604020202020204" pitchFamily="34" charset="0"/>
              <a:cs typeface="Arial" panose="020B0604020202020204" pitchFamily="34" charset="0"/>
            </a:rPr>
            <a:t>5-year income</a:t>
          </a:r>
        </a:p>
      </cdr:txBody>
    </cdr:sp>
  </cdr:relSizeAnchor>
  <cdr:relSizeAnchor xmlns:cdr="http://schemas.openxmlformats.org/drawingml/2006/chartDrawing">
    <cdr:from>
      <cdr:x>0.35527</cdr:x>
      <cdr:y>0.71027</cdr:y>
    </cdr:from>
    <cdr:to>
      <cdr:x>0.57044</cdr:x>
      <cdr:y>0.8035</cdr:y>
    </cdr:to>
    <cdr:sp macro="" textlink="">
      <cdr:nvSpPr>
        <cdr:cNvPr id="5" name="TextBox 1"/>
        <cdr:cNvSpPr txBox="1"/>
      </cdr:nvSpPr>
      <cdr:spPr>
        <a:xfrm xmlns:a="http://schemas.openxmlformats.org/drawingml/2006/main">
          <a:off x="1851025" y="3051175"/>
          <a:ext cx="1121090" cy="400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a:solidFill>
                <a:schemeClr val="tx1">
                  <a:lumMod val="65000"/>
                  <a:lumOff val="35000"/>
                </a:schemeClr>
              </a:solidFill>
              <a:latin typeface="Arial" panose="020B0604020202020204" pitchFamily="34" charset="0"/>
              <a:cs typeface="Arial" panose="020B0604020202020204" pitchFamily="34" charset="0"/>
            </a:rPr>
            <a:t>Variability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hyperlink" Target="https://www.irs.gov/pub/irs-soi/09in01gende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9"/>
  <sheetViews>
    <sheetView tabSelected="1" workbookViewId="0">
      <selection activeCell="M13" sqref="M13"/>
    </sheetView>
  </sheetViews>
  <sheetFormatPr defaultRowHeight="15" x14ac:dyDescent="0.25"/>
  <cols>
    <col min="1" max="1" width="5.28515625" customWidth="1"/>
    <col min="2" max="2" width="10.28515625" customWidth="1"/>
  </cols>
  <sheetData>
    <row r="2" spans="2:9" ht="21" x14ac:dyDescent="0.25">
      <c r="B2" s="91" t="s">
        <v>255</v>
      </c>
      <c r="C2" s="50"/>
    </row>
    <row r="3" spans="2:9" s="114" customFormat="1" x14ac:dyDescent="0.25">
      <c r="B3" s="211" t="s">
        <v>256</v>
      </c>
      <c r="C3" s="50"/>
    </row>
    <row r="4" spans="2:9" x14ac:dyDescent="0.25">
      <c r="B4" s="50"/>
      <c r="C4" s="50"/>
    </row>
    <row r="5" spans="2:9" ht="15.75" x14ac:dyDescent="0.25">
      <c r="B5" s="96" t="s">
        <v>42</v>
      </c>
      <c r="C5" s="97"/>
      <c r="D5" s="98"/>
      <c r="E5" s="98"/>
      <c r="F5" s="98"/>
      <c r="G5" s="98"/>
      <c r="H5" s="98"/>
      <c r="I5" s="98"/>
    </row>
    <row r="6" spans="2:9" x14ac:dyDescent="0.25">
      <c r="B6" s="92" t="s">
        <v>39</v>
      </c>
      <c r="C6" s="93" t="s">
        <v>131</v>
      </c>
    </row>
    <row r="7" spans="2:9" x14ac:dyDescent="0.25">
      <c r="B7" s="92" t="s">
        <v>233</v>
      </c>
      <c r="C7" s="94" t="s">
        <v>183</v>
      </c>
    </row>
    <row r="8" spans="2:9" s="191" customFormat="1" x14ac:dyDescent="0.25">
      <c r="B8" s="92" t="s">
        <v>234</v>
      </c>
      <c r="C8" s="210" t="s">
        <v>160</v>
      </c>
    </row>
    <row r="9" spans="2:9" x14ac:dyDescent="0.25">
      <c r="B9" s="92" t="s">
        <v>235</v>
      </c>
      <c r="C9" s="93" t="s">
        <v>184</v>
      </c>
    </row>
    <row r="10" spans="2:9" x14ac:dyDescent="0.25">
      <c r="B10" s="95" t="s">
        <v>177</v>
      </c>
      <c r="C10" s="93" t="s">
        <v>133</v>
      </c>
    </row>
    <row r="11" spans="2:9" s="191" customFormat="1" ht="12" customHeight="1" x14ac:dyDescent="0.25">
      <c r="B11" s="95"/>
      <c r="C11" s="93"/>
    </row>
    <row r="12" spans="2:9" s="191" customFormat="1" ht="15.75" customHeight="1" x14ac:dyDescent="0.25">
      <c r="B12" s="222" t="s">
        <v>186</v>
      </c>
      <c r="C12" s="223"/>
      <c r="D12" s="224"/>
      <c r="E12" s="224"/>
      <c r="F12" s="224"/>
      <c r="G12" s="224"/>
      <c r="H12" s="224"/>
      <c r="I12" s="224"/>
    </row>
    <row r="13" spans="2:9" s="73" customFormat="1" x14ac:dyDescent="0.25">
      <c r="B13" s="95" t="s">
        <v>40</v>
      </c>
      <c r="C13" s="93" t="s">
        <v>43</v>
      </c>
    </row>
    <row r="14" spans="2:9" s="114" customFormat="1" x14ac:dyDescent="0.25">
      <c r="B14" s="95" t="s">
        <v>126</v>
      </c>
      <c r="C14" s="93" t="s">
        <v>132</v>
      </c>
    </row>
    <row r="15" spans="2:9" s="191" customFormat="1" x14ac:dyDescent="0.25">
      <c r="B15" s="92" t="s">
        <v>178</v>
      </c>
      <c r="C15" s="94" t="s">
        <v>181</v>
      </c>
    </row>
    <row r="16" spans="2:9" s="191" customFormat="1" x14ac:dyDescent="0.25">
      <c r="B16" s="95" t="s">
        <v>182</v>
      </c>
      <c r="C16" s="93" t="s">
        <v>111</v>
      </c>
    </row>
    <row r="17" spans="2:9" x14ac:dyDescent="0.25">
      <c r="B17" s="93"/>
      <c r="C17" s="93"/>
    </row>
    <row r="18" spans="2:9" ht="15.75" x14ac:dyDescent="0.25">
      <c r="B18" s="99" t="s">
        <v>41</v>
      </c>
      <c r="C18" s="100"/>
      <c r="D18" s="101"/>
      <c r="E18" s="101"/>
      <c r="F18" s="101"/>
      <c r="G18" s="101"/>
      <c r="H18" s="101"/>
      <c r="I18" s="101"/>
    </row>
    <row r="19" spans="2:9" s="191" customFormat="1" x14ac:dyDescent="0.25">
      <c r="B19" s="102" t="s">
        <v>44</v>
      </c>
      <c r="C19" s="50" t="s">
        <v>157</v>
      </c>
    </row>
    <row r="20" spans="2:9" x14ac:dyDescent="0.25">
      <c r="B20" s="102" t="s">
        <v>45</v>
      </c>
      <c r="C20" s="210" t="s">
        <v>166</v>
      </c>
    </row>
    <row r="21" spans="2:9" s="191" customFormat="1" x14ac:dyDescent="0.25">
      <c r="B21" s="102" t="s">
        <v>219</v>
      </c>
      <c r="C21" s="210" t="s">
        <v>220</v>
      </c>
    </row>
    <row r="22" spans="2:9" s="191" customFormat="1" x14ac:dyDescent="0.25">
      <c r="B22" s="102" t="s">
        <v>227</v>
      </c>
      <c r="C22" s="210" t="s">
        <v>220</v>
      </c>
    </row>
    <row r="23" spans="2:9" s="191" customFormat="1" x14ac:dyDescent="0.25">
      <c r="B23" s="102" t="s">
        <v>46</v>
      </c>
      <c r="C23" s="210" t="s">
        <v>213</v>
      </c>
    </row>
    <row r="24" spans="2:9" x14ac:dyDescent="0.25">
      <c r="B24" s="102" t="s">
        <v>47</v>
      </c>
      <c r="C24" s="210" t="s">
        <v>137</v>
      </c>
    </row>
    <row r="25" spans="2:9" s="191" customFormat="1" x14ac:dyDescent="0.25">
      <c r="B25" s="102" t="s">
        <v>221</v>
      </c>
      <c r="C25" s="210" t="s">
        <v>223</v>
      </c>
    </row>
    <row r="26" spans="2:9" x14ac:dyDescent="0.25">
      <c r="B26" s="102" t="s">
        <v>48</v>
      </c>
      <c r="C26" s="210" t="s">
        <v>173</v>
      </c>
    </row>
    <row r="27" spans="2:9" x14ac:dyDescent="0.25">
      <c r="B27" s="102" t="s">
        <v>66</v>
      </c>
      <c r="C27" s="210" t="s">
        <v>174</v>
      </c>
    </row>
    <row r="28" spans="2:9" x14ac:dyDescent="0.25">
      <c r="B28" s="102" t="s">
        <v>145</v>
      </c>
      <c r="C28" s="210" t="s">
        <v>165</v>
      </c>
    </row>
    <row r="29" spans="2:9" x14ac:dyDescent="0.25">
      <c r="B29" s="102" t="s">
        <v>164</v>
      </c>
      <c r="C29" s="210" t="s">
        <v>193</v>
      </c>
    </row>
  </sheetData>
  <hyperlinks>
    <hyperlink ref="B6" location="'T1'!A1" display="Table 1" xr:uid="{00000000-0004-0000-0000-000000000000}"/>
    <hyperlink ref="B7" location="F1a!A1" display="Figure 1a" xr:uid="{00000000-0004-0000-0000-000001000000}"/>
    <hyperlink ref="B9" location="'F2'!A1" display="Figure 2" xr:uid="{00000000-0004-0000-0000-000002000000}"/>
    <hyperlink ref="B20" location="'B2-TopCd'!A1" display="B2" xr:uid="{00000000-0004-0000-0000-000003000000}"/>
    <hyperlink ref="B16" location="'FA2'!A1" display="Figure A2" xr:uid="{00000000-0004-0000-0000-000004000000}"/>
    <hyperlink ref="B10" location="'F3'!A1" display="Figure 3" xr:uid="{00000000-0004-0000-0000-000005000000}"/>
    <hyperlink ref="B14" location="'TA2'!A1" display="Table A2" xr:uid="{00000000-0004-0000-0000-000006000000}"/>
    <hyperlink ref="B13" location="'TA1'!A1" display="Table A1" xr:uid="{00000000-0004-0000-0000-000007000000}"/>
    <hyperlink ref="B8" location="F1b!A1" display="Figure 1b" xr:uid="{00000000-0004-0000-0000-000008000000}"/>
    <hyperlink ref="B15" location="'FA1'!A1" display="Figure A1" xr:uid="{00000000-0004-0000-0000-000009000000}"/>
    <hyperlink ref="B19" location="'B1-8090'!A1" display="B1" xr:uid="{00000000-0004-0000-0000-00000A000000}"/>
    <hyperlink ref="B23:B28" location="'B2-TopCd'!A1" display="B2" xr:uid="{00000000-0004-0000-0000-00000B000000}"/>
    <hyperlink ref="B23" location="'B3-Vshape'!A1" display="B3" xr:uid="{00000000-0004-0000-0000-00000C000000}"/>
    <hyperlink ref="B24" location="'B4-Vshape'!A1" display="B4" xr:uid="{00000000-0004-0000-0000-00000D000000}"/>
    <hyperlink ref="B26" location="'B5-MultiYr'!A1" display="B5" xr:uid="{00000000-0004-0000-0000-00000E000000}"/>
    <hyperlink ref="B27" location="'B6-Indiv'!A1" display="B6" xr:uid="{00000000-0004-0000-0000-00000F000000}"/>
    <hyperlink ref="B28" location="'B7-WgSplits'!A1" display="B7" xr:uid="{00000000-0004-0000-0000-000010000000}"/>
    <hyperlink ref="B29" location="'B8-Example'!A1" display="B8" xr:uid="{00000000-0004-0000-0000-000011000000}"/>
    <hyperlink ref="B21" location="'B2a-Dispersion'!A1" display="B2a" xr:uid="{00000000-0004-0000-0000-000012000000}"/>
    <hyperlink ref="B25" location="'B4a-Vshape'!A1" display="B4a" xr:uid="{00000000-0004-0000-0000-000013000000}"/>
    <hyperlink ref="B22" location="'B2b-Age'!A1" display="B2b" xr:uid="{00000000-0004-0000-0000-000014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Y94"/>
  <sheetViews>
    <sheetView workbookViewId="0">
      <selection activeCell="H1" sqref="H1"/>
    </sheetView>
  </sheetViews>
  <sheetFormatPr defaultRowHeight="15" x14ac:dyDescent="0.25"/>
  <cols>
    <col min="1" max="1" width="10.5703125" customWidth="1"/>
  </cols>
  <sheetData>
    <row r="1" spans="1:20" x14ac:dyDescent="0.25">
      <c r="A1" s="62" t="s">
        <v>179</v>
      </c>
      <c r="H1" s="184" t="s">
        <v>113</v>
      </c>
    </row>
    <row r="2" spans="1:20" x14ac:dyDescent="0.25">
      <c r="S2" s="60"/>
      <c r="T2" s="60"/>
    </row>
    <row r="3" spans="1:20" x14ac:dyDescent="0.25">
      <c r="S3" s="60"/>
      <c r="T3" s="60"/>
    </row>
    <row r="4" spans="1:20" x14ac:dyDescent="0.25">
      <c r="S4" s="60"/>
      <c r="T4" s="60"/>
    </row>
    <row r="5" spans="1:20" x14ac:dyDescent="0.25">
      <c r="S5" s="60"/>
      <c r="T5" s="60"/>
    </row>
    <row r="6" spans="1:20" x14ac:dyDescent="0.25">
      <c r="S6" s="60"/>
      <c r="T6" s="60"/>
    </row>
    <row r="7" spans="1:20" x14ac:dyDescent="0.25">
      <c r="S7" s="60"/>
      <c r="T7" s="60"/>
    </row>
    <row r="8" spans="1:20" x14ac:dyDescent="0.25">
      <c r="S8" s="60"/>
      <c r="T8" s="60"/>
    </row>
    <row r="9" spans="1:20" x14ac:dyDescent="0.25">
      <c r="S9" s="60"/>
      <c r="T9" s="60"/>
    </row>
    <row r="10" spans="1:20" x14ac:dyDescent="0.25">
      <c r="S10" s="60"/>
      <c r="T10" s="60"/>
    </row>
    <row r="11" spans="1:20" x14ac:dyDescent="0.25">
      <c r="S11" s="60"/>
      <c r="T11" s="60"/>
    </row>
    <row r="12" spans="1:20" x14ac:dyDescent="0.25">
      <c r="S12" s="60"/>
      <c r="T12" s="60"/>
    </row>
    <row r="13" spans="1:20" x14ac:dyDescent="0.25">
      <c r="S13" s="60"/>
      <c r="T13" s="60"/>
    </row>
    <row r="14" spans="1:20" x14ac:dyDescent="0.25">
      <c r="S14" s="60"/>
      <c r="T14" s="60"/>
    </row>
    <row r="15" spans="1:20" x14ac:dyDescent="0.25">
      <c r="S15" s="60"/>
      <c r="T15" s="60"/>
    </row>
    <row r="16" spans="1:20" x14ac:dyDescent="0.25">
      <c r="S16" s="60"/>
      <c r="T16" s="60"/>
    </row>
    <row r="25" spans="1:25" x14ac:dyDescent="0.25">
      <c r="S25" s="44"/>
    </row>
    <row r="26" spans="1:25" s="73" customFormat="1" x14ac:dyDescent="0.25"/>
    <row r="27" spans="1:25" s="73" customFormat="1" ht="54" customHeight="1" x14ac:dyDescent="0.25">
      <c r="A27" s="302" t="s">
        <v>251</v>
      </c>
      <c r="B27" s="302"/>
      <c r="C27" s="302"/>
      <c r="D27" s="302"/>
      <c r="E27" s="302"/>
      <c r="F27" s="302"/>
      <c r="G27" s="302"/>
      <c r="H27" s="302"/>
      <c r="I27" s="302"/>
      <c r="N27" s="185"/>
      <c r="O27" s="185"/>
      <c r="P27" s="185"/>
      <c r="Q27" s="185"/>
      <c r="R27" s="185"/>
      <c r="S27" s="185"/>
      <c r="T27" s="185"/>
      <c r="U27" s="185"/>
      <c r="V27" s="185"/>
    </row>
    <row r="28" spans="1:25" s="73" customFormat="1" x14ac:dyDescent="0.25">
      <c r="A28" s="71" t="s">
        <v>49</v>
      </c>
      <c r="N28" s="71"/>
      <c r="O28" s="114"/>
      <c r="P28" s="114"/>
      <c r="Q28" s="114"/>
      <c r="R28" s="114"/>
      <c r="S28" s="114"/>
      <c r="T28" s="114"/>
      <c r="U28" s="114"/>
      <c r="V28" s="114"/>
    </row>
    <row r="29" spans="1:25" s="73" customFormat="1" x14ac:dyDescent="0.25">
      <c r="A29" s="71"/>
    </row>
    <row r="30" spans="1:25" s="73" customFormat="1" x14ac:dyDescent="0.25">
      <c r="A30" s="71"/>
      <c r="E30" s="23"/>
      <c r="F30" s="23"/>
      <c r="G30" s="23"/>
      <c r="H30" s="23"/>
      <c r="I30" s="23"/>
      <c r="J30" s="23"/>
      <c r="K30" s="23"/>
      <c r="L30" s="23"/>
      <c r="M30" s="23"/>
      <c r="N30" s="291"/>
      <c r="O30" s="291"/>
      <c r="P30" s="291"/>
      <c r="Q30" s="291"/>
      <c r="R30" s="291"/>
      <c r="S30" s="291"/>
      <c r="T30" s="185"/>
      <c r="U30" s="185"/>
      <c r="V30" s="185"/>
    </row>
    <row r="31" spans="1:25" x14ac:dyDescent="0.25">
      <c r="E31" s="23"/>
      <c r="F31" s="23"/>
      <c r="G31" s="113"/>
      <c r="H31" s="23"/>
      <c r="I31" s="23"/>
      <c r="J31" s="23"/>
      <c r="K31" s="23"/>
      <c r="L31" s="113"/>
      <c r="M31" s="23"/>
      <c r="N31" s="113"/>
      <c r="O31" s="23"/>
      <c r="P31" s="23"/>
      <c r="Q31" s="113"/>
      <c r="R31" s="23"/>
      <c r="S31" s="23"/>
      <c r="U31" s="44"/>
      <c r="W31" s="44"/>
      <c r="X31" s="44"/>
      <c r="Y31" s="44"/>
    </row>
    <row r="32" spans="1:25" s="44" customFormat="1" x14ac:dyDescent="0.25">
      <c r="A32" s="62" t="s">
        <v>252</v>
      </c>
      <c r="E32" s="23"/>
      <c r="F32" s="23"/>
      <c r="G32" s="37"/>
      <c r="H32" s="23"/>
      <c r="I32" s="23"/>
      <c r="J32" s="23"/>
      <c r="K32" s="23"/>
      <c r="L32" s="37"/>
      <c r="M32" s="23"/>
      <c r="N32" s="37"/>
      <c r="O32" s="23"/>
      <c r="P32" s="23"/>
      <c r="Q32" s="37"/>
      <c r="R32" s="23"/>
      <c r="S32" s="23"/>
    </row>
    <row r="33" spans="1:25" s="107" customFormat="1" x14ac:dyDescent="0.25">
      <c r="B33" s="180">
        <v>1988</v>
      </c>
      <c r="C33" s="180">
        <v>2005</v>
      </c>
      <c r="D33" s="179"/>
      <c r="E33" s="272"/>
      <c r="F33" s="272"/>
      <c r="G33" s="23"/>
      <c r="H33" s="272"/>
      <c r="I33" s="272"/>
      <c r="J33" s="272"/>
      <c r="K33" s="272"/>
      <c r="L33" s="37"/>
      <c r="M33" s="272"/>
      <c r="N33" s="272"/>
      <c r="O33" s="23"/>
      <c r="P33" s="272"/>
      <c r="Q33" s="272"/>
      <c r="R33" s="23"/>
      <c r="S33" s="23"/>
    </row>
    <row r="34" spans="1:25" s="73" customFormat="1" x14ac:dyDescent="0.25">
      <c r="A34" s="72" t="s">
        <v>15</v>
      </c>
      <c r="B34" s="116">
        <v>0.94669572229999999</v>
      </c>
      <c r="C34" s="116">
        <v>0.9955621872</v>
      </c>
      <c r="D34" s="194"/>
      <c r="E34" s="197"/>
      <c r="F34" s="116"/>
      <c r="G34" s="280"/>
      <c r="H34" s="280"/>
      <c r="I34" s="116"/>
      <c r="J34" s="116"/>
      <c r="K34" s="116"/>
      <c r="L34" s="23"/>
      <c r="M34" s="280"/>
      <c r="N34" s="116"/>
      <c r="O34" s="23"/>
      <c r="P34" s="23"/>
      <c r="Q34" s="23"/>
      <c r="R34" s="23"/>
      <c r="S34" s="23"/>
    </row>
    <row r="35" spans="1:25" s="73" customFormat="1" x14ac:dyDescent="0.25">
      <c r="A35" s="72" t="s">
        <v>16</v>
      </c>
      <c r="B35" s="116">
        <v>0.3194707463</v>
      </c>
      <c r="C35" s="116">
        <v>0.51557952870000001</v>
      </c>
      <c r="D35" s="195"/>
      <c r="E35" s="197"/>
      <c r="F35" s="197"/>
      <c r="G35" s="280"/>
      <c r="H35" s="280"/>
      <c r="I35" s="197"/>
      <c r="J35" s="116"/>
      <c r="K35" s="116"/>
      <c r="L35" s="23"/>
      <c r="M35" s="280"/>
      <c r="N35" s="116"/>
      <c r="O35" s="23"/>
      <c r="P35" s="23"/>
      <c r="Q35" s="23"/>
      <c r="R35" s="23"/>
      <c r="S35" s="23"/>
    </row>
    <row r="36" spans="1:25" s="73" customFormat="1" x14ac:dyDescent="0.25">
      <c r="A36" s="72" t="s">
        <v>17</v>
      </c>
      <c r="B36" s="116">
        <v>0.35021652289999999</v>
      </c>
      <c r="C36" s="116">
        <v>0.31928806700000001</v>
      </c>
      <c r="D36" s="195"/>
      <c r="E36" s="197"/>
      <c r="F36" s="197"/>
      <c r="G36" s="280"/>
      <c r="H36" s="280"/>
      <c r="I36" s="197"/>
      <c r="J36" s="116"/>
      <c r="K36" s="116"/>
      <c r="L36" s="23"/>
      <c r="M36" s="280"/>
      <c r="N36" s="116"/>
      <c r="O36" s="23"/>
      <c r="P36" s="23"/>
      <c r="Q36" s="23"/>
      <c r="R36" s="23"/>
      <c r="S36" s="23"/>
    </row>
    <row r="37" spans="1:25" s="73" customFormat="1" x14ac:dyDescent="0.25">
      <c r="A37" s="72" t="s">
        <v>18</v>
      </c>
      <c r="B37" s="116">
        <v>0.35521291659999998</v>
      </c>
      <c r="C37" s="116">
        <v>0.35651140529999997</v>
      </c>
      <c r="D37" s="194"/>
      <c r="E37" s="197"/>
      <c r="F37" s="116"/>
      <c r="G37" s="280"/>
      <c r="H37" s="280"/>
      <c r="I37" s="116"/>
      <c r="J37" s="116"/>
      <c r="K37" s="116"/>
      <c r="L37" s="23"/>
      <c r="M37" s="280"/>
      <c r="N37" s="116"/>
      <c r="O37" s="23"/>
      <c r="P37" s="23"/>
      <c r="Q37" s="23"/>
      <c r="R37" s="23"/>
      <c r="S37" s="23"/>
    </row>
    <row r="38" spans="1:25" s="73" customFormat="1" x14ac:dyDescent="0.25">
      <c r="A38" s="72" t="s">
        <v>19</v>
      </c>
      <c r="B38" s="116">
        <v>0.30484579369999998</v>
      </c>
      <c r="C38" s="116">
        <v>0.32868491630000002</v>
      </c>
      <c r="D38" s="194"/>
      <c r="E38" s="197"/>
      <c r="F38" s="116"/>
      <c r="G38" s="280"/>
      <c r="H38" s="280"/>
      <c r="I38" s="116"/>
      <c r="J38" s="116"/>
      <c r="K38" s="116"/>
      <c r="L38" s="23"/>
      <c r="M38" s="280"/>
      <c r="N38" s="116"/>
      <c r="O38" s="23"/>
      <c r="P38" s="23"/>
      <c r="Q38" s="23"/>
      <c r="R38" s="23"/>
      <c r="S38" s="23"/>
    </row>
    <row r="39" spans="1:25" s="73" customFormat="1" x14ac:dyDescent="0.25">
      <c r="A39" s="72" t="s">
        <v>20</v>
      </c>
      <c r="B39" s="116">
        <v>0.24690096889999999</v>
      </c>
      <c r="C39" s="116">
        <v>0.2757813569</v>
      </c>
      <c r="D39" s="194"/>
      <c r="E39" s="197"/>
      <c r="F39" s="116"/>
      <c r="G39" s="280"/>
      <c r="H39" s="280"/>
      <c r="I39" s="116"/>
      <c r="J39" s="116"/>
      <c r="K39" s="116"/>
      <c r="L39" s="23"/>
      <c r="M39" s="280"/>
      <c r="N39" s="116"/>
      <c r="O39" s="23"/>
      <c r="P39" s="23"/>
      <c r="Q39" s="23"/>
      <c r="R39" s="23"/>
      <c r="S39" s="23"/>
    </row>
    <row r="40" spans="1:25" s="73" customFormat="1" x14ac:dyDescent="0.25">
      <c r="A40" s="72" t="s">
        <v>21</v>
      </c>
      <c r="B40" s="116">
        <v>0.20584259169999999</v>
      </c>
      <c r="C40" s="116">
        <v>0.21438660909999999</v>
      </c>
      <c r="D40" s="194"/>
      <c r="E40" s="197"/>
      <c r="F40" s="116"/>
      <c r="G40" s="280"/>
      <c r="H40" s="280"/>
      <c r="I40" s="116"/>
      <c r="J40" s="116"/>
      <c r="K40" s="116"/>
      <c r="L40" s="23"/>
      <c r="M40" s="280"/>
      <c r="N40" s="116"/>
      <c r="O40" s="23"/>
      <c r="P40" s="23"/>
      <c r="Q40" s="23"/>
      <c r="R40" s="23"/>
      <c r="S40" s="23"/>
    </row>
    <row r="41" spans="1:25" s="73" customFormat="1" x14ac:dyDescent="0.25">
      <c r="A41" s="72" t="s">
        <v>22</v>
      </c>
      <c r="B41" s="116">
        <v>0.1589466219</v>
      </c>
      <c r="C41" s="116">
        <v>0.17367937419999999</v>
      </c>
      <c r="D41" s="194"/>
      <c r="E41" s="197"/>
      <c r="F41" s="116"/>
      <c r="G41" s="280"/>
      <c r="H41" s="280"/>
      <c r="I41" s="116"/>
      <c r="J41" s="116"/>
      <c r="K41" s="116"/>
      <c r="L41" s="23"/>
      <c r="M41" s="280"/>
      <c r="N41" s="116"/>
      <c r="O41" s="23"/>
      <c r="P41" s="23"/>
      <c r="Q41" s="23"/>
      <c r="R41" s="23"/>
      <c r="S41" s="23"/>
    </row>
    <row r="42" spans="1:25" s="73" customFormat="1" x14ac:dyDescent="0.25">
      <c r="A42" s="72" t="s">
        <v>23</v>
      </c>
      <c r="B42" s="116">
        <v>0.1250819138</v>
      </c>
      <c r="C42" s="116">
        <v>0.16628547060000001</v>
      </c>
      <c r="D42" s="194"/>
      <c r="E42" s="197"/>
      <c r="F42" s="116"/>
      <c r="G42" s="280"/>
      <c r="H42" s="280"/>
      <c r="I42" s="116"/>
      <c r="J42" s="116"/>
      <c r="K42" s="116"/>
      <c r="L42" s="23"/>
      <c r="M42" s="280"/>
      <c r="N42" s="116"/>
      <c r="O42" s="23"/>
      <c r="P42" s="23"/>
      <c r="Q42" s="23"/>
      <c r="R42" s="23"/>
      <c r="S42" s="23"/>
    </row>
    <row r="43" spans="1:25" s="73" customFormat="1" x14ac:dyDescent="0.25">
      <c r="A43" s="72" t="s">
        <v>71</v>
      </c>
      <c r="B43" s="116">
        <v>0.1197930604</v>
      </c>
      <c r="C43" s="116">
        <v>0.1625707032</v>
      </c>
      <c r="D43" s="194"/>
      <c r="E43" s="197"/>
      <c r="F43" s="116"/>
      <c r="G43" s="280"/>
      <c r="H43" s="280"/>
      <c r="I43" s="116"/>
      <c r="J43" s="116"/>
      <c r="K43" s="116"/>
      <c r="L43" s="23"/>
      <c r="M43" s="280"/>
      <c r="N43" s="116"/>
      <c r="O43" s="23"/>
      <c r="P43" s="23"/>
      <c r="Q43" s="23"/>
      <c r="R43" s="23"/>
      <c r="S43" s="23"/>
    </row>
    <row r="44" spans="1:25" s="73" customFormat="1" x14ac:dyDescent="0.25">
      <c r="A44" s="72" t="s">
        <v>72</v>
      </c>
      <c r="B44" s="116">
        <v>0.2418777352</v>
      </c>
      <c r="C44" s="116">
        <v>0.24519620650000001</v>
      </c>
      <c r="D44" s="194"/>
      <c r="E44" s="197"/>
      <c r="F44" s="116"/>
      <c r="G44" s="280"/>
      <c r="H44" s="280"/>
      <c r="I44" s="116"/>
      <c r="J44" s="116"/>
      <c r="K44" s="116"/>
      <c r="L44" s="23"/>
      <c r="M44" s="280"/>
      <c r="N44" s="116"/>
      <c r="O44" s="23"/>
      <c r="P44" s="23"/>
      <c r="Q44" s="23"/>
      <c r="R44" s="23"/>
      <c r="S44" s="23"/>
    </row>
    <row r="45" spans="1:25" s="73" customFormat="1" x14ac:dyDescent="0.25">
      <c r="A45" s="72" t="s">
        <v>14</v>
      </c>
      <c r="B45" s="116">
        <v>0.36047043290000003</v>
      </c>
      <c r="C45" s="116">
        <v>0.44579551550000002</v>
      </c>
      <c r="D45" s="194"/>
      <c r="E45" s="197"/>
      <c r="F45" s="116"/>
      <c r="G45" s="280"/>
      <c r="H45" s="280"/>
      <c r="I45" s="116"/>
      <c r="J45" s="116"/>
      <c r="K45" s="116"/>
      <c r="L45" s="23"/>
      <c r="M45" s="280"/>
      <c r="N45" s="116"/>
      <c r="O45" s="23"/>
      <c r="P45" s="23"/>
      <c r="Q45" s="23"/>
      <c r="R45" s="23"/>
      <c r="S45" s="23"/>
    </row>
    <row r="46" spans="1:25" x14ac:dyDescent="0.25">
      <c r="E46" s="23"/>
      <c r="F46" s="23"/>
      <c r="G46" s="23"/>
      <c r="H46" s="23"/>
      <c r="I46" s="23"/>
      <c r="J46" s="23"/>
      <c r="K46" s="23"/>
      <c r="L46" s="23"/>
      <c r="M46" s="23"/>
      <c r="N46" s="23"/>
      <c r="O46" s="23"/>
      <c r="P46" s="23"/>
      <c r="Q46" s="23"/>
      <c r="R46" s="23"/>
      <c r="S46" s="23"/>
      <c r="T46" s="23"/>
      <c r="U46" s="23"/>
      <c r="V46" s="23"/>
      <c r="W46" s="23"/>
      <c r="X46" s="23"/>
      <c r="Y46" s="23"/>
    </row>
    <row r="47" spans="1:25" x14ac:dyDescent="0.25">
      <c r="A47" s="38"/>
      <c r="G47" s="38"/>
      <c r="K47" s="44"/>
      <c r="L47" s="23"/>
      <c r="M47" s="23"/>
      <c r="N47" s="73"/>
      <c r="S47" s="23"/>
      <c r="T47" s="23"/>
      <c r="U47" s="23"/>
      <c r="V47" s="23"/>
      <c r="W47" s="23"/>
      <c r="X47" s="23"/>
      <c r="Y47" s="23"/>
    </row>
    <row r="48" spans="1:25" x14ac:dyDescent="0.25">
      <c r="A48" s="38"/>
      <c r="G48" s="38"/>
      <c r="K48" s="44"/>
      <c r="L48" s="23"/>
      <c r="M48" s="23"/>
      <c r="N48" s="73"/>
      <c r="S48" s="23"/>
      <c r="T48" s="23"/>
      <c r="U48" s="23"/>
      <c r="V48" s="23"/>
      <c r="W48" s="23"/>
      <c r="X48" s="23"/>
      <c r="Y48" s="23"/>
    </row>
    <row r="49" spans="1:25" x14ac:dyDescent="0.25">
      <c r="A49" s="39"/>
      <c r="L49" s="23"/>
      <c r="M49" s="23"/>
      <c r="N49" s="73"/>
      <c r="S49" s="23"/>
      <c r="T49" s="23"/>
      <c r="U49" s="23"/>
      <c r="V49" s="23"/>
      <c r="W49" s="23"/>
      <c r="X49" s="23"/>
      <c r="Y49" s="23"/>
    </row>
    <row r="50" spans="1:25" x14ac:dyDescent="0.25">
      <c r="A50" s="39"/>
      <c r="L50" s="23"/>
      <c r="M50" s="23"/>
      <c r="N50" s="73"/>
      <c r="S50" s="23"/>
      <c r="T50" s="23"/>
      <c r="U50" s="23"/>
      <c r="V50" s="23"/>
      <c r="W50" s="23"/>
      <c r="X50" s="23"/>
      <c r="Y50" s="23"/>
    </row>
    <row r="51" spans="1:25" x14ac:dyDescent="0.25">
      <c r="A51" s="39"/>
      <c r="L51" s="23"/>
      <c r="M51" s="23"/>
      <c r="N51" s="73"/>
      <c r="S51" s="23"/>
      <c r="T51" s="23"/>
      <c r="U51" s="23"/>
      <c r="V51" s="23"/>
      <c r="W51" s="23"/>
      <c r="X51" s="23"/>
      <c r="Y51" s="23"/>
    </row>
    <row r="52" spans="1:25" x14ac:dyDescent="0.25">
      <c r="A52" s="39"/>
      <c r="L52" s="23"/>
      <c r="M52" s="23"/>
      <c r="N52" s="73"/>
      <c r="S52" s="23"/>
      <c r="T52" s="23"/>
      <c r="U52" s="23"/>
      <c r="V52" s="23"/>
      <c r="W52" s="23"/>
      <c r="X52" s="23"/>
      <c r="Y52" s="23"/>
    </row>
    <row r="53" spans="1:25" x14ac:dyDescent="0.25">
      <c r="A53" s="39"/>
      <c r="L53" s="23"/>
      <c r="M53" s="23"/>
      <c r="N53" s="73"/>
      <c r="S53" s="23"/>
      <c r="T53" s="23"/>
      <c r="U53" s="23"/>
      <c r="V53" s="23"/>
      <c r="W53" s="23"/>
      <c r="X53" s="23"/>
      <c r="Y53" s="23"/>
    </row>
    <row r="54" spans="1:25" x14ac:dyDescent="0.25">
      <c r="A54" s="39"/>
      <c r="L54" s="23"/>
      <c r="M54" s="23"/>
      <c r="N54" s="73"/>
      <c r="S54" s="23"/>
      <c r="T54" s="23"/>
      <c r="U54" s="23"/>
      <c r="V54" s="23"/>
      <c r="W54" s="23"/>
      <c r="X54" s="23"/>
      <c r="Y54" s="23"/>
    </row>
    <row r="55" spans="1:25" x14ac:dyDescent="0.25">
      <c r="A55" s="39"/>
      <c r="L55" s="23"/>
      <c r="M55" s="23"/>
      <c r="N55" s="73"/>
      <c r="S55" s="23"/>
      <c r="T55" s="23"/>
      <c r="U55" s="23"/>
      <c r="V55" s="23"/>
      <c r="W55" s="23"/>
      <c r="X55" s="23"/>
      <c r="Y55" s="23"/>
    </row>
    <row r="56" spans="1:25" x14ac:dyDescent="0.25">
      <c r="A56" s="39"/>
      <c r="L56" s="23"/>
      <c r="M56" s="23"/>
      <c r="N56" s="73"/>
      <c r="S56" s="23"/>
      <c r="T56" s="23"/>
      <c r="U56" s="23"/>
      <c r="V56" s="23"/>
      <c r="W56" s="23"/>
      <c r="X56" s="23"/>
      <c r="Y56" s="23"/>
    </row>
    <row r="57" spans="1:25" x14ac:dyDescent="0.25">
      <c r="A57" s="23"/>
      <c r="L57" s="23"/>
      <c r="M57" s="23"/>
      <c r="N57" s="73"/>
      <c r="S57" s="23"/>
      <c r="T57" s="23"/>
      <c r="U57" s="23"/>
      <c r="V57" s="23"/>
      <c r="W57" s="23"/>
      <c r="X57" s="23"/>
      <c r="Y57" s="23"/>
    </row>
    <row r="58" spans="1:25" x14ac:dyDescent="0.25">
      <c r="A58" s="39"/>
      <c r="G58" s="72"/>
      <c r="L58" s="23"/>
      <c r="M58" s="23"/>
      <c r="N58" s="73"/>
      <c r="S58" s="23"/>
      <c r="T58" s="23"/>
      <c r="U58" s="23"/>
      <c r="V58" s="23"/>
      <c r="W58" s="23"/>
      <c r="X58" s="23"/>
      <c r="Y58" s="23"/>
    </row>
    <row r="59" spans="1:25" x14ac:dyDescent="0.25">
      <c r="A59" s="38"/>
      <c r="G59" s="38"/>
      <c r="K59" s="44"/>
      <c r="L59" s="23"/>
      <c r="M59" s="23"/>
      <c r="N59" s="73"/>
      <c r="S59" s="23"/>
      <c r="T59" s="23"/>
      <c r="U59" s="23"/>
      <c r="V59" s="23"/>
      <c r="W59" s="23"/>
      <c r="X59" s="23"/>
      <c r="Y59" s="23"/>
    </row>
    <row r="60" spans="1:25" x14ac:dyDescent="0.25">
      <c r="A60" s="38"/>
      <c r="G60" s="38"/>
      <c r="K60" s="44"/>
      <c r="L60" s="23"/>
      <c r="M60" s="23"/>
      <c r="N60" s="73"/>
      <c r="S60" s="23"/>
      <c r="T60" s="23"/>
      <c r="U60" s="23"/>
      <c r="V60" s="23"/>
      <c r="W60" s="23"/>
      <c r="X60" s="23"/>
      <c r="Y60" s="23"/>
    </row>
    <row r="61" spans="1:25" x14ac:dyDescent="0.25">
      <c r="A61" s="39"/>
      <c r="L61" s="23"/>
      <c r="M61" s="23"/>
      <c r="N61" s="73"/>
      <c r="S61" s="23"/>
      <c r="T61" s="23"/>
      <c r="U61" s="23"/>
      <c r="V61" s="23"/>
      <c r="W61" s="23"/>
      <c r="X61" s="23"/>
      <c r="Y61" s="23"/>
    </row>
    <row r="62" spans="1:25" x14ac:dyDescent="0.25">
      <c r="A62" s="39"/>
      <c r="L62" s="23"/>
      <c r="M62" s="23"/>
      <c r="N62" s="73"/>
      <c r="S62" s="23"/>
      <c r="T62" s="23"/>
      <c r="U62" s="23"/>
      <c r="V62" s="23"/>
      <c r="W62" s="23"/>
      <c r="X62" s="23"/>
      <c r="Y62" s="23"/>
    </row>
    <row r="63" spans="1:25" x14ac:dyDescent="0.25">
      <c r="A63" s="39"/>
      <c r="L63" s="23"/>
      <c r="M63" s="23"/>
      <c r="N63" s="73"/>
      <c r="S63" s="23"/>
      <c r="T63" s="23"/>
      <c r="U63" s="23"/>
      <c r="V63" s="23"/>
      <c r="W63" s="23"/>
      <c r="X63" s="23"/>
      <c r="Y63" s="23"/>
    </row>
    <row r="64" spans="1:25" x14ac:dyDescent="0.25">
      <c r="A64" s="39"/>
      <c r="L64" s="23"/>
      <c r="M64" s="23"/>
      <c r="N64" s="73"/>
      <c r="S64" s="23"/>
      <c r="T64" s="23"/>
      <c r="U64" s="23"/>
      <c r="V64" s="23"/>
      <c r="W64" s="23"/>
      <c r="X64" s="23"/>
      <c r="Y64" s="23"/>
    </row>
    <row r="65" spans="1:25" x14ac:dyDescent="0.25">
      <c r="A65" s="39"/>
      <c r="L65" s="23"/>
      <c r="M65" s="23"/>
      <c r="N65" s="73"/>
      <c r="S65" s="23"/>
      <c r="T65" s="23"/>
      <c r="U65" s="23"/>
      <c r="V65" s="23"/>
      <c r="W65" s="23"/>
      <c r="X65" s="23"/>
      <c r="Y65" s="23"/>
    </row>
    <row r="66" spans="1:25" x14ac:dyDescent="0.25">
      <c r="A66" s="39"/>
      <c r="L66" s="23"/>
      <c r="M66" s="23"/>
      <c r="N66" s="73"/>
      <c r="S66" s="23"/>
      <c r="T66" s="23"/>
      <c r="U66" s="23"/>
      <c r="V66" s="23"/>
      <c r="W66" s="23"/>
      <c r="X66" s="23"/>
      <c r="Y66" s="23"/>
    </row>
    <row r="67" spans="1:25" x14ac:dyDescent="0.25">
      <c r="A67" s="39"/>
      <c r="L67" s="23"/>
      <c r="M67" s="23"/>
      <c r="N67" s="73"/>
      <c r="S67" s="23"/>
      <c r="T67" s="23"/>
      <c r="U67" s="23"/>
      <c r="V67" s="23"/>
      <c r="W67" s="23"/>
      <c r="X67" s="23"/>
      <c r="Y67" s="23"/>
    </row>
    <row r="68" spans="1:25" x14ac:dyDescent="0.25">
      <c r="A68" s="39"/>
      <c r="L68" s="23"/>
      <c r="M68" s="23"/>
      <c r="N68" s="73"/>
      <c r="S68" s="23"/>
      <c r="T68" s="23"/>
      <c r="U68" s="23"/>
      <c r="V68" s="23"/>
      <c r="W68" s="23"/>
      <c r="X68" s="23"/>
      <c r="Y68" s="23"/>
    </row>
    <row r="69" spans="1:25" x14ac:dyDescent="0.25">
      <c r="A69" s="39"/>
      <c r="L69" s="23"/>
      <c r="M69" s="23"/>
      <c r="N69" s="73"/>
      <c r="S69" s="23"/>
      <c r="T69" s="23"/>
      <c r="U69" s="23"/>
      <c r="V69" s="23"/>
      <c r="W69" s="23"/>
      <c r="X69" s="23"/>
      <c r="Y69" s="23"/>
    </row>
    <row r="70" spans="1:25" x14ac:dyDescent="0.25">
      <c r="A70" s="73"/>
      <c r="B70" s="73"/>
      <c r="D70" s="44"/>
      <c r="E70" s="44"/>
      <c r="F70" s="44"/>
      <c r="L70" s="23"/>
      <c r="M70" s="23"/>
      <c r="N70" s="73"/>
    </row>
    <row r="71" spans="1:25" x14ac:dyDescent="0.25">
      <c r="A71" s="38"/>
      <c r="B71" s="73"/>
      <c r="D71" s="44"/>
      <c r="E71" s="44"/>
      <c r="F71" s="44"/>
      <c r="G71" s="38"/>
      <c r="K71" s="44"/>
      <c r="L71" s="23"/>
      <c r="M71" s="23"/>
      <c r="N71" s="73"/>
      <c r="T71" s="44"/>
    </row>
    <row r="72" spans="1:25" x14ac:dyDescent="0.25">
      <c r="A72" s="38"/>
      <c r="B72" s="73"/>
      <c r="D72" s="44"/>
      <c r="E72" s="44"/>
      <c r="F72" s="44"/>
      <c r="G72" s="38"/>
      <c r="K72" s="44"/>
      <c r="L72" s="23"/>
      <c r="M72" s="23"/>
      <c r="N72" s="73"/>
      <c r="T72" s="44"/>
    </row>
    <row r="73" spans="1:25" x14ac:dyDescent="0.25">
      <c r="A73" s="73"/>
      <c r="B73" s="73"/>
      <c r="D73" s="44"/>
      <c r="E73" s="44"/>
      <c r="F73" s="44"/>
      <c r="L73" s="23"/>
      <c r="M73" s="23"/>
      <c r="N73" s="73"/>
    </row>
    <row r="74" spans="1:25" x14ac:dyDescent="0.25">
      <c r="A74" s="73"/>
      <c r="B74" s="73"/>
      <c r="D74" s="44"/>
      <c r="E74" s="44"/>
      <c r="F74" s="44"/>
      <c r="L74" s="23"/>
      <c r="M74" s="23"/>
      <c r="N74" s="73"/>
    </row>
    <row r="75" spans="1:25" x14ac:dyDescent="0.25">
      <c r="A75" s="73"/>
      <c r="B75" s="73"/>
      <c r="D75" s="44"/>
      <c r="E75" s="44"/>
      <c r="F75" s="44"/>
      <c r="L75" s="23"/>
      <c r="M75" s="23"/>
      <c r="N75" s="73"/>
    </row>
    <row r="76" spans="1:25" x14ac:dyDescent="0.25">
      <c r="A76" s="73"/>
      <c r="B76" s="73"/>
      <c r="D76" s="44"/>
      <c r="E76" s="44"/>
      <c r="F76" s="44"/>
      <c r="L76" s="23"/>
      <c r="M76" s="23"/>
      <c r="N76" s="73"/>
    </row>
    <row r="77" spans="1:25" x14ac:dyDescent="0.25">
      <c r="A77" s="73"/>
      <c r="B77" s="73"/>
      <c r="D77" s="44"/>
      <c r="E77" s="44"/>
      <c r="F77" s="44"/>
      <c r="L77" s="23"/>
      <c r="M77" s="23"/>
      <c r="N77" s="73"/>
    </row>
    <row r="78" spans="1:25" x14ac:dyDescent="0.25">
      <c r="A78" s="73"/>
      <c r="B78" s="73"/>
      <c r="D78" s="44"/>
      <c r="E78" s="44"/>
      <c r="F78" s="44"/>
      <c r="L78" s="23"/>
      <c r="M78" s="23"/>
      <c r="N78" s="73"/>
    </row>
    <row r="79" spans="1:25" x14ac:dyDescent="0.25">
      <c r="A79" s="73"/>
      <c r="B79" s="73"/>
      <c r="D79" s="44"/>
      <c r="E79" s="44"/>
      <c r="F79" s="44"/>
      <c r="L79" s="23"/>
      <c r="M79" s="23"/>
      <c r="N79" s="73"/>
    </row>
    <row r="80" spans="1:25" x14ac:dyDescent="0.25">
      <c r="A80" s="73"/>
      <c r="B80" s="73"/>
      <c r="D80" s="44"/>
      <c r="E80" s="44"/>
      <c r="F80" s="44"/>
      <c r="L80" s="23"/>
      <c r="M80" s="23"/>
      <c r="N80" s="73"/>
    </row>
    <row r="81" spans="1:14" x14ac:dyDescent="0.25">
      <c r="A81" s="73"/>
      <c r="B81" s="73"/>
      <c r="D81" s="44"/>
      <c r="E81" s="44"/>
      <c r="F81" s="44"/>
      <c r="L81" s="23"/>
      <c r="M81" s="23"/>
      <c r="N81" s="73"/>
    </row>
    <row r="82" spans="1:14" x14ac:dyDescent="0.25">
      <c r="C82" s="23"/>
      <c r="D82" s="23"/>
      <c r="E82" s="23"/>
      <c r="F82" s="23"/>
      <c r="G82" s="23"/>
      <c r="H82" s="23"/>
      <c r="I82" s="23"/>
      <c r="J82" s="23"/>
      <c r="K82" s="23"/>
      <c r="L82" s="23"/>
      <c r="M82" s="23"/>
    </row>
    <row r="83" spans="1:14" x14ac:dyDescent="0.25">
      <c r="C83" s="23"/>
      <c r="D83" s="23"/>
      <c r="E83" s="23"/>
      <c r="F83" s="23"/>
      <c r="G83" s="23"/>
      <c r="H83" s="23"/>
      <c r="I83" s="23"/>
      <c r="J83" s="23"/>
      <c r="K83" s="23"/>
      <c r="L83" s="23"/>
      <c r="M83" s="23"/>
    </row>
    <row r="84" spans="1:14" x14ac:dyDescent="0.25">
      <c r="C84" s="23"/>
      <c r="D84" s="23"/>
      <c r="E84" s="23"/>
      <c r="F84" s="23"/>
      <c r="G84" s="23"/>
      <c r="H84" s="23"/>
      <c r="I84" s="23"/>
      <c r="J84" s="23"/>
      <c r="K84" s="23"/>
      <c r="L84" s="23"/>
      <c r="M84" s="23"/>
    </row>
    <row r="85" spans="1:14" x14ac:dyDescent="0.25">
      <c r="C85" s="23"/>
      <c r="D85" s="23"/>
      <c r="E85" s="23"/>
      <c r="F85" s="23"/>
      <c r="G85" s="23"/>
      <c r="H85" s="23"/>
      <c r="I85" s="23"/>
      <c r="J85" s="23"/>
      <c r="K85" s="23"/>
      <c r="L85" s="23"/>
      <c r="M85" s="23"/>
    </row>
    <row r="86" spans="1:14" x14ac:dyDescent="0.25">
      <c r="C86" s="23"/>
      <c r="D86" s="23"/>
      <c r="E86" s="23"/>
      <c r="F86" s="23"/>
      <c r="G86" s="23"/>
      <c r="H86" s="23"/>
      <c r="I86" s="23"/>
      <c r="J86" s="23"/>
      <c r="K86" s="23"/>
      <c r="L86" s="23"/>
      <c r="M86" s="23"/>
    </row>
    <row r="87" spans="1:14" x14ac:dyDescent="0.25">
      <c r="C87" s="23"/>
      <c r="D87" s="23"/>
      <c r="E87" s="23"/>
      <c r="F87" s="23"/>
      <c r="G87" s="23"/>
      <c r="H87" s="23"/>
      <c r="I87" s="23"/>
      <c r="J87" s="23"/>
      <c r="K87" s="23"/>
      <c r="L87" s="23"/>
      <c r="M87" s="23"/>
    </row>
    <row r="88" spans="1:14" x14ac:dyDescent="0.25">
      <c r="C88" s="23"/>
      <c r="D88" s="23"/>
      <c r="E88" s="23"/>
      <c r="F88" s="23"/>
      <c r="G88" s="23"/>
      <c r="H88" s="23"/>
      <c r="I88" s="23"/>
      <c r="J88" s="23"/>
      <c r="K88" s="23"/>
      <c r="L88" s="23"/>
      <c r="M88" s="23"/>
    </row>
    <row r="89" spans="1:14" x14ac:dyDescent="0.25">
      <c r="C89" s="23"/>
      <c r="D89" s="23"/>
      <c r="E89" s="23"/>
      <c r="F89" s="23"/>
      <c r="G89" s="23"/>
      <c r="H89" s="23"/>
      <c r="I89" s="23"/>
      <c r="J89" s="23"/>
      <c r="K89" s="23"/>
      <c r="L89" s="23"/>
      <c r="M89" s="23"/>
    </row>
    <row r="90" spans="1:14" x14ac:dyDescent="0.25">
      <c r="C90" s="23"/>
      <c r="D90" s="23"/>
      <c r="E90" s="23"/>
      <c r="F90" s="23"/>
      <c r="G90" s="23"/>
      <c r="H90" s="23"/>
      <c r="I90" s="23"/>
      <c r="J90" s="23"/>
      <c r="K90" s="23"/>
      <c r="L90" s="23"/>
      <c r="M90" s="23"/>
    </row>
    <row r="91" spans="1:14" x14ac:dyDescent="0.25">
      <c r="C91" s="23"/>
      <c r="D91" s="23"/>
      <c r="E91" s="23"/>
      <c r="F91" s="23"/>
      <c r="G91" s="23"/>
      <c r="H91" s="23"/>
      <c r="I91" s="23"/>
      <c r="J91" s="23"/>
      <c r="K91" s="23"/>
      <c r="L91" s="23"/>
      <c r="M91" s="23"/>
    </row>
    <row r="92" spans="1:14" x14ac:dyDescent="0.25">
      <c r="C92" s="23"/>
      <c r="D92" s="23"/>
      <c r="E92" s="23"/>
      <c r="F92" s="23"/>
      <c r="G92" s="23"/>
      <c r="H92" s="23"/>
      <c r="I92" s="23"/>
      <c r="J92" s="23"/>
      <c r="K92" s="23"/>
      <c r="L92" s="23"/>
      <c r="M92" s="23"/>
    </row>
    <row r="93" spans="1:14" x14ac:dyDescent="0.25">
      <c r="C93" s="23"/>
      <c r="D93" s="23"/>
      <c r="E93" s="23"/>
      <c r="F93" s="23"/>
      <c r="G93" s="23"/>
      <c r="H93" s="23"/>
      <c r="I93" s="23"/>
      <c r="J93" s="23"/>
      <c r="K93" s="23"/>
      <c r="L93" s="23"/>
      <c r="M93" s="23"/>
    </row>
    <row r="94" spans="1:14" x14ac:dyDescent="0.25">
      <c r="C94" s="23"/>
      <c r="D94" s="23"/>
      <c r="E94" s="23"/>
      <c r="F94" s="23"/>
      <c r="G94" s="23"/>
      <c r="H94" s="23"/>
      <c r="I94" s="23"/>
      <c r="J94" s="23"/>
      <c r="K94" s="23"/>
      <c r="L94" s="23"/>
      <c r="M94" s="23"/>
    </row>
  </sheetData>
  <mergeCells count="1">
    <mergeCell ref="A27:I27"/>
  </mergeCells>
  <hyperlinks>
    <hyperlink ref="H1" location="Index!A1" display="Index" xr:uid="{00000000-0004-0000-09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W19"/>
  <sheetViews>
    <sheetView workbookViewId="0">
      <selection activeCell="K21" sqref="K21"/>
    </sheetView>
  </sheetViews>
  <sheetFormatPr defaultRowHeight="15" x14ac:dyDescent="0.25"/>
  <cols>
    <col min="1" max="1" width="12" style="191" customWidth="1"/>
    <col min="2" max="4" width="9.7109375" style="191" customWidth="1"/>
    <col min="5" max="5" width="2.140625" style="191" customWidth="1"/>
    <col min="6" max="8" width="9.140625" style="191"/>
    <col min="9" max="9" width="1.85546875" style="191" customWidth="1"/>
    <col min="10" max="11" width="9.140625" style="191"/>
    <col min="12" max="12" width="9.42578125" style="191" customWidth="1"/>
    <col min="13" max="16384" width="9.140625" style="191"/>
  </cols>
  <sheetData>
    <row r="1" spans="1:23" x14ac:dyDescent="0.25">
      <c r="A1" s="62" t="s">
        <v>238</v>
      </c>
      <c r="B1" s="62"/>
      <c r="C1" s="62"/>
      <c r="D1" s="62"/>
      <c r="E1" s="62"/>
      <c r="L1" s="184" t="s">
        <v>113</v>
      </c>
    </row>
    <row r="3" spans="1:23" x14ac:dyDescent="0.25">
      <c r="A3" s="117" t="s">
        <v>151</v>
      </c>
      <c r="B3" s="117"/>
      <c r="C3" s="117"/>
      <c r="D3" s="117"/>
      <c r="E3" s="117"/>
      <c r="F3" s="8"/>
      <c r="G3" s="8"/>
      <c r="H3" s="8"/>
      <c r="I3" s="118"/>
      <c r="J3" s="118"/>
      <c r="K3" s="118"/>
      <c r="L3" s="118"/>
      <c r="M3" s="23"/>
      <c r="N3" s="23"/>
      <c r="O3" s="23"/>
      <c r="P3" s="23"/>
      <c r="R3" s="23"/>
      <c r="S3" s="23"/>
      <c r="T3" s="37"/>
      <c r="U3" s="23"/>
      <c r="V3" s="23"/>
      <c r="W3" s="23"/>
    </row>
    <row r="4" spans="1:23" x14ac:dyDescent="0.25">
      <c r="B4" s="301" t="s">
        <v>236</v>
      </c>
      <c r="C4" s="301"/>
      <c r="D4" s="301"/>
      <c r="F4" s="301" t="s">
        <v>152</v>
      </c>
      <c r="G4" s="301"/>
      <c r="H4" s="301"/>
      <c r="I4" s="129"/>
      <c r="J4" s="301" t="s">
        <v>153</v>
      </c>
      <c r="K4" s="301"/>
      <c r="L4" s="301"/>
      <c r="M4" s="23"/>
      <c r="N4" s="23"/>
      <c r="O4" s="23"/>
      <c r="P4" s="23"/>
      <c r="R4" s="23"/>
      <c r="S4" s="23"/>
      <c r="T4" s="37"/>
      <c r="U4" s="23"/>
      <c r="V4" s="23"/>
      <c r="W4" s="23"/>
    </row>
    <row r="5" spans="1:23" x14ac:dyDescent="0.25">
      <c r="A5" s="117" t="s">
        <v>63</v>
      </c>
      <c r="B5" s="119" t="s">
        <v>59</v>
      </c>
      <c r="C5" s="119" t="s">
        <v>60</v>
      </c>
      <c r="D5" s="119" t="s">
        <v>61</v>
      </c>
      <c r="E5" s="117"/>
      <c r="F5" s="119" t="s">
        <v>59</v>
      </c>
      <c r="G5" s="119" t="s">
        <v>60</v>
      </c>
      <c r="H5" s="119" t="s">
        <v>61</v>
      </c>
      <c r="I5" s="129"/>
      <c r="J5" s="119" t="s">
        <v>59</v>
      </c>
      <c r="K5" s="119" t="s">
        <v>60</v>
      </c>
      <c r="L5" s="119" t="s">
        <v>61</v>
      </c>
      <c r="M5" s="23"/>
      <c r="N5" s="23"/>
      <c r="O5" s="23"/>
      <c r="P5" s="23"/>
      <c r="R5" s="23"/>
      <c r="S5" s="23"/>
      <c r="T5" s="23"/>
      <c r="U5" s="23"/>
      <c r="V5" s="23"/>
      <c r="W5" s="23"/>
    </row>
    <row r="6" spans="1:23" x14ac:dyDescent="0.25">
      <c r="A6" s="72" t="s">
        <v>15</v>
      </c>
      <c r="B6" s="116">
        <f>F1a!B30</f>
        <v>0.46698026149999999</v>
      </c>
      <c r="C6" s="116">
        <f>F1a!C30</f>
        <v>0.68147500009999995</v>
      </c>
      <c r="D6" s="116">
        <f>F1a!D30</f>
        <v>0.74691915799999997</v>
      </c>
      <c r="E6" s="72"/>
      <c r="F6" s="116">
        <v>0.85481085140000002</v>
      </c>
      <c r="G6" s="116">
        <v>1.2655327031000001</v>
      </c>
      <c r="H6" s="116">
        <v>1.3736992578</v>
      </c>
      <c r="I6" s="129"/>
      <c r="J6" s="116">
        <v>1.2426414414</v>
      </c>
      <c r="K6" s="116">
        <v>1.8495904059999999</v>
      </c>
      <c r="L6" s="116">
        <v>2.0004793577000002</v>
      </c>
      <c r="M6" s="23"/>
      <c r="N6" s="103"/>
      <c r="O6" s="103"/>
      <c r="P6" s="103"/>
      <c r="R6" s="103"/>
      <c r="S6" s="103"/>
      <c r="T6" s="103"/>
      <c r="U6" s="23"/>
      <c r="V6" s="23"/>
      <c r="W6" s="23"/>
    </row>
    <row r="7" spans="1:23" x14ac:dyDescent="0.25">
      <c r="A7" s="72" t="s">
        <v>16</v>
      </c>
      <c r="B7" s="116">
        <f>F1a!B31</f>
        <v>0.1102122287</v>
      </c>
      <c r="C7" s="116">
        <f>F1a!C31</f>
        <v>0.23547058200000001</v>
      </c>
      <c r="D7" s="116">
        <f>F1a!D31</f>
        <v>0.27621097620000001</v>
      </c>
      <c r="E7" s="72"/>
      <c r="F7" s="116">
        <v>0.1934823349</v>
      </c>
      <c r="G7" s="116">
        <v>0.43122172009999998</v>
      </c>
      <c r="H7" s="116">
        <v>0.52089989889999999</v>
      </c>
      <c r="I7" s="129"/>
      <c r="J7" s="116">
        <v>0.27675244110000002</v>
      </c>
      <c r="K7" s="116">
        <v>0.62697285810000003</v>
      </c>
      <c r="L7" s="116">
        <v>0.76558882149999996</v>
      </c>
      <c r="M7" s="23"/>
      <c r="N7" s="103"/>
      <c r="O7" s="103"/>
      <c r="P7" s="103"/>
      <c r="R7" s="103"/>
      <c r="S7" s="103"/>
      <c r="T7" s="103"/>
      <c r="U7" s="23"/>
      <c r="V7" s="23"/>
      <c r="W7" s="23"/>
    </row>
    <row r="8" spans="1:23" x14ac:dyDescent="0.25">
      <c r="A8" s="72" t="s">
        <v>17</v>
      </c>
      <c r="B8" s="116">
        <f>F1a!B32</f>
        <v>-1.2226327E-2</v>
      </c>
      <c r="C8" s="116">
        <f>F1a!C32</f>
        <v>0.11491237479999999</v>
      </c>
      <c r="D8" s="116">
        <f>F1a!D32</f>
        <v>0.2193507925</v>
      </c>
      <c r="E8" s="72"/>
      <c r="F8" s="116">
        <v>4.0581277399999997E-2</v>
      </c>
      <c r="G8" s="116">
        <v>0.28424875929999999</v>
      </c>
      <c r="H8" s="116">
        <v>0.47353139449999998</v>
      </c>
      <c r="I8" s="131"/>
      <c r="J8" s="116">
        <v>9.3388881699999995E-2</v>
      </c>
      <c r="K8" s="116">
        <v>0.45358514370000003</v>
      </c>
      <c r="L8" s="116">
        <v>0.72771199649999996</v>
      </c>
      <c r="M8" s="23"/>
      <c r="N8" s="103"/>
      <c r="O8" s="103"/>
      <c r="P8" s="103"/>
      <c r="R8" s="103"/>
      <c r="S8" s="103"/>
      <c r="T8" s="103"/>
      <c r="U8" s="23"/>
      <c r="V8" s="23"/>
      <c r="W8" s="54"/>
    </row>
    <row r="9" spans="1:23" x14ac:dyDescent="0.25">
      <c r="A9" s="72" t="s">
        <v>18</v>
      </c>
      <c r="B9" s="116">
        <f>F1a!B33</f>
        <v>4.3284859699999997E-2</v>
      </c>
      <c r="C9" s="116">
        <f>F1a!C33</f>
        <v>0.12927810770000001</v>
      </c>
      <c r="D9" s="116">
        <f>F1a!D33</f>
        <v>0.16203963669999999</v>
      </c>
      <c r="E9" s="72"/>
      <c r="F9" s="116">
        <v>9.0327870399999996E-2</v>
      </c>
      <c r="G9" s="116">
        <v>0.2590784149</v>
      </c>
      <c r="H9" s="116">
        <v>0.35923625729999997</v>
      </c>
      <c r="I9" s="129"/>
      <c r="J9" s="116">
        <v>0.13737088119999999</v>
      </c>
      <c r="K9" s="116">
        <v>0.38887872210000002</v>
      </c>
      <c r="L9" s="116">
        <v>0.55643287789999996</v>
      </c>
      <c r="M9" s="23"/>
      <c r="N9" s="103"/>
      <c r="O9" s="103"/>
      <c r="P9" s="103"/>
      <c r="R9" s="103"/>
      <c r="S9" s="103"/>
      <c r="T9" s="103"/>
      <c r="U9" s="23"/>
      <c r="V9" s="23"/>
      <c r="W9" s="23"/>
    </row>
    <row r="10" spans="1:23" x14ac:dyDescent="0.25">
      <c r="A10" s="72" t="s">
        <v>19</v>
      </c>
      <c r="B10" s="116">
        <f>F1a!B34</f>
        <v>2.0572183500000001E-2</v>
      </c>
      <c r="C10" s="116">
        <f>F1a!C34</f>
        <v>5.6352383300000003E-2</v>
      </c>
      <c r="D10" s="116">
        <f>F1a!D34</f>
        <v>3.5855717799999999E-2</v>
      </c>
      <c r="E10" s="72"/>
      <c r="F10" s="116">
        <v>3.93182781E-2</v>
      </c>
      <c r="G10" s="116">
        <v>0.1205056847</v>
      </c>
      <c r="H10" s="116">
        <v>0.13770949830000001</v>
      </c>
      <c r="I10" s="129"/>
      <c r="J10" s="116">
        <v>5.8064372699999998E-2</v>
      </c>
      <c r="K10" s="116">
        <v>0.18465898610000001</v>
      </c>
      <c r="L10" s="116">
        <v>0.2395632788</v>
      </c>
      <c r="M10" s="23"/>
      <c r="N10" s="103"/>
      <c r="O10" s="103"/>
      <c r="P10" s="103"/>
      <c r="R10" s="103"/>
      <c r="S10" s="103"/>
      <c r="T10" s="103"/>
      <c r="U10" s="23"/>
      <c r="V10" s="23"/>
      <c r="W10" s="23"/>
    </row>
    <row r="11" spans="1:23" x14ac:dyDescent="0.25">
      <c r="A11" s="72" t="s">
        <v>20</v>
      </c>
      <c r="B11" s="116">
        <f>F1a!B35</f>
        <v>6.2368442000000001E-3</v>
      </c>
      <c r="C11" s="116">
        <f>F1a!C35</f>
        <v>5.4494286999999999E-3</v>
      </c>
      <c r="D11" s="116">
        <f>F1a!D35</f>
        <v>-1.7585449E-2</v>
      </c>
      <c r="E11" s="72"/>
      <c r="F11" s="116">
        <v>1.86066358E-2</v>
      </c>
      <c r="G11" s="116">
        <v>3.5614359300000002E-2</v>
      </c>
      <c r="H11" s="116">
        <v>5.3595106599999998E-2</v>
      </c>
      <c r="I11" s="129"/>
      <c r="J11" s="116">
        <v>3.0976427500000001E-2</v>
      </c>
      <c r="K11" s="116">
        <v>6.5779289800000001E-2</v>
      </c>
      <c r="L11" s="116">
        <v>0.1247756622</v>
      </c>
      <c r="M11" s="23"/>
      <c r="N11" s="103"/>
      <c r="O11" s="103"/>
      <c r="P11" s="103"/>
      <c r="R11" s="103"/>
      <c r="S11" s="103"/>
      <c r="T11" s="103"/>
      <c r="U11" s="23"/>
      <c r="V11" s="23"/>
      <c r="W11" s="23"/>
    </row>
    <row r="12" spans="1:23" x14ac:dyDescent="0.25">
      <c r="A12" s="72" t="s">
        <v>21</v>
      </c>
      <c r="B12" s="116">
        <f>F1a!B36</f>
        <v>-7.5175290000000002E-3</v>
      </c>
      <c r="C12" s="116">
        <f>F1a!C36</f>
        <v>-7.2949950000000003E-3</v>
      </c>
      <c r="D12" s="116">
        <f>F1a!D36</f>
        <v>-3.7432224E-2</v>
      </c>
      <c r="E12" s="72"/>
      <c r="F12" s="116">
        <v>-7.3633599999999998E-4</v>
      </c>
      <c r="G12" s="116">
        <v>1.32746254E-2</v>
      </c>
      <c r="H12" s="116">
        <v>1.41048461E-2</v>
      </c>
      <c r="I12" s="129"/>
      <c r="J12" s="116">
        <v>6.0448578000000001E-3</v>
      </c>
      <c r="K12" s="116">
        <v>3.3844245699999997E-2</v>
      </c>
      <c r="L12" s="116">
        <v>6.5641916600000003E-2</v>
      </c>
      <c r="M12" s="23"/>
      <c r="N12" s="103"/>
      <c r="O12" s="103"/>
      <c r="P12" s="103"/>
      <c r="R12" s="103"/>
      <c r="S12" s="103"/>
      <c r="T12" s="103"/>
      <c r="U12" s="23"/>
      <c r="V12" s="23"/>
      <c r="W12" s="23"/>
    </row>
    <row r="13" spans="1:23" x14ac:dyDescent="0.25">
      <c r="A13" s="72" t="s">
        <v>22</v>
      </c>
      <c r="B13" s="116">
        <f>F1a!B37</f>
        <v>-1.0233819E-2</v>
      </c>
      <c r="C13" s="116">
        <f>F1a!C37</f>
        <v>-2.1456904999999998E-2</v>
      </c>
      <c r="D13" s="116">
        <f>F1a!D37</f>
        <v>-5.5857891E-2</v>
      </c>
      <c r="E13" s="72"/>
      <c r="F13" s="116">
        <v>-3.788146E-3</v>
      </c>
      <c r="G13" s="116">
        <v>-5.0847100000000003E-4</v>
      </c>
      <c r="H13" s="116">
        <v>-5.9039319999999998E-3</v>
      </c>
      <c r="I13" s="129"/>
      <c r="J13" s="116">
        <v>2.6575257999999998E-3</v>
      </c>
      <c r="K13" s="116">
        <v>2.04399639E-2</v>
      </c>
      <c r="L13" s="116">
        <v>4.4050027700000001E-2</v>
      </c>
      <c r="M13" s="23"/>
      <c r="N13" s="103"/>
      <c r="O13" s="103"/>
      <c r="P13" s="103"/>
      <c r="R13" s="54"/>
      <c r="S13" s="54"/>
      <c r="T13" s="23"/>
      <c r="U13" s="23"/>
      <c r="V13" s="23"/>
      <c r="W13" s="23"/>
    </row>
    <row r="14" spans="1:23" x14ac:dyDescent="0.25">
      <c r="A14" s="72" t="s">
        <v>23</v>
      </c>
      <c r="B14" s="116">
        <f>F1a!B38</f>
        <v>-1.0637146E-2</v>
      </c>
      <c r="C14" s="116">
        <f>F1a!C38</f>
        <v>-4.1577369000000003E-2</v>
      </c>
      <c r="D14" s="116">
        <f>F1a!D38</f>
        <v>-8.9109991999999999E-2</v>
      </c>
      <c r="E14" s="72"/>
      <c r="F14" s="116">
        <v>-3.621244E-3</v>
      </c>
      <c r="G14" s="116">
        <v>-2.2166704999999998E-2</v>
      </c>
      <c r="H14" s="116">
        <v>-5.0990253999999999E-2</v>
      </c>
      <c r="I14" s="129"/>
      <c r="J14" s="116">
        <v>3.3946591E-3</v>
      </c>
      <c r="K14" s="116">
        <v>-2.7560409999999999E-3</v>
      </c>
      <c r="L14" s="116">
        <v>-1.2870516E-2</v>
      </c>
      <c r="M14" s="23"/>
      <c r="N14" s="103"/>
      <c r="O14" s="103"/>
      <c r="P14" s="103"/>
      <c r="R14" s="54"/>
      <c r="S14" s="54"/>
      <c r="T14" s="23"/>
      <c r="U14" s="23"/>
      <c r="V14" s="23"/>
      <c r="W14" s="23"/>
    </row>
    <row r="15" spans="1:23" x14ac:dyDescent="0.25">
      <c r="A15" s="72" t="s">
        <v>71</v>
      </c>
      <c r="B15" s="116">
        <f>F1a!B39</f>
        <v>-2.2158166999999999E-2</v>
      </c>
      <c r="C15" s="116">
        <f>F1a!C39</f>
        <v>-5.6398324E-2</v>
      </c>
      <c r="D15" s="116">
        <f>F1a!D39</f>
        <v>-0.107646876</v>
      </c>
      <c r="E15" s="72"/>
      <c r="F15" s="116">
        <v>-1.411654E-2</v>
      </c>
      <c r="G15" s="116">
        <v>-3.7003810999999998E-2</v>
      </c>
      <c r="H15" s="116">
        <v>-6.6965703000000001E-2</v>
      </c>
      <c r="I15" s="129"/>
      <c r="J15" s="116">
        <v>-6.0749130000000004E-3</v>
      </c>
      <c r="K15" s="116">
        <v>-1.7609298999999998E-2</v>
      </c>
      <c r="L15" s="116">
        <v>-2.628453E-2</v>
      </c>
      <c r="M15" s="23"/>
      <c r="N15" s="103"/>
      <c r="O15" s="103"/>
      <c r="P15" s="103"/>
      <c r="R15" s="54"/>
      <c r="S15" s="54"/>
      <c r="T15" s="23"/>
      <c r="U15" s="23"/>
      <c r="V15" s="23"/>
      <c r="W15" s="23"/>
    </row>
    <row r="16" spans="1:23" x14ac:dyDescent="0.25">
      <c r="A16" s="72" t="s">
        <v>72</v>
      </c>
      <c r="B16" s="116">
        <f>F1a!B40</f>
        <v>-3.6946225999999999E-2</v>
      </c>
      <c r="C16" s="116">
        <f>F1a!C40</f>
        <v>-0.10979333099999999</v>
      </c>
      <c r="D16" s="116">
        <f>F1a!D40</f>
        <v>-0.14935438700000001</v>
      </c>
      <c r="E16" s="72"/>
      <c r="F16" s="116">
        <v>-1.7469658999999998E-2</v>
      </c>
      <c r="G16" s="116">
        <v>-7.2057482000000006E-2</v>
      </c>
      <c r="H16" s="116">
        <v>-8.1795044999999997E-2</v>
      </c>
      <c r="I16" s="129"/>
      <c r="J16" s="116">
        <v>2.0069083000000001E-3</v>
      </c>
      <c r="K16" s="116">
        <v>-3.4321632999999997E-2</v>
      </c>
      <c r="L16" s="116">
        <v>-1.4235701999999999E-2</v>
      </c>
      <c r="M16" s="23"/>
      <c r="N16" s="103"/>
      <c r="O16" s="23"/>
      <c r="P16" s="23"/>
      <c r="R16" s="54"/>
      <c r="S16" s="54"/>
      <c r="T16" s="23"/>
      <c r="U16" s="23"/>
      <c r="V16" s="23"/>
      <c r="W16" s="23"/>
    </row>
    <row r="17" spans="1:23" x14ac:dyDescent="0.25">
      <c r="A17" s="111" t="s">
        <v>14</v>
      </c>
      <c r="B17" s="120">
        <f>F1a!B41</f>
        <v>-0.125664638</v>
      </c>
      <c r="C17" s="120">
        <f>F1a!C41</f>
        <v>-0.177541323</v>
      </c>
      <c r="D17" s="120">
        <f>F1a!D41</f>
        <v>-0.26556062200000002</v>
      </c>
      <c r="E17" s="111"/>
      <c r="F17" s="120">
        <v>-8.4848311999999995E-2</v>
      </c>
      <c r="G17" s="120">
        <v>-0.10866377200000001</v>
      </c>
      <c r="H17" s="120">
        <v>-0.17117286700000001</v>
      </c>
      <c r="I17" s="118"/>
      <c r="J17" s="120">
        <v>-4.4031985000000003E-2</v>
      </c>
      <c r="K17" s="120">
        <v>-3.9786220999999997E-2</v>
      </c>
      <c r="L17" s="120">
        <v>-7.6785112000000003E-2</v>
      </c>
      <c r="M17" s="23"/>
      <c r="N17" s="103"/>
      <c r="O17" s="23"/>
      <c r="P17" s="23"/>
      <c r="R17" s="54"/>
      <c r="S17" s="54"/>
      <c r="T17" s="23"/>
      <c r="U17" s="23"/>
      <c r="V17" s="23"/>
      <c r="W17" s="23"/>
    </row>
    <row r="18" spans="1:23" ht="11.25" customHeight="1" x14ac:dyDescent="0.25">
      <c r="F18" s="16"/>
      <c r="G18" s="16"/>
      <c r="H18" s="16"/>
      <c r="J18" s="23"/>
      <c r="K18" s="23"/>
      <c r="L18" s="23"/>
      <c r="M18" s="23"/>
      <c r="N18" s="23"/>
      <c r="O18" s="23"/>
      <c r="P18" s="23"/>
      <c r="R18" s="23"/>
      <c r="S18" s="23"/>
      <c r="T18" s="23"/>
      <c r="U18" s="23"/>
      <c r="V18" s="23"/>
      <c r="W18" s="23"/>
    </row>
    <row r="19" spans="1:23" x14ac:dyDescent="0.25">
      <c r="A19" s="196" t="s">
        <v>237</v>
      </c>
      <c r="B19" s="196"/>
      <c r="C19" s="196"/>
      <c r="D19" s="196"/>
      <c r="E19" s="196"/>
      <c r="F19" s="16"/>
      <c r="G19" s="16"/>
      <c r="H19" s="16"/>
      <c r="J19" s="23"/>
      <c r="K19" s="23"/>
      <c r="L19" s="23"/>
      <c r="M19" s="23"/>
      <c r="N19" s="23"/>
      <c r="O19" s="23"/>
      <c r="P19" s="23"/>
    </row>
  </sheetData>
  <mergeCells count="3">
    <mergeCell ref="F4:H4"/>
    <mergeCell ref="J4:L4"/>
    <mergeCell ref="B4:D4"/>
  </mergeCells>
  <hyperlinks>
    <hyperlink ref="L1" location="Index!A1" display="Index"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W42"/>
  <sheetViews>
    <sheetView zoomScaleNormal="100" workbookViewId="0">
      <selection activeCell="F37" sqref="F37"/>
    </sheetView>
  </sheetViews>
  <sheetFormatPr defaultRowHeight="15" x14ac:dyDescent="0.25"/>
  <cols>
    <col min="1" max="1" width="12" style="191" customWidth="1"/>
    <col min="2" max="7" width="9.140625" style="191"/>
    <col min="8" max="8" width="9.42578125" style="191" customWidth="1"/>
    <col min="9" max="16384" width="9.140625" style="191"/>
  </cols>
  <sheetData>
    <row r="1" spans="1:10" x14ac:dyDescent="0.25">
      <c r="A1" s="62" t="s">
        <v>226</v>
      </c>
      <c r="J1" s="184" t="s">
        <v>113</v>
      </c>
    </row>
    <row r="3" spans="1:10" ht="39.75" customHeight="1" x14ac:dyDescent="0.25"/>
    <row r="24" spans="1:23" ht="15" customHeight="1" x14ac:dyDescent="0.25">
      <c r="A24" s="302" t="s">
        <v>239</v>
      </c>
      <c r="B24" s="302"/>
      <c r="C24" s="302"/>
      <c r="D24" s="302"/>
      <c r="E24" s="302"/>
      <c r="F24" s="302"/>
      <c r="G24" s="302"/>
      <c r="H24" s="302"/>
      <c r="I24" s="302"/>
      <c r="J24" s="302"/>
      <c r="K24" s="23"/>
      <c r="L24" s="23"/>
      <c r="M24" s="23"/>
      <c r="N24" s="23"/>
      <c r="O24" s="23"/>
      <c r="P24" s="23"/>
    </row>
    <row r="25" spans="1:23" x14ac:dyDescent="0.25">
      <c r="A25" s="71" t="s">
        <v>49</v>
      </c>
      <c r="F25" s="23"/>
      <c r="G25" s="23"/>
      <c r="H25" s="23"/>
      <c r="I25" s="23"/>
      <c r="J25" s="23"/>
      <c r="K25" s="23"/>
      <c r="L25" s="23"/>
      <c r="M25" s="23"/>
      <c r="N25" s="23"/>
      <c r="O25" s="23"/>
      <c r="P25" s="23"/>
    </row>
    <row r="26" spans="1:23" x14ac:dyDescent="0.25">
      <c r="A26" s="71"/>
      <c r="F26" s="23"/>
      <c r="G26" s="23"/>
      <c r="H26" s="23"/>
      <c r="I26" s="23"/>
      <c r="J26" s="23"/>
      <c r="K26" s="23"/>
      <c r="L26" s="23"/>
      <c r="M26" s="23"/>
      <c r="N26" s="23"/>
      <c r="O26" s="23"/>
      <c r="P26" s="23"/>
    </row>
    <row r="27" spans="1:23" x14ac:dyDescent="0.25">
      <c r="A27" s="117" t="s">
        <v>218</v>
      </c>
      <c r="B27" s="8"/>
      <c r="C27" s="8"/>
      <c r="D27" s="8"/>
      <c r="E27" s="129"/>
      <c r="F27" s="129"/>
      <c r="G27" s="129"/>
      <c r="H27" s="129"/>
      <c r="I27" s="129"/>
      <c r="J27" s="129"/>
      <c r="K27" s="129"/>
      <c r="L27" s="129"/>
      <c r="M27" s="23"/>
      <c r="N27" s="23"/>
      <c r="O27" s="23"/>
      <c r="P27" s="23"/>
      <c r="R27" s="23"/>
      <c r="S27" s="23"/>
      <c r="T27" s="37"/>
      <c r="U27" s="23"/>
      <c r="V27" s="23"/>
      <c r="W27" s="23"/>
    </row>
    <row r="28" spans="1:23" x14ac:dyDescent="0.25">
      <c r="A28" s="117" t="s">
        <v>63</v>
      </c>
      <c r="B28" s="119" t="s">
        <v>170</v>
      </c>
      <c r="C28" s="119" t="s">
        <v>171</v>
      </c>
      <c r="D28" s="119" t="s">
        <v>172</v>
      </c>
      <c r="E28" s="237"/>
      <c r="F28" s="11"/>
      <c r="G28" s="238"/>
      <c r="H28" s="238"/>
      <c r="I28" s="129"/>
      <c r="J28" s="238"/>
      <c r="K28" s="238"/>
      <c r="L28" s="238"/>
      <c r="M28" s="23"/>
      <c r="N28" s="23"/>
      <c r="O28" s="23"/>
      <c r="P28" s="23"/>
      <c r="R28" s="23"/>
      <c r="S28" s="23"/>
      <c r="T28" s="23"/>
      <c r="U28" s="23"/>
      <c r="V28" s="23"/>
      <c r="W28" s="23"/>
    </row>
    <row r="29" spans="1:23" x14ac:dyDescent="0.25">
      <c r="A29" s="72" t="s">
        <v>15</v>
      </c>
      <c r="B29" s="194">
        <v>0.65689389379999996</v>
      </c>
      <c r="C29" s="194">
        <v>1</v>
      </c>
      <c r="D29" s="273">
        <v>1</v>
      </c>
      <c r="E29" s="273"/>
      <c r="F29" s="208"/>
      <c r="G29" s="208"/>
      <c r="H29" s="130"/>
      <c r="I29" s="131"/>
      <c r="J29" s="130"/>
      <c r="K29" s="130"/>
      <c r="L29" s="130"/>
      <c r="M29" s="23"/>
      <c r="N29" s="23"/>
      <c r="O29" s="23"/>
      <c r="P29" s="23"/>
      <c r="R29" s="54"/>
      <c r="S29" s="54"/>
      <c r="T29" s="23"/>
      <c r="U29" s="23"/>
      <c r="V29" s="23"/>
      <c r="W29" s="23"/>
    </row>
    <row r="30" spans="1:23" x14ac:dyDescent="0.25">
      <c r="A30" s="72" t="s">
        <v>16</v>
      </c>
      <c r="B30" s="194">
        <v>-9.4148610999999993E-2</v>
      </c>
      <c r="C30" s="194">
        <v>0.19319674049999999</v>
      </c>
      <c r="D30" s="273">
        <v>0.97654109089999996</v>
      </c>
      <c r="E30" s="273"/>
      <c r="F30" s="208"/>
      <c r="G30" s="208"/>
      <c r="H30" s="130"/>
      <c r="I30" s="131"/>
      <c r="J30" s="130"/>
      <c r="K30" s="130"/>
      <c r="L30" s="130"/>
      <c r="M30" s="23"/>
      <c r="N30" s="23"/>
      <c r="O30" s="23"/>
      <c r="P30" s="23"/>
      <c r="R30" s="54"/>
      <c r="S30" s="54"/>
      <c r="T30" s="23"/>
      <c r="U30" s="23"/>
      <c r="V30" s="23"/>
      <c r="W30" s="23"/>
    </row>
    <row r="31" spans="1:23" x14ac:dyDescent="0.25">
      <c r="A31" s="72" t="s">
        <v>17</v>
      </c>
      <c r="B31" s="194">
        <v>-9.5185260999999993E-2</v>
      </c>
      <c r="C31" s="194">
        <v>-4.8342448000000003E-2</v>
      </c>
      <c r="D31" s="273">
        <v>1</v>
      </c>
      <c r="E31" s="273"/>
      <c r="F31" s="208"/>
      <c r="G31" s="208"/>
      <c r="H31" s="130"/>
      <c r="I31" s="131"/>
      <c r="J31" s="130"/>
      <c r="K31" s="130"/>
      <c r="L31" s="130"/>
      <c r="M31" s="23"/>
      <c r="N31" s="23"/>
      <c r="O31" s="23"/>
      <c r="P31" s="23"/>
      <c r="R31" s="54"/>
      <c r="S31" s="54"/>
      <c r="T31" s="54"/>
      <c r="U31" s="23"/>
      <c r="V31" s="23"/>
      <c r="W31" s="54"/>
    </row>
    <row r="32" spans="1:23" x14ac:dyDescent="0.25">
      <c r="A32" s="72" t="s">
        <v>18</v>
      </c>
      <c r="B32" s="194">
        <v>-0.23522990099999999</v>
      </c>
      <c r="C32" s="194">
        <v>-4.6496615999999998E-2</v>
      </c>
      <c r="D32" s="273">
        <v>0.74231473100000001</v>
      </c>
      <c r="E32" s="273"/>
      <c r="F32" s="208"/>
      <c r="G32" s="208"/>
      <c r="H32" s="130"/>
      <c r="I32" s="131"/>
      <c r="J32" s="130"/>
      <c r="K32" s="130"/>
      <c r="L32" s="130"/>
      <c r="M32" s="23"/>
      <c r="N32" s="23"/>
      <c r="O32" s="23"/>
      <c r="P32" s="23"/>
      <c r="R32" s="54"/>
      <c r="S32" s="54"/>
      <c r="T32" s="23"/>
      <c r="U32" s="23"/>
      <c r="V32" s="23"/>
      <c r="W32" s="23"/>
    </row>
    <row r="33" spans="1:23" x14ac:dyDescent="0.25">
      <c r="A33" s="72" t="s">
        <v>19</v>
      </c>
      <c r="B33" s="194">
        <v>-0.39534150899999998</v>
      </c>
      <c r="C33" s="194">
        <v>-5.6124169000000002E-2</v>
      </c>
      <c r="D33" s="273">
        <v>0.45435555280000001</v>
      </c>
      <c r="E33" s="273"/>
      <c r="F33" s="208"/>
      <c r="G33" s="208"/>
      <c r="H33" s="130"/>
      <c r="I33" s="131"/>
      <c r="J33" s="130"/>
      <c r="K33" s="130"/>
      <c r="L33" s="130"/>
      <c r="M33" s="23"/>
      <c r="N33" s="23"/>
      <c r="O33" s="23"/>
      <c r="P33" s="23"/>
      <c r="R33" s="54"/>
      <c r="S33" s="54"/>
      <c r="T33" s="23"/>
      <c r="U33" s="23"/>
      <c r="V33" s="23"/>
      <c r="W33" s="23"/>
    </row>
    <row r="34" spans="1:23" x14ac:dyDescent="0.25">
      <c r="A34" s="72" t="s">
        <v>20</v>
      </c>
      <c r="B34" s="194">
        <v>-0.48832867200000002</v>
      </c>
      <c r="C34" s="194">
        <v>-4.1660981E-2</v>
      </c>
      <c r="D34" s="273">
        <v>0.32443407950000003</v>
      </c>
      <c r="E34" s="273"/>
      <c r="F34" s="208"/>
      <c r="G34" s="208"/>
      <c r="H34" s="130"/>
      <c r="I34" s="131"/>
      <c r="J34" s="130"/>
      <c r="K34" s="130"/>
      <c r="L34" s="130"/>
      <c r="M34" s="23"/>
      <c r="N34" s="23"/>
      <c r="O34" s="23"/>
      <c r="P34" s="23"/>
      <c r="R34" s="54"/>
      <c r="S34" s="54"/>
      <c r="T34" s="23"/>
      <c r="U34" s="23"/>
      <c r="V34" s="23"/>
      <c r="W34" s="23"/>
    </row>
    <row r="35" spans="1:23" x14ac:dyDescent="0.25">
      <c r="A35" s="72" t="s">
        <v>21</v>
      </c>
      <c r="B35" s="194">
        <v>-0.50087699799999996</v>
      </c>
      <c r="C35" s="194">
        <v>-4.371543E-2</v>
      </c>
      <c r="D35" s="273">
        <v>0.2850418797</v>
      </c>
      <c r="E35" s="273"/>
      <c r="F35" s="208"/>
      <c r="G35" s="208"/>
      <c r="H35" s="130"/>
      <c r="I35" s="131"/>
      <c r="J35" s="130"/>
      <c r="K35" s="130"/>
      <c r="L35" s="130"/>
      <c r="M35" s="23"/>
      <c r="N35" s="23"/>
      <c r="O35" s="23"/>
      <c r="P35" s="23"/>
      <c r="R35" s="54"/>
      <c r="S35" s="54"/>
      <c r="T35" s="23"/>
      <c r="U35" s="23"/>
      <c r="V35" s="23"/>
      <c r="W35" s="23"/>
    </row>
    <row r="36" spans="1:23" x14ac:dyDescent="0.25">
      <c r="A36" s="72" t="s">
        <v>22</v>
      </c>
      <c r="B36" s="194">
        <v>-0.47560977500000001</v>
      </c>
      <c r="C36" s="194">
        <v>-5.9282689999999999E-2</v>
      </c>
      <c r="D36" s="273">
        <v>0.25804138989999997</v>
      </c>
      <c r="E36" s="273"/>
      <c r="F36" s="208"/>
      <c r="G36" s="208"/>
      <c r="H36" s="130"/>
      <c r="I36" s="131"/>
      <c r="J36" s="130"/>
      <c r="K36" s="130"/>
      <c r="L36" s="130"/>
      <c r="M36" s="23"/>
      <c r="N36" s="23"/>
      <c r="O36" s="23"/>
      <c r="P36" s="23"/>
      <c r="R36" s="54"/>
      <c r="S36" s="54"/>
      <c r="T36" s="23"/>
      <c r="U36" s="23"/>
      <c r="V36" s="23"/>
      <c r="W36" s="23"/>
    </row>
    <row r="37" spans="1:23" x14ac:dyDescent="0.25">
      <c r="A37" s="72" t="s">
        <v>23</v>
      </c>
      <c r="B37" s="194">
        <v>-0.432236552</v>
      </c>
      <c r="C37" s="194">
        <v>-8.8761300000000001E-2</v>
      </c>
      <c r="D37" s="273">
        <v>0.2023936076</v>
      </c>
      <c r="E37" s="273"/>
      <c r="F37" s="208"/>
      <c r="G37" s="208"/>
      <c r="H37" s="130"/>
      <c r="I37" s="131"/>
      <c r="J37" s="130"/>
      <c r="K37" s="130"/>
      <c r="L37" s="130"/>
      <c r="M37" s="23"/>
      <c r="N37" s="23"/>
      <c r="O37" s="23"/>
      <c r="P37" s="23"/>
      <c r="R37" s="54"/>
      <c r="S37" s="54"/>
      <c r="T37" s="23"/>
      <c r="U37" s="23"/>
      <c r="V37" s="23"/>
      <c r="W37" s="23"/>
    </row>
    <row r="38" spans="1:23" x14ac:dyDescent="0.25">
      <c r="A38" s="72" t="s">
        <v>71</v>
      </c>
      <c r="B38" s="194">
        <v>-0.45851604000000001</v>
      </c>
      <c r="C38" s="194">
        <v>-0.10917552599999999</v>
      </c>
      <c r="D38" s="273">
        <v>0.19988650990000001</v>
      </c>
      <c r="E38" s="273"/>
      <c r="F38" s="208"/>
      <c r="G38" s="208"/>
      <c r="H38" s="130"/>
      <c r="I38" s="131"/>
      <c r="J38" s="130"/>
      <c r="K38" s="130"/>
      <c r="L38" s="130"/>
      <c r="M38" s="23"/>
      <c r="N38" s="23"/>
      <c r="O38" s="23"/>
      <c r="P38" s="23"/>
      <c r="R38" s="54"/>
      <c r="S38" s="54"/>
      <c r="T38" s="23"/>
      <c r="U38" s="23"/>
      <c r="V38" s="23"/>
      <c r="W38" s="23"/>
    </row>
    <row r="39" spans="1:23" x14ac:dyDescent="0.25">
      <c r="A39" s="72" t="s">
        <v>72</v>
      </c>
      <c r="B39" s="194">
        <v>-0.57659109799999997</v>
      </c>
      <c r="C39" s="194">
        <v>-0.19660614600000001</v>
      </c>
      <c r="D39" s="273">
        <v>0.17826399060000001</v>
      </c>
      <c r="E39" s="273"/>
      <c r="F39" s="208"/>
      <c r="G39" s="208"/>
      <c r="H39" s="130"/>
      <c r="I39" s="131"/>
      <c r="J39" s="130"/>
      <c r="K39" s="130"/>
      <c r="L39" s="130"/>
      <c r="M39" s="23"/>
      <c r="N39" s="23"/>
      <c r="O39" s="23"/>
      <c r="P39" s="23"/>
      <c r="R39" s="54"/>
      <c r="S39" s="54"/>
      <c r="T39" s="23"/>
      <c r="U39" s="23"/>
      <c r="V39" s="23"/>
      <c r="W39" s="23"/>
    </row>
    <row r="40" spans="1:23" x14ac:dyDescent="0.25">
      <c r="A40" s="111" t="s">
        <v>14</v>
      </c>
      <c r="B40" s="274">
        <v>-0.77428497500000004</v>
      </c>
      <c r="C40" s="274">
        <v>-0.423494174</v>
      </c>
      <c r="D40" s="274">
        <v>8.5365336200000003E-2</v>
      </c>
      <c r="E40" s="273"/>
      <c r="F40" s="208"/>
      <c r="G40" s="208"/>
      <c r="H40" s="130"/>
      <c r="I40" s="131"/>
      <c r="J40" s="130"/>
      <c r="K40" s="130"/>
      <c r="L40" s="130"/>
      <c r="M40" s="23"/>
      <c r="N40" s="23"/>
      <c r="O40" s="23"/>
      <c r="P40" s="23"/>
      <c r="R40" s="54"/>
      <c r="S40" s="54"/>
      <c r="T40" s="23"/>
      <c r="U40" s="23"/>
      <c r="V40" s="23"/>
      <c r="W40" s="23"/>
    </row>
    <row r="41" spans="1:23" ht="11.25" customHeight="1" x14ac:dyDescent="0.25">
      <c r="B41" s="16"/>
      <c r="C41" s="16"/>
      <c r="D41" s="16"/>
      <c r="F41" s="23"/>
      <c r="G41" s="23"/>
      <c r="H41" s="23"/>
      <c r="I41" s="23"/>
      <c r="J41" s="23"/>
      <c r="K41" s="23"/>
      <c r="L41" s="23"/>
      <c r="M41" s="23"/>
      <c r="N41" s="23"/>
      <c r="O41" s="23"/>
      <c r="P41" s="23"/>
      <c r="R41" s="23"/>
      <c r="S41" s="23"/>
      <c r="T41" s="23"/>
      <c r="U41" s="23"/>
      <c r="V41" s="23"/>
      <c r="W41" s="23"/>
    </row>
    <row r="42" spans="1:23" x14ac:dyDescent="0.25">
      <c r="F42" s="245"/>
      <c r="G42" s="245"/>
    </row>
  </sheetData>
  <mergeCells count="1">
    <mergeCell ref="A24:J24"/>
  </mergeCells>
  <hyperlinks>
    <hyperlink ref="J1" location="Index!A1" display="Index" xr:uid="{00000000-0004-0000-0B00-000000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W58"/>
  <sheetViews>
    <sheetView zoomScaleNormal="100" workbookViewId="0">
      <selection activeCell="E26" sqref="E26"/>
    </sheetView>
  </sheetViews>
  <sheetFormatPr defaultRowHeight="15" x14ac:dyDescent="0.25"/>
  <cols>
    <col min="1" max="1" width="12" style="191" customWidth="1"/>
    <col min="2" max="6" width="9.140625" style="191"/>
    <col min="7" max="7" width="7.85546875" style="191" customWidth="1"/>
    <col min="8" max="8" width="9.42578125" style="191" customWidth="1"/>
    <col min="9" max="16384" width="9.140625" style="191"/>
  </cols>
  <sheetData>
    <row r="1" spans="1:8" x14ac:dyDescent="0.25">
      <c r="A1" s="62" t="s">
        <v>243</v>
      </c>
      <c r="H1" s="184" t="s">
        <v>113</v>
      </c>
    </row>
    <row r="3" spans="1:8" ht="39.75" customHeight="1" x14ac:dyDescent="0.25"/>
    <row r="24" spans="1:23" ht="17.25" customHeight="1" x14ac:dyDescent="0.25">
      <c r="A24" s="302" t="s">
        <v>247</v>
      </c>
      <c r="B24" s="302"/>
      <c r="C24" s="302"/>
      <c r="D24" s="302"/>
      <c r="E24" s="302"/>
      <c r="F24" s="302"/>
      <c r="G24" s="302"/>
      <c r="H24" s="302"/>
      <c r="I24" s="302"/>
      <c r="J24" s="302"/>
      <c r="K24" s="23"/>
      <c r="L24" s="23"/>
      <c r="M24" s="23"/>
      <c r="N24" s="23"/>
      <c r="O24" s="23"/>
      <c r="P24" s="23"/>
    </row>
    <row r="25" spans="1:23" x14ac:dyDescent="0.25">
      <c r="A25" s="71" t="s">
        <v>49</v>
      </c>
      <c r="F25" s="23"/>
      <c r="G25" s="23"/>
      <c r="H25" s="23"/>
      <c r="I25" s="23"/>
      <c r="J25" s="23"/>
      <c r="K25" s="23"/>
      <c r="L25" s="23"/>
      <c r="M25" s="23"/>
      <c r="N25" s="23"/>
      <c r="O25" s="23"/>
      <c r="P25" s="23"/>
    </row>
    <row r="26" spans="1:23" x14ac:dyDescent="0.25">
      <c r="A26" s="71"/>
      <c r="F26" s="23"/>
      <c r="G26" s="23"/>
      <c r="H26" s="23"/>
      <c r="I26" s="23"/>
      <c r="J26" s="23"/>
      <c r="K26" s="23"/>
      <c r="L26" s="23"/>
      <c r="M26" s="23"/>
      <c r="N26" s="23"/>
      <c r="O26" s="23"/>
      <c r="P26" s="23"/>
    </row>
    <row r="27" spans="1:23" x14ac:dyDescent="0.25">
      <c r="A27" s="117" t="s">
        <v>216</v>
      </c>
      <c r="B27" s="8"/>
      <c r="C27" s="8"/>
      <c r="D27" s="8"/>
      <c r="E27" s="118"/>
      <c r="F27" s="118"/>
      <c r="G27" s="118"/>
      <c r="H27" s="118"/>
      <c r="I27" s="118"/>
      <c r="J27" s="118"/>
      <c r="K27" s="118"/>
      <c r="L27" s="118"/>
      <c r="M27" s="118"/>
      <c r="N27" s="118"/>
      <c r="O27" s="118"/>
      <c r="P27" s="118"/>
      <c r="R27" s="23"/>
      <c r="S27" s="23"/>
      <c r="T27" s="37"/>
      <c r="U27" s="23"/>
      <c r="V27" s="23"/>
      <c r="W27" s="23"/>
    </row>
    <row r="28" spans="1:23" x14ac:dyDescent="0.25">
      <c r="B28" s="301" t="s">
        <v>244</v>
      </c>
      <c r="C28" s="301"/>
      <c r="D28" s="301"/>
      <c r="E28" s="129"/>
      <c r="F28" s="301" t="s">
        <v>245</v>
      </c>
      <c r="G28" s="301"/>
      <c r="H28" s="301"/>
      <c r="I28" s="129"/>
      <c r="J28" s="301" t="s">
        <v>246</v>
      </c>
      <c r="K28" s="301"/>
      <c r="L28" s="301"/>
      <c r="M28" s="23"/>
      <c r="N28" s="301" t="s">
        <v>225</v>
      </c>
      <c r="O28" s="301"/>
      <c r="P28" s="301"/>
      <c r="R28" s="23"/>
      <c r="S28" s="23"/>
      <c r="T28" s="37"/>
      <c r="U28" s="23"/>
      <c r="V28" s="23"/>
      <c r="W28" s="23"/>
    </row>
    <row r="29" spans="1:23" x14ac:dyDescent="0.25">
      <c r="A29" s="117" t="s">
        <v>63</v>
      </c>
      <c r="B29" s="119" t="s">
        <v>59</v>
      </c>
      <c r="C29" s="119" t="s">
        <v>60</v>
      </c>
      <c r="D29" s="119" t="s">
        <v>61</v>
      </c>
      <c r="E29" s="118"/>
      <c r="F29" s="119" t="s">
        <v>59</v>
      </c>
      <c r="G29" s="119" t="s">
        <v>60</v>
      </c>
      <c r="H29" s="119" t="s">
        <v>61</v>
      </c>
      <c r="I29" s="118"/>
      <c r="J29" s="119" t="s">
        <v>59</v>
      </c>
      <c r="K29" s="119" t="s">
        <v>60</v>
      </c>
      <c r="L29" s="119" t="s">
        <v>61</v>
      </c>
      <c r="M29" s="118"/>
      <c r="N29" s="119" t="s">
        <v>59</v>
      </c>
      <c r="O29" s="119" t="s">
        <v>60</v>
      </c>
      <c r="P29" s="119" t="s">
        <v>61</v>
      </c>
      <c r="R29" s="23"/>
      <c r="S29" s="23"/>
      <c r="T29" s="23"/>
      <c r="U29" s="23"/>
      <c r="V29" s="23"/>
      <c r="W29" s="23"/>
    </row>
    <row r="30" spans="1:23" x14ac:dyDescent="0.25">
      <c r="A30" s="72" t="s">
        <v>15</v>
      </c>
      <c r="B30" s="116">
        <v>0.51402058630000003</v>
      </c>
      <c r="C30" s="116">
        <v>0.67590291820000004</v>
      </c>
      <c r="D30" s="116">
        <v>0.75135361369999998</v>
      </c>
      <c r="E30" s="129"/>
      <c r="F30" s="116">
        <v>0.36199558180000002</v>
      </c>
      <c r="G30" s="116">
        <v>0.52904470979999996</v>
      </c>
      <c r="H30" s="116">
        <v>0.55761881400000002</v>
      </c>
      <c r="I30" s="131"/>
      <c r="J30" s="116">
        <v>0.2775060654</v>
      </c>
      <c r="K30" s="116">
        <v>0.406535019</v>
      </c>
      <c r="L30" s="116">
        <v>0.45570385050000001</v>
      </c>
      <c r="M30" s="23"/>
      <c r="N30" s="116">
        <f>F1a!B30</f>
        <v>0.46698026149999999</v>
      </c>
      <c r="O30" s="116">
        <f>F1a!C30</f>
        <v>0.68147500009999995</v>
      </c>
      <c r="P30" s="116">
        <f>F1a!D30</f>
        <v>0.74691915799999997</v>
      </c>
      <c r="R30" s="280"/>
      <c r="S30" s="280"/>
      <c r="T30" s="280"/>
      <c r="U30" s="280"/>
      <c r="V30" s="23"/>
      <c r="W30" s="23"/>
    </row>
    <row r="31" spans="1:23" x14ac:dyDescent="0.25">
      <c r="A31" s="72" t="s">
        <v>16</v>
      </c>
      <c r="B31" s="116">
        <v>0.13768965829999999</v>
      </c>
      <c r="C31" s="116">
        <v>0.25622194869999998</v>
      </c>
      <c r="D31" s="116">
        <v>0.30535761890000002</v>
      </c>
      <c r="E31" s="129"/>
      <c r="F31" s="116">
        <v>5.3899623000000001E-2</v>
      </c>
      <c r="G31" s="116">
        <v>0.17170661349999999</v>
      </c>
      <c r="H31" s="116">
        <v>0.21317613999999999</v>
      </c>
      <c r="I31" s="131"/>
      <c r="J31" s="116">
        <v>1.4628145699999999E-2</v>
      </c>
      <c r="K31" s="116">
        <v>0.13574368510000001</v>
      </c>
      <c r="L31" s="116">
        <v>0.2285325231</v>
      </c>
      <c r="M31" s="23"/>
      <c r="N31" s="116">
        <f>F1a!B31</f>
        <v>0.1102122287</v>
      </c>
      <c r="O31" s="116">
        <f>F1a!C31</f>
        <v>0.23547058200000001</v>
      </c>
      <c r="P31" s="116">
        <f>F1a!D31</f>
        <v>0.27621097620000001</v>
      </c>
      <c r="R31" s="280"/>
      <c r="S31" s="280"/>
      <c r="T31" s="280"/>
      <c r="U31" s="280"/>
      <c r="V31" s="23"/>
      <c r="W31" s="23"/>
    </row>
    <row r="32" spans="1:23" x14ac:dyDescent="0.25">
      <c r="A32" s="72" t="s">
        <v>17</v>
      </c>
      <c r="B32" s="116">
        <v>-1.0914620000000001E-3</v>
      </c>
      <c r="C32" s="116">
        <v>9.7566016300000002E-2</v>
      </c>
      <c r="D32" s="116">
        <v>0.2187266953</v>
      </c>
      <c r="E32" s="131"/>
      <c r="F32" s="116">
        <v>1.9051803999999999E-2</v>
      </c>
      <c r="G32" s="116">
        <v>9.2273194899999994E-2</v>
      </c>
      <c r="H32" s="116">
        <v>0.17992005220000001</v>
      </c>
      <c r="I32" s="131"/>
      <c r="J32" s="116">
        <v>4.03971677E-2</v>
      </c>
      <c r="K32" s="116">
        <v>6.7516187500000005E-2</v>
      </c>
      <c r="L32" s="116">
        <v>-1.021122E-2</v>
      </c>
      <c r="M32" s="23"/>
      <c r="N32" s="116">
        <f>F1a!B32</f>
        <v>-1.2226327E-2</v>
      </c>
      <c r="O32" s="116">
        <f>F1a!C32</f>
        <v>0.11491237479999999</v>
      </c>
      <c r="P32" s="116">
        <f>F1a!D32</f>
        <v>0.2193507925</v>
      </c>
      <c r="R32" s="280"/>
      <c r="S32" s="280"/>
      <c r="T32" s="280"/>
      <c r="U32" s="280"/>
      <c r="V32" s="23"/>
      <c r="W32" s="54"/>
    </row>
    <row r="33" spans="1:23" x14ac:dyDescent="0.25">
      <c r="A33" s="72" t="s">
        <v>18</v>
      </c>
      <c r="B33" s="116">
        <v>2.2052864599999999E-2</v>
      </c>
      <c r="C33" s="116">
        <v>0.16846558580000001</v>
      </c>
      <c r="D33" s="116">
        <v>0.201858222</v>
      </c>
      <c r="E33" s="129"/>
      <c r="F33" s="116">
        <v>1.33474696E-2</v>
      </c>
      <c r="G33" s="116">
        <v>4.2805870900000001E-2</v>
      </c>
      <c r="H33" s="116">
        <v>4.0486162700000002E-2</v>
      </c>
      <c r="I33" s="131"/>
      <c r="J33" s="116">
        <v>1.58174708E-2</v>
      </c>
      <c r="K33" s="116">
        <v>-1.2198535999999999E-2</v>
      </c>
      <c r="L33" s="116">
        <v>-8.7780715999999995E-2</v>
      </c>
      <c r="M33" s="23"/>
      <c r="N33" s="116">
        <f>F1a!B33</f>
        <v>4.3284859699999997E-2</v>
      </c>
      <c r="O33" s="116">
        <f>F1a!C33</f>
        <v>0.12927810770000001</v>
      </c>
      <c r="P33" s="116">
        <f>F1a!D33</f>
        <v>0.16203963669999999</v>
      </c>
      <c r="R33" s="280"/>
      <c r="S33" s="280"/>
      <c r="T33" s="280"/>
      <c r="U33" s="280"/>
      <c r="V33" s="23"/>
      <c r="W33" s="23"/>
    </row>
    <row r="34" spans="1:23" x14ac:dyDescent="0.25">
      <c r="A34" s="72" t="s">
        <v>19</v>
      </c>
      <c r="B34" s="116">
        <v>6.6648282599999997E-2</v>
      </c>
      <c r="C34" s="116">
        <v>0.1592897902</v>
      </c>
      <c r="D34" s="116">
        <v>0.1616702689</v>
      </c>
      <c r="E34" s="129"/>
      <c r="F34" s="116">
        <v>5.7425669E-3</v>
      </c>
      <c r="G34" s="116">
        <v>1.1943594199999999E-2</v>
      </c>
      <c r="H34" s="116">
        <v>-2.6769050999999999E-2</v>
      </c>
      <c r="I34" s="131"/>
      <c r="J34" s="116">
        <v>6.4955199999999996E-4</v>
      </c>
      <c r="K34" s="116">
        <v>-1.6598939E-2</v>
      </c>
      <c r="L34" s="116">
        <v>-8.7522481999999999E-2</v>
      </c>
      <c r="M34" s="23"/>
      <c r="N34" s="116">
        <f>F1a!B34</f>
        <v>2.0572183500000001E-2</v>
      </c>
      <c r="O34" s="116">
        <f>F1a!C34</f>
        <v>5.6352383300000003E-2</v>
      </c>
      <c r="P34" s="116">
        <f>F1a!D34</f>
        <v>3.5855717799999999E-2</v>
      </c>
      <c r="R34" s="280"/>
      <c r="S34" s="280"/>
      <c r="T34" s="280"/>
      <c r="U34" s="280"/>
      <c r="V34" s="23"/>
      <c r="W34" s="23"/>
    </row>
    <row r="35" spans="1:23" x14ac:dyDescent="0.25">
      <c r="A35" s="72" t="s">
        <v>20</v>
      </c>
      <c r="B35" s="116">
        <v>2.388467E-2</v>
      </c>
      <c r="C35" s="116">
        <v>5.5867124099999999E-2</v>
      </c>
      <c r="D35" s="116">
        <v>7.7730741300000003E-2</v>
      </c>
      <c r="E35" s="129"/>
      <c r="F35" s="116">
        <v>-1.4399825999999999E-2</v>
      </c>
      <c r="G35" s="116">
        <v>-1.398853E-3</v>
      </c>
      <c r="H35" s="116">
        <v>-6.5553859999999999E-3</v>
      </c>
      <c r="I35" s="131"/>
      <c r="J35" s="116">
        <v>-2.5762819999999999E-2</v>
      </c>
      <c r="K35" s="116">
        <v>-4.2421713E-2</v>
      </c>
      <c r="L35" s="116">
        <v>-0.12385998199999999</v>
      </c>
      <c r="M35" s="23"/>
      <c r="N35" s="116">
        <f>F1a!B35</f>
        <v>6.2368442000000001E-3</v>
      </c>
      <c r="O35" s="116">
        <f>F1a!C35</f>
        <v>5.4494286999999999E-3</v>
      </c>
      <c r="P35" s="116">
        <f>F1a!D35</f>
        <v>-1.7585449E-2</v>
      </c>
      <c r="R35" s="280"/>
      <c r="S35" s="280"/>
      <c r="T35" s="280"/>
      <c r="U35" s="280"/>
      <c r="V35" s="23"/>
      <c r="W35" s="23"/>
    </row>
    <row r="36" spans="1:23" x14ac:dyDescent="0.25">
      <c r="A36" s="72" t="s">
        <v>21</v>
      </c>
      <c r="B36" s="116">
        <v>1.9248825600000002E-2</v>
      </c>
      <c r="C36" s="116">
        <v>-5.9479340000000002E-3</v>
      </c>
      <c r="D36" s="116">
        <v>1.5346520299999999E-2</v>
      </c>
      <c r="E36" s="129"/>
      <c r="F36" s="116">
        <v>-5.8550249999999998E-3</v>
      </c>
      <c r="G36" s="116">
        <v>-2.0695241999999999E-2</v>
      </c>
      <c r="H36" s="116">
        <v>-6.2518874000000002E-2</v>
      </c>
      <c r="I36" s="131"/>
      <c r="J36" s="116">
        <v>-2.2573428999999999E-2</v>
      </c>
      <c r="K36" s="116">
        <v>-5.8702368999999997E-2</v>
      </c>
      <c r="L36" s="116">
        <v>-0.14208038000000001</v>
      </c>
      <c r="M36" s="23"/>
      <c r="N36" s="116">
        <f>F1a!B36</f>
        <v>-7.5175290000000002E-3</v>
      </c>
      <c r="O36" s="116">
        <f>F1a!C36</f>
        <v>-7.2949950000000003E-3</v>
      </c>
      <c r="P36" s="116">
        <f>F1a!D36</f>
        <v>-3.7432224E-2</v>
      </c>
      <c r="R36" s="280"/>
      <c r="S36" s="280"/>
      <c r="T36" s="280"/>
      <c r="U36" s="280"/>
      <c r="V36" s="23"/>
      <c r="W36" s="23"/>
    </row>
    <row r="37" spans="1:23" x14ac:dyDescent="0.25">
      <c r="A37" s="72" t="s">
        <v>22</v>
      </c>
      <c r="B37" s="116">
        <v>-8.6337900000000006E-3</v>
      </c>
      <c r="C37" s="116">
        <v>1.8125577E-2</v>
      </c>
      <c r="D37" s="116">
        <v>3.8945262299999998E-2</v>
      </c>
      <c r="E37" s="129"/>
      <c r="F37" s="116">
        <v>-9.2886930000000006E-3</v>
      </c>
      <c r="G37" s="116">
        <v>-1.8477492000000002E-2</v>
      </c>
      <c r="H37" s="116">
        <v>-4.9199775000000001E-2</v>
      </c>
      <c r="I37" s="131"/>
      <c r="J37" s="116">
        <v>-2.0877771E-2</v>
      </c>
      <c r="K37" s="116">
        <v>-4.8060855E-2</v>
      </c>
      <c r="L37" s="116">
        <v>-0.12779495900000001</v>
      </c>
      <c r="M37" s="23"/>
      <c r="N37" s="116">
        <f>F1a!B37</f>
        <v>-1.0233819E-2</v>
      </c>
      <c r="O37" s="116">
        <f>F1a!C37</f>
        <v>-2.1456904999999998E-2</v>
      </c>
      <c r="P37" s="116">
        <f>F1a!D37</f>
        <v>-5.5857891E-2</v>
      </c>
      <c r="R37" s="280"/>
      <c r="S37" s="280"/>
      <c r="T37" s="280"/>
      <c r="U37" s="280"/>
      <c r="V37" s="23"/>
      <c r="W37" s="23"/>
    </row>
    <row r="38" spans="1:23" x14ac:dyDescent="0.25">
      <c r="A38" s="72" t="s">
        <v>23</v>
      </c>
      <c r="B38" s="116">
        <v>-1.1085369999999999E-3</v>
      </c>
      <c r="C38" s="116">
        <v>-1.7008695000000001E-2</v>
      </c>
      <c r="D38" s="116">
        <v>-9.2946260000000003E-3</v>
      </c>
      <c r="E38" s="129"/>
      <c r="F38" s="116">
        <v>-7.6813130000000004E-3</v>
      </c>
      <c r="G38" s="116">
        <v>-3.7782718E-2</v>
      </c>
      <c r="H38" s="116">
        <v>-5.5914274E-2</v>
      </c>
      <c r="I38" s="131"/>
      <c r="J38" s="116">
        <v>-2.8318447E-2</v>
      </c>
      <c r="K38" s="116">
        <v>-4.5325192E-2</v>
      </c>
      <c r="L38" s="116">
        <v>-0.14939302800000001</v>
      </c>
      <c r="M38" s="23"/>
      <c r="N38" s="116">
        <f>F1a!B38</f>
        <v>-1.0637146E-2</v>
      </c>
      <c r="O38" s="116">
        <f>F1a!C38</f>
        <v>-4.1577369000000003E-2</v>
      </c>
      <c r="P38" s="116">
        <f>F1a!D38</f>
        <v>-8.9109991999999999E-2</v>
      </c>
      <c r="R38" s="280"/>
      <c r="S38" s="280"/>
      <c r="T38" s="280"/>
      <c r="U38" s="280"/>
      <c r="V38" s="23"/>
      <c r="W38" s="23"/>
    </row>
    <row r="39" spans="1:23" x14ac:dyDescent="0.25">
      <c r="A39" s="72" t="s">
        <v>71</v>
      </c>
      <c r="B39" s="116">
        <v>3.3379946299999998E-2</v>
      </c>
      <c r="C39" s="116">
        <v>-9.4565299999999995E-3</v>
      </c>
      <c r="D39" s="116">
        <v>-2.5667562000000001E-2</v>
      </c>
      <c r="E39" s="129"/>
      <c r="F39" s="116">
        <v>1.0330164500000001E-2</v>
      </c>
      <c r="G39" s="116">
        <v>-5.3365266000000001E-2</v>
      </c>
      <c r="H39" s="116">
        <v>-7.3278464000000001E-2</v>
      </c>
      <c r="I39" s="131"/>
      <c r="J39" s="116">
        <v>-6.1411902999999997E-2</v>
      </c>
      <c r="K39" s="116">
        <v>-0.140231251</v>
      </c>
      <c r="L39" s="116">
        <v>-0.20392132700000001</v>
      </c>
      <c r="M39" s="23"/>
      <c r="N39" s="116">
        <f>F1a!B39</f>
        <v>-2.2158166999999999E-2</v>
      </c>
      <c r="O39" s="116">
        <f>F1a!C39</f>
        <v>-5.6398324E-2</v>
      </c>
      <c r="P39" s="116">
        <f>F1a!D39</f>
        <v>-0.107646876</v>
      </c>
      <c r="R39" s="280"/>
      <c r="S39" s="280"/>
      <c r="T39" s="280"/>
      <c r="U39" s="280"/>
      <c r="V39" s="23"/>
      <c r="W39" s="23"/>
    </row>
    <row r="40" spans="1:23" x14ac:dyDescent="0.25">
      <c r="A40" s="72" t="s">
        <v>72</v>
      </c>
      <c r="B40" s="116">
        <v>5.6762293000000002E-3</v>
      </c>
      <c r="C40" s="116">
        <v>-2.4856519000000001E-2</v>
      </c>
      <c r="D40" s="116">
        <v>-4.0306991E-2</v>
      </c>
      <c r="E40" s="129"/>
      <c r="F40" s="116">
        <v>-5.5997567999999998E-2</v>
      </c>
      <c r="G40" s="116">
        <v>-9.9762749999999997E-2</v>
      </c>
      <c r="H40" s="116">
        <v>-0.12960423300000001</v>
      </c>
      <c r="I40" s="131"/>
      <c r="J40" s="116">
        <v>-5.5333327000000002E-2</v>
      </c>
      <c r="K40" s="116">
        <v>-0.11086228099999999</v>
      </c>
      <c r="L40" s="116">
        <v>-0.15948506600000001</v>
      </c>
      <c r="M40" s="23"/>
      <c r="N40" s="116">
        <f>F1a!B40</f>
        <v>-3.6946225999999999E-2</v>
      </c>
      <c r="O40" s="116">
        <f>F1a!C40</f>
        <v>-0.10979333099999999</v>
      </c>
      <c r="P40" s="116">
        <f>F1a!D40</f>
        <v>-0.14935438700000001</v>
      </c>
      <c r="R40" s="280"/>
      <c r="S40" s="280"/>
      <c r="T40" s="280"/>
      <c r="U40" s="280"/>
      <c r="V40" s="23"/>
      <c r="W40" s="23"/>
    </row>
    <row r="41" spans="1:23" x14ac:dyDescent="0.25">
      <c r="A41" s="111" t="s">
        <v>14</v>
      </c>
      <c r="B41" s="120">
        <v>-3.3638580000000001E-2</v>
      </c>
      <c r="C41" s="120">
        <v>-0.173908702</v>
      </c>
      <c r="D41" s="120">
        <v>-0.22353785600000001</v>
      </c>
      <c r="E41" s="118"/>
      <c r="F41" s="120">
        <v>-0.17168097800000001</v>
      </c>
      <c r="G41" s="120">
        <v>-0.20330289600000001</v>
      </c>
      <c r="H41" s="120">
        <v>-0.35257176600000001</v>
      </c>
      <c r="I41" s="276"/>
      <c r="J41" s="120">
        <v>-0.12945606000000001</v>
      </c>
      <c r="K41" s="120">
        <v>-0.25024296000000001</v>
      </c>
      <c r="L41" s="120">
        <v>-0.30461275599999998</v>
      </c>
      <c r="M41" s="118"/>
      <c r="N41" s="120">
        <f>F1a!B41</f>
        <v>-0.125664638</v>
      </c>
      <c r="O41" s="120">
        <f>F1a!C41</f>
        <v>-0.177541323</v>
      </c>
      <c r="P41" s="120">
        <f>F1a!D41</f>
        <v>-0.26556062200000002</v>
      </c>
      <c r="R41" s="280"/>
      <c r="S41" s="280"/>
      <c r="T41" s="280"/>
      <c r="U41" s="280"/>
      <c r="V41" s="23"/>
      <c r="W41" s="23"/>
    </row>
    <row r="42" spans="1:23" ht="11.25" customHeight="1" x14ac:dyDescent="0.25">
      <c r="B42" s="16"/>
      <c r="C42" s="16"/>
      <c r="D42" s="16"/>
      <c r="F42" s="23"/>
      <c r="G42" s="23"/>
      <c r="H42" s="23"/>
      <c r="I42" s="23"/>
      <c r="J42" s="23"/>
      <c r="K42" s="23"/>
      <c r="L42" s="23"/>
      <c r="M42" s="23"/>
      <c r="N42" s="23"/>
      <c r="O42" s="23"/>
      <c r="P42" s="23"/>
      <c r="R42" s="23"/>
      <c r="S42" s="23"/>
      <c r="T42" s="280"/>
      <c r="U42" s="280"/>
      <c r="V42" s="23"/>
      <c r="W42" s="23"/>
    </row>
    <row r="43" spans="1:23" ht="11.25" customHeight="1" x14ac:dyDescent="0.25">
      <c r="B43" s="16"/>
      <c r="C43" s="16"/>
      <c r="D43" s="16"/>
      <c r="F43" s="23"/>
      <c r="G43" s="23"/>
      <c r="H43" s="23"/>
      <c r="I43" s="23"/>
      <c r="J43" s="23"/>
      <c r="K43" s="23"/>
      <c r="L43" s="23"/>
      <c r="M43" s="23"/>
      <c r="N43" s="23"/>
      <c r="O43" s="23"/>
      <c r="P43" s="23"/>
      <c r="R43" s="23"/>
      <c r="S43" s="23"/>
      <c r="T43" s="280"/>
      <c r="U43" s="280"/>
      <c r="V43" s="23"/>
      <c r="W43" s="23"/>
    </row>
    <row r="44" spans="1:23" x14ac:dyDescent="0.25">
      <c r="A44" s="117" t="s">
        <v>224</v>
      </c>
      <c r="B44" s="8"/>
      <c r="C44" s="8"/>
      <c r="D44" s="8"/>
      <c r="E44" s="118"/>
      <c r="F44" s="118"/>
      <c r="G44" s="118"/>
      <c r="H44" s="118"/>
      <c r="I44" s="118"/>
      <c r="J44" s="118"/>
      <c r="K44" s="118"/>
      <c r="L44" s="118"/>
      <c r="M44" s="118"/>
      <c r="N44" s="118"/>
      <c r="O44" s="118"/>
      <c r="P44" s="118"/>
    </row>
    <row r="45" spans="1:23" x14ac:dyDescent="0.25">
      <c r="B45" s="301" t="s">
        <v>244</v>
      </c>
      <c r="C45" s="301"/>
      <c r="D45" s="301"/>
      <c r="E45" s="129"/>
      <c r="F45" s="301" t="s">
        <v>245</v>
      </c>
      <c r="G45" s="301"/>
      <c r="H45" s="301"/>
      <c r="I45" s="129"/>
      <c r="J45" s="301" t="s">
        <v>246</v>
      </c>
      <c r="K45" s="301"/>
      <c r="L45" s="301"/>
      <c r="M45" s="23"/>
      <c r="N45" s="301" t="s">
        <v>225</v>
      </c>
      <c r="O45" s="301"/>
      <c r="P45" s="301"/>
    </row>
    <row r="46" spans="1:23" x14ac:dyDescent="0.25">
      <c r="A46" s="117" t="s">
        <v>63</v>
      </c>
      <c r="B46" s="119" t="s">
        <v>59</v>
      </c>
      <c r="C46" s="119" t="s">
        <v>60</v>
      </c>
      <c r="D46" s="119" t="s">
        <v>61</v>
      </c>
      <c r="E46" s="118"/>
      <c r="F46" s="119" t="s">
        <v>59</v>
      </c>
      <c r="G46" s="119" t="s">
        <v>60</v>
      </c>
      <c r="H46" s="119" t="s">
        <v>61</v>
      </c>
      <c r="I46" s="118"/>
      <c r="J46" s="119" t="s">
        <v>59</v>
      </c>
      <c r="K46" s="119" t="s">
        <v>60</v>
      </c>
      <c r="L46" s="119" t="s">
        <v>61</v>
      </c>
      <c r="M46" s="118"/>
      <c r="N46" s="119" t="s">
        <v>59</v>
      </c>
      <c r="O46" s="119" t="s">
        <v>60</v>
      </c>
      <c r="P46" s="119" t="s">
        <v>61</v>
      </c>
    </row>
    <row r="47" spans="1:23" x14ac:dyDescent="0.25">
      <c r="A47" s="72" t="s">
        <v>15</v>
      </c>
      <c r="B47" s="109">
        <v>13.524793388000001</v>
      </c>
      <c r="C47" s="109">
        <v>23.796487602999999</v>
      </c>
      <c r="D47" s="109">
        <v>28.025826446</v>
      </c>
      <c r="E47" s="278"/>
      <c r="F47" s="109">
        <v>9.6303696304000006</v>
      </c>
      <c r="G47" s="109">
        <v>17.061938061999999</v>
      </c>
      <c r="H47" s="109">
        <v>20.518481518000002</v>
      </c>
      <c r="I47" s="278"/>
      <c r="J47" s="109">
        <v>7.8626506023999996</v>
      </c>
      <c r="K47" s="109">
        <v>13.810843373000001</v>
      </c>
      <c r="L47" s="109">
        <v>18.606024095999999</v>
      </c>
      <c r="M47" s="248"/>
      <c r="N47" s="18">
        <f>F1b!B32</f>
        <v>10.926391713999999</v>
      </c>
      <c r="O47" s="18">
        <f>F1b!C32</f>
        <v>21.595154429000001</v>
      </c>
      <c r="P47" s="18">
        <f>F1b!D32</f>
        <v>27.181801368999999</v>
      </c>
    </row>
    <row r="48" spans="1:23" x14ac:dyDescent="0.25">
      <c r="A48" s="72" t="s">
        <v>16</v>
      </c>
      <c r="B48" s="109">
        <v>12.325630252</v>
      </c>
      <c r="C48" s="109">
        <v>18.304621849</v>
      </c>
      <c r="D48" s="109">
        <v>21.397058823999998</v>
      </c>
      <c r="E48" s="278"/>
      <c r="F48" s="109">
        <v>7.6535211268000003</v>
      </c>
      <c r="G48" s="109">
        <v>14.304225352</v>
      </c>
      <c r="H48" s="109">
        <v>18.800938967</v>
      </c>
      <c r="I48" s="278"/>
      <c r="J48" s="109">
        <v>3.4684491979000001</v>
      </c>
      <c r="K48" s="109">
        <v>12.013903743</v>
      </c>
      <c r="L48" s="109">
        <v>20.428877005</v>
      </c>
      <c r="M48" s="248"/>
      <c r="N48" s="18">
        <f>F1b!B33</f>
        <v>9.3281487102000007</v>
      </c>
      <c r="O48" s="18">
        <f>F1b!C33</f>
        <v>14.75853566</v>
      </c>
      <c r="P48" s="18">
        <f>F1b!D33</f>
        <v>18.953148710000001</v>
      </c>
    </row>
    <row r="49" spans="1:16" x14ac:dyDescent="0.25">
      <c r="A49" s="72" t="s">
        <v>17</v>
      </c>
      <c r="B49" s="109">
        <v>2.4960707269000002</v>
      </c>
      <c r="C49" s="109">
        <v>7.4361493124000004</v>
      </c>
      <c r="D49" s="109">
        <v>13.351669941000001</v>
      </c>
      <c r="E49" s="278"/>
      <c r="F49" s="109">
        <v>-1.363299351</v>
      </c>
      <c r="G49" s="109">
        <v>3.6005560704000001</v>
      </c>
      <c r="H49" s="109">
        <v>9.7590361445999996</v>
      </c>
      <c r="I49" s="278"/>
      <c r="J49" s="109">
        <v>0.1914357683</v>
      </c>
      <c r="K49" s="109">
        <v>2.6335012594</v>
      </c>
      <c r="L49" s="109">
        <v>4.6574307304999998</v>
      </c>
      <c r="M49" s="248"/>
      <c r="N49" s="18">
        <f>F1b!B34</f>
        <v>0.19169160360000001</v>
      </c>
      <c r="O49" s="18">
        <f>F1b!C34</f>
        <v>5.8090124978000004</v>
      </c>
      <c r="P49" s="18">
        <f>F1b!D34</f>
        <v>12.363316318000001</v>
      </c>
    </row>
    <row r="50" spans="1:16" x14ac:dyDescent="0.25">
      <c r="A50" s="72" t="s">
        <v>18</v>
      </c>
      <c r="B50" s="109">
        <v>-5.6289180989999998</v>
      </c>
      <c r="C50" s="109">
        <v>0.2922143579</v>
      </c>
      <c r="D50" s="109">
        <v>2.6572295248</v>
      </c>
      <c r="E50" s="278"/>
      <c r="F50" s="109">
        <v>-1.3664202750000001</v>
      </c>
      <c r="G50" s="109">
        <v>-1.1541710670000001</v>
      </c>
      <c r="H50" s="109">
        <v>0.88701161559999997</v>
      </c>
      <c r="I50" s="278"/>
      <c r="J50" s="109">
        <v>0.68708388809999998</v>
      </c>
      <c r="K50" s="109">
        <v>0.45672436750000001</v>
      </c>
      <c r="L50" s="109">
        <v>2.0559254328000001</v>
      </c>
      <c r="M50" s="248"/>
      <c r="N50" s="18">
        <f>F1b!B35</f>
        <v>-3.672043011</v>
      </c>
      <c r="O50" s="18">
        <f>F1b!C35</f>
        <v>-1.5948540710000001</v>
      </c>
      <c r="P50" s="18">
        <f>F1b!D35</f>
        <v>1.8166282642</v>
      </c>
    </row>
    <row r="51" spans="1:16" x14ac:dyDescent="0.25">
      <c r="A51" s="72" t="s">
        <v>19</v>
      </c>
      <c r="B51" s="109">
        <v>-2.7695700109999999</v>
      </c>
      <c r="C51" s="109">
        <v>-1.637265711</v>
      </c>
      <c r="D51" s="109">
        <v>-2.2657111360000002</v>
      </c>
      <c r="E51" s="278"/>
      <c r="F51" s="109">
        <v>-0.905405405</v>
      </c>
      <c r="G51" s="109">
        <v>-2.275900901</v>
      </c>
      <c r="H51" s="109">
        <v>-2.561936937</v>
      </c>
      <c r="I51" s="278"/>
      <c r="J51" s="109">
        <v>0.19694868239999999</v>
      </c>
      <c r="K51" s="109">
        <v>-0.3370319</v>
      </c>
      <c r="L51" s="109">
        <v>0.4895977809</v>
      </c>
      <c r="M51" s="248"/>
      <c r="N51" s="18">
        <f>F1b!B36</f>
        <v>-2.5346802749999999</v>
      </c>
      <c r="O51" s="18">
        <f>F1b!C36</f>
        <v>-4.0270776919999998</v>
      </c>
      <c r="P51" s="18">
        <f>F1b!D36</f>
        <v>-3.943345136</v>
      </c>
    </row>
    <row r="52" spans="1:16" x14ac:dyDescent="0.25">
      <c r="A52" s="72" t="s">
        <v>20</v>
      </c>
      <c r="B52" s="109">
        <v>-3.552690583</v>
      </c>
      <c r="C52" s="109">
        <v>-6.9136771299999999</v>
      </c>
      <c r="D52" s="109">
        <v>-7.5594170399999996</v>
      </c>
      <c r="E52" s="278"/>
      <c r="F52" s="109">
        <v>-2.307424594</v>
      </c>
      <c r="G52" s="109">
        <v>-3.965197216</v>
      </c>
      <c r="H52" s="109">
        <v>-4.1450116010000002</v>
      </c>
      <c r="I52" s="278"/>
      <c r="J52" s="109">
        <v>-1.511111111</v>
      </c>
      <c r="K52" s="109">
        <v>-2.8541666669999999</v>
      </c>
      <c r="L52" s="109">
        <v>-4.2263888889999999</v>
      </c>
      <c r="M52" s="248"/>
      <c r="N52" s="18">
        <f>F1b!B37</f>
        <v>-2.6573350690000002</v>
      </c>
      <c r="O52" s="18">
        <f>F1b!C37</f>
        <v>-6.3810763890000004</v>
      </c>
      <c r="P52" s="18">
        <f>F1b!D37</f>
        <v>-7.7866753470000001</v>
      </c>
    </row>
    <row r="53" spans="1:16" x14ac:dyDescent="0.25">
      <c r="A53" s="72" t="s">
        <v>21</v>
      </c>
      <c r="B53" s="109">
        <v>-3.8892773890000001</v>
      </c>
      <c r="C53" s="109">
        <v>-10.881118880000001</v>
      </c>
      <c r="D53" s="109">
        <v>-13.18414918</v>
      </c>
      <c r="E53" s="278"/>
      <c r="F53" s="109">
        <v>-3.116959064</v>
      </c>
      <c r="G53" s="109">
        <v>-6.9578947370000002</v>
      </c>
      <c r="H53" s="109">
        <v>-10.553216369999999</v>
      </c>
      <c r="I53" s="278"/>
      <c r="J53" s="109">
        <v>-1.8981612450000001</v>
      </c>
      <c r="K53" s="109">
        <v>-5.7001414429999997</v>
      </c>
      <c r="L53" s="109">
        <v>-8.693069307</v>
      </c>
      <c r="M53" s="248"/>
      <c r="N53" s="18">
        <f>F1b!B38</f>
        <v>-3.2377938519999998</v>
      </c>
      <c r="O53" s="18">
        <f>F1b!C38</f>
        <v>-7.5316455700000002</v>
      </c>
      <c r="P53" s="18">
        <f>F1b!D38</f>
        <v>-10.98191682</v>
      </c>
    </row>
    <row r="54" spans="1:16" x14ac:dyDescent="0.25">
      <c r="A54" s="72" t="s">
        <v>22</v>
      </c>
      <c r="B54" s="109">
        <v>-5.5676328499999999</v>
      </c>
      <c r="C54" s="109">
        <v>-11.46859903</v>
      </c>
      <c r="D54" s="109">
        <v>-16.08091787</v>
      </c>
      <c r="E54" s="278"/>
      <c r="F54" s="109">
        <v>-3.9131985729999998</v>
      </c>
      <c r="G54" s="109">
        <v>-8.3852556479999993</v>
      </c>
      <c r="H54" s="109">
        <v>-13.21878716</v>
      </c>
      <c r="I54" s="278"/>
      <c r="J54" s="109">
        <v>-3.0469416790000001</v>
      </c>
      <c r="K54" s="109">
        <v>-6.8165007109999998</v>
      </c>
      <c r="L54" s="109">
        <v>-11.12517781</v>
      </c>
      <c r="M54" s="248"/>
      <c r="N54" s="18">
        <f>F1b!B39</f>
        <v>-3.626611418</v>
      </c>
      <c r="O54" s="18">
        <f>F1b!C39</f>
        <v>-9.3172191529999999</v>
      </c>
      <c r="P54" s="18">
        <f>F1b!D39</f>
        <v>-14.39410681</v>
      </c>
    </row>
    <row r="55" spans="1:16" x14ac:dyDescent="0.25">
      <c r="A55" s="72" t="s">
        <v>23</v>
      </c>
      <c r="B55" s="109">
        <v>-5.5242130749999996</v>
      </c>
      <c r="C55" s="109">
        <v>-14.92857143</v>
      </c>
      <c r="D55" s="109">
        <v>-21.006053269999999</v>
      </c>
      <c r="E55" s="278"/>
      <c r="F55" s="109">
        <v>-3.9556886229999999</v>
      </c>
      <c r="G55" s="109">
        <v>-9.8275449100000003</v>
      </c>
      <c r="H55" s="109">
        <v>-15.49580838</v>
      </c>
      <c r="I55" s="278"/>
      <c r="J55" s="109">
        <v>-3.1546961329999998</v>
      </c>
      <c r="K55" s="109">
        <v>-7.743093923</v>
      </c>
      <c r="L55" s="109">
        <v>-15.05524862</v>
      </c>
      <c r="M55" s="248"/>
      <c r="N55" s="18">
        <f>F1b!B40</f>
        <v>-3.9810570630000002</v>
      </c>
      <c r="O55" s="18">
        <f>F1b!C40</f>
        <v>-10.25631431</v>
      </c>
      <c r="P55" s="18">
        <f>F1b!D40</f>
        <v>-16.979653880000001</v>
      </c>
    </row>
    <row r="56" spans="1:16" x14ac:dyDescent="0.25">
      <c r="A56" s="72" t="s">
        <v>71</v>
      </c>
      <c r="B56" s="109">
        <v>-4.5461165049999996</v>
      </c>
      <c r="C56" s="109">
        <v>-14.053398059999999</v>
      </c>
      <c r="D56" s="109">
        <v>-21.616504849999998</v>
      </c>
      <c r="E56" s="278"/>
      <c r="F56" s="109">
        <v>-3.1219512200000001</v>
      </c>
      <c r="G56" s="109">
        <v>-10.7</v>
      </c>
      <c r="H56" s="109">
        <v>-16.478048780000002</v>
      </c>
      <c r="I56" s="278"/>
      <c r="J56" s="109">
        <v>-4.4836065569999999</v>
      </c>
      <c r="K56" s="109">
        <v>-13.338797810000001</v>
      </c>
      <c r="L56" s="109">
        <v>-18.896174859999999</v>
      </c>
      <c r="M56" s="248"/>
      <c r="N56" s="18">
        <f>F1b!B41</f>
        <v>-3.84910123</v>
      </c>
      <c r="O56" s="18">
        <f>F1b!C41</f>
        <v>-10.20719016</v>
      </c>
      <c r="P56" s="18">
        <f>F1b!D41</f>
        <v>-17.489593190000001</v>
      </c>
    </row>
    <row r="57" spans="1:16" x14ac:dyDescent="0.25">
      <c r="A57" s="72" t="s">
        <v>72</v>
      </c>
      <c r="B57" s="109">
        <v>-4.2594936710000004</v>
      </c>
      <c r="C57" s="109">
        <v>-11.167721520000001</v>
      </c>
      <c r="D57" s="109">
        <v>-19.76265823</v>
      </c>
      <c r="E57" s="278"/>
      <c r="F57" s="109">
        <v>-4.1869158879999997</v>
      </c>
      <c r="G57" s="109">
        <v>-10.847352020000001</v>
      </c>
      <c r="H57" s="109">
        <v>-17.221183799999999</v>
      </c>
      <c r="I57" s="278"/>
      <c r="J57" s="109">
        <v>-4.4362934359999997</v>
      </c>
      <c r="K57" s="109">
        <v>-7.5868725870000002</v>
      </c>
      <c r="L57" s="109">
        <v>-10.706563709999999</v>
      </c>
      <c r="M57" s="248"/>
      <c r="N57" s="18">
        <f>F1b!B42</f>
        <v>-3.4631771150000001</v>
      </c>
      <c r="O57" s="18">
        <f>F1b!C42</f>
        <v>-10.34449178</v>
      </c>
      <c r="P57" s="18">
        <f>F1b!D42</f>
        <v>-17.384662200000001</v>
      </c>
    </row>
    <row r="58" spans="1:16" x14ac:dyDescent="0.25">
      <c r="A58" s="111" t="s">
        <v>14</v>
      </c>
      <c r="B58" s="277">
        <v>-2.16</v>
      </c>
      <c r="C58" s="277">
        <v>-11.426666669999999</v>
      </c>
      <c r="D58" s="277">
        <v>-21.92</v>
      </c>
      <c r="E58" s="279"/>
      <c r="F58" s="277">
        <v>-3.5974025969999999</v>
      </c>
      <c r="G58" s="277">
        <v>-8.3766233769999996</v>
      </c>
      <c r="H58" s="277">
        <v>-19.98701299</v>
      </c>
      <c r="I58" s="279"/>
      <c r="J58" s="277">
        <v>-4.1846153849999999</v>
      </c>
      <c r="K58" s="277">
        <v>-8.7846153850000004</v>
      </c>
      <c r="L58" s="277">
        <v>-11.969230769999999</v>
      </c>
      <c r="M58" s="279"/>
      <c r="N58" s="112">
        <f>F1b!B43</f>
        <v>-2.5637755100000001</v>
      </c>
      <c r="O58" s="112">
        <f>F1b!C43</f>
        <v>-7.0688775509999999</v>
      </c>
      <c r="P58" s="112">
        <f>F1b!D43</f>
        <v>-15.420918370000001</v>
      </c>
    </row>
  </sheetData>
  <mergeCells count="9">
    <mergeCell ref="B45:D45"/>
    <mergeCell ref="F45:H45"/>
    <mergeCell ref="J45:L45"/>
    <mergeCell ref="N45:P45"/>
    <mergeCell ref="A24:J24"/>
    <mergeCell ref="B28:D28"/>
    <mergeCell ref="F28:H28"/>
    <mergeCell ref="J28:L28"/>
    <mergeCell ref="N28:P28"/>
  </mergeCells>
  <hyperlinks>
    <hyperlink ref="H1" location="Index!A1" display="Index"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Y52"/>
  <sheetViews>
    <sheetView workbookViewId="0">
      <selection activeCell="J26" sqref="J26"/>
    </sheetView>
  </sheetViews>
  <sheetFormatPr defaultRowHeight="15" x14ac:dyDescent="0.25"/>
  <cols>
    <col min="1" max="1" width="10.7109375" style="73" customWidth="1"/>
    <col min="2" max="16384" width="9.140625" style="73"/>
  </cols>
  <sheetData>
    <row r="1" spans="1:11" x14ac:dyDescent="0.25">
      <c r="A1" s="62" t="s">
        <v>240</v>
      </c>
      <c r="K1" s="184" t="s">
        <v>113</v>
      </c>
    </row>
    <row r="26" spans="1:25" ht="27.75" customHeight="1" x14ac:dyDescent="0.25">
      <c r="A26" s="302" t="s">
        <v>136</v>
      </c>
      <c r="B26" s="302"/>
      <c r="C26" s="302"/>
      <c r="D26" s="302"/>
      <c r="E26" s="302"/>
      <c r="F26" s="302"/>
      <c r="G26" s="302"/>
      <c r="H26" s="302"/>
      <c r="I26" s="302"/>
    </row>
    <row r="27" spans="1:25" x14ac:dyDescent="0.25">
      <c r="A27" s="71" t="s">
        <v>49</v>
      </c>
    </row>
    <row r="28" spans="1:25" s="114" customFormat="1" x14ac:dyDescent="0.25">
      <c r="A28" s="125"/>
      <c r="B28" s="8"/>
      <c r="C28" s="8"/>
      <c r="D28" s="8"/>
      <c r="E28" s="8"/>
      <c r="F28" s="8"/>
      <c r="G28" s="8"/>
      <c r="H28" s="8"/>
      <c r="I28" s="8"/>
      <c r="J28" s="8"/>
      <c r="K28" s="8"/>
      <c r="L28" s="8"/>
      <c r="M28" s="8"/>
      <c r="N28" s="8"/>
      <c r="O28" s="8"/>
      <c r="P28" s="8"/>
      <c r="Q28" s="8"/>
      <c r="R28" s="8"/>
      <c r="S28" s="8"/>
      <c r="T28" s="8"/>
      <c r="U28" s="8"/>
      <c r="V28" s="8"/>
      <c r="W28" s="8"/>
      <c r="X28" s="8"/>
    </row>
    <row r="29" spans="1:25" x14ac:dyDescent="0.25">
      <c r="B29" s="304" t="s">
        <v>73</v>
      </c>
      <c r="C29" s="304"/>
      <c r="D29" s="304"/>
      <c r="E29" s="304"/>
      <c r="F29" s="304"/>
      <c r="G29" s="304"/>
      <c r="H29" s="304"/>
      <c r="I29" s="304"/>
      <c r="J29" s="304"/>
      <c r="K29" s="304"/>
      <c r="L29" s="304"/>
      <c r="M29" s="122"/>
      <c r="N29" s="305" t="s">
        <v>74</v>
      </c>
      <c r="O29" s="305"/>
      <c r="P29" s="305"/>
      <c r="Q29" s="305"/>
      <c r="R29" s="305"/>
      <c r="S29" s="305"/>
      <c r="T29" s="305"/>
      <c r="U29" s="305"/>
      <c r="V29" s="305"/>
      <c r="W29" s="305"/>
      <c r="X29" s="305"/>
    </row>
    <row r="30" spans="1:25" x14ac:dyDescent="0.25">
      <c r="B30" s="42">
        <v>1980</v>
      </c>
      <c r="C30" s="42">
        <f>B30+1</f>
        <v>1981</v>
      </c>
      <c r="D30" s="42">
        <f t="shared" ref="D30:L30" si="0">C30+1</f>
        <v>1982</v>
      </c>
      <c r="E30" s="42">
        <f t="shared" si="0"/>
        <v>1983</v>
      </c>
      <c r="F30" s="42">
        <f t="shared" si="0"/>
        <v>1984</v>
      </c>
      <c r="G30" s="42">
        <f t="shared" si="0"/>
        <v>1985</v>
      </c>
      <c r="H30" s="42">
        <f t="shared" si="0"/>
        <v>1986</v>
      </c>
      <c r="I30" s="42">
        <f t="shared" si="0"/>
        <v>1987</v>
      </c>
      <c r="J30" s="42">
        <f t="shared" si="0"/>
        <v>1988</v>
      </c>
      <c r="K30" s="42">
        <f t="shared" si="0"/>
        <v>1989</v>
      </c>
      <c r="L30" s="42">
        <f t="shared" si="0"/>
        <v>1990</v>
      </c>
      <c r="N30" s="43">
        <f>B30</f>
        <v>1980</v>
      </c>
      <c r="O30" s="43">
        <f t="shared" ref="O30:X30" si="1">C30</f>
        <v>1981</v>
      </c>
      <c r="P30" s="43">
        <f t="shared" si="1"/>
        <v>1982</v>
      </c>
      <c r="Q30" s="43">
        <f t="shared" si="1"/>
        <v>1983</v>
      </c>
      <c r="R30" s="43">
        <f t="shared" si="1"/>
        <v>1984</v>
      </c>
      <c r="S30" s="43">
        <f t="shared" si="1"/>
        <v>1985</v>
      </c>
      <c r="T30" s="43">
        <f t="shared" si="1"/>
        <v>1986</v>
      </c>
      <c r="U30" s="43">
        <f t="shared" si="1"/>
        <v>1987</v>
      </c>
      <c r="V30" s="43">
        <f t="shared" si="1"/>
        <v>1988</v>
      </c>
      <c r="W30" s="43">
        <f t="shared" si="1"/>
        <v>1989</v>
      </c>
      <c r="X30" s="43">
        <f t="shared" si="1"/>
        <v>1990</v>
      </c>
    </row>
    <row r="31" spans="1:25" x14ac:dyDescent="0.25">
      <c r="A31" s="72" t="s">
        <v>15</v>
      </c>
      <c r="B31" s="9">
        <v>17908.671493999998</v>
      </c>
      <c r="C31" s="9">
        <v>17309.098686000001</v>
      </c>
      <c r="D31" s="9">
        <v>14942.467333000001</v>
      </c>
      <c r="E31" s="9">
        <v>14166.074130999999</v>
      </c>
      <c r="F31" s="9">
        <v>12067.915324</v>
      </c>
      <c r="G31" s="41">
        <v>7240.013895</v>
      </c>
      <c r="H31" s="9">
        <v>13388.09656</v>
      </c>
      <c r="I31" s="9">
        <v>15550.827687000001</v>
      </c>
      <c r="J31" s="9">
        <v>18058.610404999999</v>
      </c>
      <c r="K31" s="9">
        <v>19558.219732000001</v>
      </c>
      <c r="L31" s="9">
        <v>19584.566014</v>
      </c>
      <c r="N31" s="103">
        <f t="shared" ref="N31:N39" si="2">B31/$G31</f>
        <v>2.4735686635032348</v>
      </c>
      <c r="O31" s="103">
        <f t="shared" ref="O31:O39" si="3">C31/$G31</f>
        <v>2.390754898682415</v>
      </c>
      <c r="P31" s="103">
        <f t="shared" ref="P31:P39" si="4">D31/$G31</f>
        <v>2.0638727424707519</v>
      </c>
      <c r="Q31" s="103">
        <f t="shared" ref="Q31:Q39" si="5">E31/$G31</f>
        <v>1.9566363181682815</v>
      </c>
      <c r="R31" s="103">
        <f t="shared" ref="R31:R39" si="6">F31/$G31</f>
        <v>1.6668359341594883</v>
      </c>
      <c r="S31" s="105">
        <f t="shared" ref="S31:S39" si="7">G31/$G31</f>
        <v>1</v>
      </c>
      <c r="T31" s="103">
        <f t="shared" ref="T31:T39" si="8">H31/$G31</f>
        <v>1.849181058788562</v>
      </c>
      <c r="U31" s="103">
        <f t="shared" ref="U31:U39" si="9">I31/$G31</f>
        <v>2.1479002544096639</v>
      </c>
      <c r="V31" s="103">
        <f t="shared" ref="V31:V39" si="10">J31/$G31</f>
        <v>2.4942784180941131</v>
      </c>
      <c r="W31" s="103">
        <f t="shared" ref="W31:W39" si="11">K31/$G31</f>
        <v>2.7014063806572297</v>
      </c>
      <c r="X31" s="103">
        <f t="shared" ref="X31:X39" si="12">L31/$G31</f>
        <v>2.7050453628998179</v>
      </c>
      <c r="Y31" s="23"/>
    </row>
    <row r="32" spans="1:25" x14ac:dyDescent="0.25">
      <c r="A32" s="72" t="s">
        <v>16</v>
      </c>
      <c r="B32" s="9">
        <v>19341.708728000001</v>
      </c>
      <c r="C32" s="9">
        <v>20676.057817000001</v>
      </c>
      <c r="D32" s="9">
        <v>21410.098795000002</v>
      </c>
      <c r="E32" s="9">
        <v>17391.121671000001</v>
      </c>
      <c r="F32" s="9">
        <v>16104.943020999999</v>
      </c>
      <c r="G32" s="41">
        <v>13408.235591000001</v>
      </c>
      <c r="H32" s="9">
        <v>16503.487847</v>
      </c>
      <c r="I32" s="9">
        <v>18688.688515000002</v>
      </c>
      <c r="J32" s="9">
        <v>21034.208342000002</v>
      </c>
      <c r="K32" s="9">
        <v>23042.175147999998</v>
      </c>
      <c r="L32" s="9">
        <v>22822.570723000001</v>
      </c>
      <c r="N32" s="103">
        <f t="shared" si="2"/>
        <v>1.4425245288039779</v>
      </c>
      <c r="O32" s="103">
        <f t="shared" si="3"/>
        <v>1.5420416561652881</v>
      </c>
      <c r="P32" s="103">
        <f t="shared" si="4"/>
        <v>1.5967871872247743</v>
      </c>
      <c r="Q32" s="103">
        <f t="shared" si="5"/>
        <v>1.2970477400228133</v>
      </c>
      <c r="R32" s="103">
        <f t="shared" si="6"/>
        <v>1.2011232135427354</v>
      </c>
      <c r="S32" s="105">
        <f t="shared" si="7"/>
        <v>1</v>
      </c>
      <c r="T32" s="103">
        <f t="shared" si="8"/>
        <v>1.2308470965469629</v>
      </c>
      <c r="U32" s="103">
        <f t="shared" si="9"/>
        <v>1.3938216097235341</v>
      </c>
      <c r="V32" s="103">
        <f t="shared" si="10"/>
        <v>1.5687528906576476</v>
      </c>
      <c r="W32" s="103">
        <f t="shared" si="11"/>
        <v>1.7185091201311065</v>
      </c>
      <c r="X32" s="103">
        <f t="shared" si="12"/>
        <v>1.7021307962636916</v>
      </c>
      <c r="Y32" s="23"/>
    </row>
    <row r="33" spans="1:25" x14ac:dyDescent="0.25">
      <c r="A33" s="72" t="s">
        <v>17</v>
      </c>
      <c r="B33" s="9">
        <v>19336.517873000001</v>
      </c>
      <c r="C33" s="9">
        <v>19033.892036000001</v>
      </c>
      <c r="D33" s="9">
        <v>18111.403657999999</v>
      </c>
      <c r="E33" s="9">
        <v>17290.611778999999</v>
      </c>
      <c r="F33" s="9">
        <v>17011.389136999998</v>
      </c>
      <c r="G33" s="41">
        <v>15413.092924</v>
      </c>
      <c r="H33" s="9">
        <v>18161.544827999998</v>
      </c>
      <c r="I33" s="9">
        <v>20649.457160999998</v>
      </c>
      <c r="J33" s="9">
        <v>22304.610250999998</v>
      </c>
      <c r="K33" s="9">
        <v>23431.643993999998</v>
      </c>
      <c r="L33" s="9">
        <v>24073.038743000001</v>
      </c>
      <c r="N33" s="103">
        <f t="shared" si="2"/>
        <v>1.2545514367781929</v>
      </c>
      <c r="O33" s="103">
        <f t="shared" si="3"/>
        <v>1.2349171013146876</v>
      </c>
      <c r="P33" s="103">
        <f t="shared" si="4"/>
        <v>1.1750661432656655</v>
      </c>
      <c r="Q33" s="103">
        <f t="shared" si="5"/>
        <v>1.1218132443798143</v>
      </c>
      <c r="R33" s="103">
        <f t="shared" si="6"/>
        <v>1.1036973059775215</v>
      </c>
      <c r="S33" s="105">
        <f t="shared" si="7"/>
        <v>1</v>
      </c>
      <c r="T33" s="103">
        <f t="shared" si="8"/>
        <v>1.1783192975966774</v>
      </c>
      <c r="U33" s="103">
        <f t="shared" si="9"/>
        <v>1.3397348126569952</v>
      </c>
      <c r="V33" s="103">
        <f t="shared" si="10"/>
        <v>1.4471209873956636</v>
      </c>
      <c r="W33" s="103">
        <f t="shared" si="11"/>
        <v>1.5202428292321633</v>
      </c>
      <c r="X33" s="103">
        <f t="shared" si="12"/>
        <v>1.5618564594206426</v>
      </c>
      <c r="Y33" s="23"/>
    </row>
    <row r="34" spans="1:25" x14ac:dyDescent="0.25">
      <c r="A34" s="72" t="s">
        <v>18</v>
      </c>
      <c r="B34" s="9">
        <v>22021.215146999999</v>
      </c>
      <c r="C34" s="9">
        <v>21682.012935999999</v>
      </c>
      <c r="D34" s="9">
        <v>20528.076095</v>
      </c>
      <c r="E34" s="9">
        <v>20617.016345</v>
      </c>
      <c r="F34" s="9">
        <v>21362.221179</v>
      </c>
      <c r="G34" s="41">
        <v>22072.968782</v>
      </c>
      <c r="H34" s="9">
        <v>23754.661555999999</v>
      </c>
      <c r="I34" s="9">
        <v>25032.772249000001</v>
      </c>
      <c r="J34" s="9">
        <v>26463.728015000001</v>
      </c>
      <c r="K34" s="9">
        <v>27291.263553000001</v>
      </c>
      <c r="L34" s="9">
        <v>26949.154343999999</v>
      </c>
      <c r="N34" s="103">
        <f t="shared" si="2"/>
        <v>0.9976553387307735</v>
      </c>
      <c r="O34" s="103">
        <f t="shared" si="3"/>
        <v>0.98228802614359623</v>
      </c>
      <c r="P34" s="103">
        <f t="shared" si="4"/>
        <v>0.93000974620777677</v>
      </c>
      <c r="Q34" s="103">
        <f t="shared" si="5"/>
        <v>0.93403912036575276</v>
      </c>
      <c r="R34" s="103">
        <f t="shared" si="6"/>
        <v>0.96780009023618074</v>
      </c>
      <c r="S34" s="105">
        <f t="shared" si="7"/>
        <v>1</v>
      </c>
      <c r="T34" s="103">
        <f t="shared" si="8"/>
        <v>1.0761878834971841</v>
      </c>
      <c r="U34" s="103">
        <f t="shared" si="9"/>
        <v>1.134091770628229</v>
      </c>
      <c r="V34" s="103">
        <f t="shared" si="10"/>
        <v>1.1989201940330094</v>
      </c>
      <c r="W34" s="103">
        <f t="shared" si="11"/>
        <v>1.2364110973262192</v>
      </c>
      <c r="X34" s="103">
        <f t="shared" si="12"/>
        <v>1.2209120852821762</v>
      </c>
      <c r="Y34" s="23"/>
    </row>
    <row r="35" spans="1:25" x14ac:dyDescent="0.25">
      <c r="A35" s="72" t="s">
        <v>19</v>
      </c>
      <c r="B35" s="9">
        <v>24409.186420999999</v>
      </c>
      <c r="C35" s="9">
        <v>24728.412242999999</v>
      </c>
      <c r="D35" s="9">
        <v>24757.925802999998</v>
      </c>
      <c r="E35" s="9">
        <v>24415.256140000001</v>
      </c>
      <c r="F35" s="9">
        <v>26173.726114000001</v>
      </c>
      <c r="G35" s="41">
        <v>28051.997756000001</v>
      </c>
      <c r="H35" s="9">
        <v>28942.304504</v>
      </c>
      <c r="I35" s="9">
        <v>30335.571438999999</v>
      </c>
      <c r="J35" s="9">
        <v>31715.103254000001</v>
      </c>
      <c r="K35" s="9">
        <v>31991.312625999999</v>
      </c>
      <c r="L35" s="9">
        <v>31728.278023999999</v>
      </c>
      <c r="N35" s="103">
        <f t="shared" si="2"/>
        <v>0.87014075194623719</v>
      </c>
      <c r="O35" s="103">
        <f t="shared" si="3"/>
        <v>0.88152054117824374</v>
      </c>
      <c r="P35" s="103">
        <f t="shared" si="4"/>
        <v>0.88257264307332839</v>
      </c>
      <c r="Q35" s="103">
        <f t="shared" si="5"/>
        <v>0.87035712580498326</v>
      </c>
      <c r="R35" s="103">
        <f t="shared" si="6"/>
        <v>0.9330432128813978</v>
      </c>
      <c r="S35" s="105">
        <f t="shared" si="7"/>
        <v>1</v>
      </c>
      <c r="T35" s="103">
        <f t="shared" si="8"/>
        <v>1.0317377306152669</v>
      </c>
      <c r="U35" s="103">
        <f t="shared" si="9"/>
        <v>1.0814050287206931</v>
      </c>
      <c r="V35" s="103">
        <f t="shared" si="10"/>
        <v>1.1305826961010828</v>
      </c>
      <c r="W35" s="103">
        <f t="shared" si="11"/>
        <v>1.1404290312677436</v>
      </c>
      <c r="X35" s="103">
        <f t="shared" si="12"/>
        <v>1.1310523514216981</v>
      </c>
      <c r="Y35" s="23"/>
    </row>
    <row r="36" spans="1:25" x14ac:dyDescent="0.25">
      <c r="A36" s="72" t="s">
        <v>20</v>
      </c>
      <c r="B36" s="9">
        <v>28040.382442999999</v>
      </c>
      <c r="C36" s="9">
        <v>28996.905752999999</v>
      </c>
      <c r="D36" s="9">
        <v>29182.698709</v>
      </c>
      <c r="E36" s="9">
        <v>29678.828882000002</v>
      </c>
      <c r="F36" s="9">
        <v>31703.449453000001</v>
      </c>
      <c r="G36" s="41">
        <v>33799.487220000003</v>
      </c>
      <c r="H36" s="9">
        <v>34162.148801000003</v>
      </c>
      <c r="I36" s="9">
        <v>34673.289657000001</v>
      </c>
      <c r="J36" s="9">
        <v>37147.717213000004</v>
      </c>
      <c r="K36" s="9">
        <v>36640.610353999997</v>
      </c>
      <c r="L36" s="9">
        <v>36392.368349999997</v>
      </c>
      <c r="N36" s="103">
        <f t="shared" si="2"/>
        <v>0.82960969971188803</v>
      </c>
      <c r="O36" s="103">
        <f t="shared" si="3"/>
        <v>0.85790963526339548</v>
      </c>
      <c r="P36" s="103">
        <f t="shared" si="4"/>
        <v>0.86340655167489844</v>
      </c>
      <c r="Q36" s="103">
        <f t="shared" si="5"/>
        <v>0.87808518184969075</v>
      </c>
      <c r="R36" s="103">
        <f t="shared" si="6"/>
        <v>0.93798610750047939</v>
      </c>
      <c r="S36" s="105">
        <f t="shared" si="7"/>
        <v>1</v>
      </c>
      <c r="T36" s="103">
        <f t="shared" si="8"/>
        <v>1.0107297953557532</v>
      </c>
      <c r="U36" s="103">
        <f t="shared" si="9"/>
        <v>1.025852535315475</v>
      </c>
      <c r="V36" s="103">
        <f t="shared" si="10"/>
        <v>1.0990615618280377</v>
      </c>
      <c r="W36" s="103">
        <f t="shared" si="11"/>
        <v>1.0840581727026566</v>
      </c>
      <c r="X36" s="103">
        <f t="shared" si="12"/>
        <v>1.0767136232902883</v>
      </c>
      <c r="Y36" s="23"/>
    </row>
    <row r="37" spans="1:25" x14ac:dyDescent="0.25">
      <c r="A37" s="72" t="s">
        <v>21</v>
      </c>
      <c r="B37" s="9">
        <v>32210.448068999998</v>
      </c>
      <c r="C37" s="9">
        <v>32483.271174000001</v>
      </c>
      <c r="D37" s="9">
        <v>33359.705385000001</v>
      </c>
      <c r="E37" s="9">
        <v>35108.879541000002</v>
      </c>
      <c r="F37" s="9">
        <v>37574.742911000001</v>
      </c>
      <c r="G37" s="41">
        <v>39528.331280999999</v>
      </c>
      <c r="H37" s="9">
        <v>40378.021719999997</v>
      </c>
      <c r="I37" s="9">
        <v>41217.560429999998</v>
      </c>
      <c r="J37" s="9">
        <v>41692.141392999998</v>
      </c>
      <c r="K37" s="9">
        <v>42710.566494999999</v>
      </c>
      <c r="L37" s="9">
        <v>43095.615386999998</v>
      </c>
      <c r="N37" s="103">
        <f t="shared" si="2"/>
        <v>0.81486991798418085</v>
      </c>
      <c r="O37" s="103">
        <f t="shared" si="3"/>
        <v>0.82177188161782255</v>
      </c>
      <c r="P37" s="103">
        <f t="shared" si="4"/>
        <v>0.84394418645835778</v>
      </c>
      <c r="Q37" s="103">
        <f t="shared" si="5"/>
        <v>0.88819533745093138</v>
      </c>
      <c r="R37" s="103">
        <f t="shared" si="6"/>
        <v>0.95057751474221663</v>
      </c>
      <c r="S37" s="105">
        <f t="shared" si="7"/>
        <v>1</v>
      </c>
      <c r="T37" s="103">
        <f t="shared" si="8"/>
        <v>1.0214957325913836</v>
      </c>
      <c r="U37" s="103">
        <f t="shared" si="9"/>
        <v>1.0427346435899751</v>
      </c>
      <c r="V37" s="103">
        <f t="shared" si="10"/>
        <v>1.0547407401698252</v>
      </c>
      <c r="W37" s="103">
        <f t="shared" si="11"/>
        <v>1.0805051746651799</v>
      </c>
      <c r="X37" s="103">
        <f t="shared" si="12"/>
        <v>1.0902462611092991</v>
      </c>
      <c r="Y37" s="23"/>
    </row>
    <row r="38" spans="1:25" x14ac:dyDescent="0.25">
      <c r="A38" s="72" t="s">
        <v>22</v>
      </c>
      <c r="B38" s="9">
        <v>34989.864719999998</v>
      </c>
      <c r="C38" s="9">
        <v>36787.337929000001</v>
      </c>
      <c r="D38" s="9">
        <v>38205.950109999998</v>
      </c>
      <c r="E38" s="9">
        <v>39839.137047999997</v>
      </c>
      <c r="F38" s="9">
        <v>43660.786053999997</v>
      </c>
      <c r="G38" s="41">
        <v>46404.894594999998</v>
      </c>
      <c r="H38" s="9">
        <v>46970.708216999999</v>
      </c>
      <c r="I38" s="9">
        <v>46534.761960999997</v>
      </c>
      <c r="J38" s="9">
        <v>47272.248786999997</v>
      </c>
      <c r="K38" s="9">
        <v>48124.107883999997</v>
      </c>
      <c r="L38" s="9">
        <v>47391.572590999996</v>
      </c>
      <c r="N38" s="103">
        <f t="shared" si="2"/>
        <v>0.75401237359496254</v>
      </c>
      <c r="O38" s="103">
        <f t="shared" si="3"/>
        <v>0.79274693434954457</v>
      </c>
      <c r="P38" s="103">
        <f t="shared" si="4"/>
        <v>0.82331724796367889</v>
      </c>
      <c r="Q38" s="103">
        <f t="shared" si="5"/>
        <v>0.85851152977928658</v>
      </c>
      <c r="R38" s="103">
        <f t="shared" si="6"/>
        <v>0.94086596758921048</v>
      </c>
      <c r="S38" s="105">
        <f t="shared" si="7"/>
        <v>1</v>
      </c>
      <c r="T38" s="103">
        <f t="shared" si="8"/>
        <v>1.0121929728951689</v>
      </c>
      <c r="U38" s="103">
        <f t="shared" si="9"/>
        <v>1.0027985704338609</v>
      </c>
      <c r="V38" s="103">
        <f t="shared" si="10"/>
        <v>1.0186910066183721</v>
      </c>
      <c r="W38" s="103">
        <f t="shared" si="11"/>
        <v>1.0370481024470475</v>
      </c>
      <c r="X38" s="103">
        <f t="shared" si="12"/>
        <v>1.0212623690800562</v>
      </c>
      <c r="Y38" s="23"/>
    </row>
    <row r="39" spans="1:25" x14ac:dyDescent="0.25">
      <c r="A39" s="111" t="s">
        <v>23</v>
      </c>
      <c r="B39" s="121">
        <v>42422.356869000003</v>
      </c>
      <c r="C39" s="121">
        <v>44974.231864000001</v>
      </c>
      <c r="D39" s="121">
        <v>45625.490958000002</v>
      </c>
      <c r="E39" s="121">
        <v>47784.679208000001</v>
      </c>
      <c r="F39" s="121">
        <v>50985.889903000003</v>
      </c>
      <c r="G39" s="122">
        <v>56874.662742</v>
      </c>
      <c r="H39" s="121">
        <v>57583.213759999999</v>
      </c>
      <c r="I39" s="121">
        <v>58318.016129000003</v>
      </c>
      <c r="J39" s="121">
        <v>59778.87343</v>
      </c>
      <c r="K39" s="121">
        <v>59759.762990000003</v>
      </c>
      <c r="L39" s="121">
        <v>60292.396635999998</v>
      </c>
      <c r="M39" s="8"/>
      <c r="N39" s="126">
        <f t="shared" si="2"/>
        <v>0.74589201629977386</v>
      </c>
      <c r="O39" s="126">
        <f t="shared" si="3"/>
        <v>0.7907604141411122</v>
      </c>
      <c r="P39" s="126">
        <f t="shared" si="4"/>
        <v>0.80221119138711183</v>
      </c>
      <c r="Q39" s="126">
        <f t="shared" si="5"/>
        <v>0.84017516595685493</v>
      </c>
      <c r="R39" s="126">
        <f t="shared" si="6"/>
        <v>0.89646052292717437</v>
      </c>
      <c r="S39" s="127">
        <f t="shared" si="7"/>
        <v>1</v>
      </c>
      <c r="T39" s="126">
        <f t="shared" si="8"/>
        <v>1.0124581137511828</v>
      </c>
      <c r="U39" s="126">
        <f t="shared" si="9"/>
        <v>1.0253777924547434</v>
      </c>
      <c r="V39" s="126">
        <f t="shared" si="10"/>
        <v>1.0510633478597375</v>
      </c>
      <c r="W39" s="126">
        <f t="shared" si="11"/>
        <v>1.0507273381309996</v>
      </c>
      <c r="X39" s="126">
        <f t="shared" si="12"/>
        <v>1.0600923808463503</v>
      </c>
      <c r="Y39" s="23"/>
    </row>
    <row r="40" spans="1:25" s="114" customFormat="1" x14ac:dyDescent="0.25">
      <c r="A40" s="283"/>
      <c r="B40" s="284"/>
      <c r="C40" s="284"/>
      <c r="D40" s="284"/>
      <c r="E40" s="284"/>
      <c r="F40" s="284"/>
      <c r="G40" s="285"/>
      <c r="H40" s="284"/>
      <c r="I40" s="284"/>
      <c r="J40" s="284"/>
      <c r="K40" s="284"/>
      <c r="L40" s="284"/>
      <c r="M40" s="286"/>
      <c r="N40" s="287"/>
      <c r="O40" s="287"/>
      <c r="P40" s="287"/>
      <c r="Q40" s="287"/>
      <c r="R40" s="287"/>
      <c r="S40" s="288"/>
      <c r="T40" s="287"/>
      <c r="U40" s="287"/>
      <c r="V40" s="287"/>
      <c r="W40" s="287"/>
      <c r="X40" s="287"/>
      <c r="Y40" s="23"/>
    </row>
    <row r="41" spans="1:25" x14ac:dyDescent="0.25">
      <c r="A41" s="193"/>
      <c r="B41" s="304" t="s">
        <v>75</v>
      </c>
      <c r="C41" s="304"/>
      <c r="D41" s="304"/>
      <c r="E41" s="304"/>
      <c r="F41" s="304"/>
      <c r="G41" s="304"/>
      <c r="H41" s="304"/>
      <c r="I41" s="304"/>
      <c r="J41" s="304"/>
      <c r="K41" s="304"/>
      <c r="L41" s="304"/>
      <c r="M41" s="122"/>
      <c r="N41" s="305" t="s">
        <v>76</v>
      </c>
      <c r="O41" s="305"/>
      <c r="P41" s="305"/>
      <c r="Q41" s="305"/>
      <c r="R41" s="305"/>
      <c r="S41" s="305"/>
      <c r="T41" s="305"/>
      <c r="U41" s="305"/>
      <c r="V41" s="305"/>
      <c r="W41" s="305"/>
      <c r="X41" s="305"/>
      <c r="Y41" s="23"/>
    </row>
    <row r="42" spans="1:25" x14ac:dyDescent="0.25">
      <c r="A42" s="106"/>
      <c r="B42" s="42">
        <v>1990</v>
      </c>
      <c r="C42" s="42">
        <f>B42+1</f>
        <v>1991</v>
      </c>
      <c r="D42" s="42">
        <f t="shared" ref="D42:L42" si="13">C42+1</f>
        <v>1992</v>
      </c>
      <c r="E42" s="42">
        <f t="shared" si="13"/>
        <v>1993</v>
      </c>
      <c r="F42" s="42">
        <f t="shared" si="13"/>
        <v>1994</v>
      </c>
      <c r="G42" s="42">
        <f t="shared" si="13"/>
        <v>1995</v>
      </c>
      <c r="H42" s="42">
        <f t="shared" si="13"/>
        <v>1996</v>
      </c>
      <c r="I42" s="42">
        <f t="shared" si="13"/>
        <v>1997</v>
      </c>
      <c r="J42" s="42">
        <f t="shared" si="13"/>
        <v>1998</v>
      </c>
      <c r="K42" s="42">
        <f t="shared" si="13"/>
        <v>1999</v>
      </c>
      <c r="L42" s="42">
        <f t="shared" si="13"/>
        <v>2000</v>
      </c>
      <c r="N42" s="104">
        <f>B42</f>
        <v>1990</v>
      </c>
      <c r="O42" s="104">
        <f t="shared" ref="O42:X42" si="14">C42</f>
        <v>1991</v>
      </c>
      <c r="P42" s="104">
        <f t="shared" si="14"/>
        <v>1992</v>
      </c>
      <c r="Q42" s="104">
        <f t="shared" si="14"/>
        <v>1993</v>
      </c>
      <c r="R42" s="104">
        <f t="shared" si="14"/>
        <v>1994</v>
      </c>
      <c r="S42" s="104">
        <f t="shared" si="14"/>
        <v>1995</v>
      </c>
      <c r="T42" s="104">
        <f t="shared" si="14"/>
        <v>1996</v>
      </c>
      <c r="U42" s="104">
        <f t="shared" si="14"/>
        <v>1997</v>
      </c>
      <c r="V42" s="104">
        <f t="shared" si="14"/>
        <v>1998</v>
      </c>
      <c r="W42" s="104">
        <f t="shared" si="14"/>
        <v>1999</v>
      </c>
      <c r="X42" s="104">
        <f t="shared" si="14"/>
        <v>2000</v>
      </c>
      <c r="Y42" s="23"/>
    </row>
    <row r="43" spans="1:25" x14ac:dyDescent="0.25">
      <c r="A43" s="72" t="s">
        <v>15</v>
      </c>
      <c r="B43" s="9">
        <v>16432.931031</v>
      </c>
      <c r="C43" s="9">
        <v>15725.409315999999</v>
      </c>
      <c r="D43" s="9">
        <v>15104.701157</v>
      </c>
      <c r="E43" s="9">
        <v>13811.756053999999</v>
      </c>
      <c r="F43" s="9">
        <v>12188.011678999999</v>
      </c>
      <c r="G43" s="41">
        <v>6938.0652618000004</v>
      </c>
      <c r="H43" s="9">
        <v>12981.742405999999</v>
      </c>
      <c r="I43" s="9">
        <v>15667.2695</v>
      </c>
      <c r="J43" s="9">
        <v>22856.02651</v>
      </c>
      <c r="K43" s="9">
        <v>19493.649529999999</v>
      </c>
      <c r="L43" s="9">
        <v>20895.45421</v>
      </c>
      <c r="N43" s="103">
        <f t="shared" ref="N43:X49" si="15">B43/$G43</f>
        <v>2.3685177943593843</v>
      </c>
      <c r="O43" s="103">
        <f t="shared" si="15"/>
        <v>2.2665409912734411</v>
      </c>
      <c r="P43" s="103">
        <f t="shared" si="15"/>
        <v>2.1770768343970954</v>
      </c>
      <c r="Q43" s="103">
        <f t="shared" si="15"/>
        <v>1.9907215531749984</v>
      </c>
      <c r="R43" s="103">
        <f t="shared" si="15"/>
        <v>1.7566873788439923</v>
      </c>
      <c r="S43" s="105">
        <f t="shared" si="15"/>
        <v>1</v>
      </c>
      <c r="T43" s="103">
        <f t="shared" si="15"/>
        <v>1.8710896937616925</v>
      </c>
      <c r="U43" s="103">
        <f t="shared" si="15"/>
        <v>2.2581611600371874</v>
      </c>
      <c r="V43" s="103">
        <f t="shared" si="15"/>
        <v>3.2942939634543404</v>
      </c>
      <c r="W43" s="103">
        <f t="shared" si="15"/>
        <v>2.8096664984299382</v>
      </c>
      <c r="X43" s="103">
        <f t="shared" si="15"/>
        <v>3.0117119717866299</v>
      </c>
      <c r="Y43" s="23"/>
    </row>
    <row r="44" spans="1:25" x14ac:dyDescent="0.25">
      <c r="A44" s="72" t="s">
        <v>16</v>
      </c>
      <c r="B44" s="9">
        <v>20267.706190000001</v>
      </c>
      <c r="C44" s="9">
        <v>19968.576362</v>
      </c>
      <c r="D44" s="9">
        <v>20048.568314</v>
      </c>
      <c r="E44" s="9">
        <v>18914.576369999999</v>
      </c>
      <c r="F44" s="9">
        <v>17261.594628999999</v>
      </c>
      <c r="G44" s="41">
        <v>14420.298358</v>
      </c>
      <c r="H44" s="9">
        <v>17486.310120999999</v>
      </c>
      <c r="I44" s="9">
        <v>20020.383065000002</v>
      </c>
      <c r="J44" s="9">
        <v>22259.983747999999</v>
      </c>
      <c r="K44" s="9">
        <v>24758.160733000001</v>
      </c>
      <c r="L44" s="9">
        <v>25814.646334000001</v>
      </c>
      <c r="N44" s="103">
        <f t="shared" si="15"/>
        <v>1.4054983944736492</v>
      </c>
      <c r="O44" s="103">
        <f t="shared" si="15"/>
        <v>1.3847547301905831</v>
      </c>
      <c r="P44" s="103">
        <f t="shared" si="15"/>
        <v>1.3903019075106435</v>
      </c>
      <c r="Q44" s="103">
        <f t="shared" si="15"/>
        <v>1.3116633165572953</v>
      </c>
      <c r="R44" s="103">
        <f t="shared" si="15"/>
        <v>1.1970344995964473</v>
      </c>
      <c r="S44" s="105">
        <f t="shared" si="15"/>
        <v>1</v>
      </c>
      <c r="T44" s="103">
        <f t="shared" si="15"/>
        <v>1.2126177757826389</v>
      </c>
      <c r="U44" s="103">
        <f t="shared" si="15"/>
        <v>1.3883473537073678</v>
      </c>
      <c r="V44" s="103">
        <f t="shared" si="15"/>
        <v>1.5436562542168726</v>
      </c>
      <c r="W44" s="103">
        <f t="shared" si="15"/>
        <v>1.7168965661008553</v>
      </c>
      <c r="X44" s="103">
        <f t="shared" si="15"/>
        <v>1.7901603484978323</v>
      </c>
      <c r="Y44" s="23"/>
    </row>
    <row r="45" spans="1:25" x14ac:dyDescent="0.25">
      <c r="A45" s="72" t="s">
        <v>17</v>
      </c>
      <c r="B45" s="9">
        <v>22262.731172</v>
      </c>
      <c r="C45" s="9">
        <v>21820.486580000001</v>
      </c>
      <c r="D45" s="9">
        <v>20851.407197</v>
      </c>
      <c r="E45" s="9">
        <v>19407.728674000002</v>
      </c>
      <c r="F45" s="9">
        <v>17168.901823</v>
      </c>
      <c r="G45" s="41">
        <v>15321.956732000001</v>
      </c>
      <c r="H45" s="9">
        <v>19257.352167000001</v>
      </c>
      <c r="I45" s="9">
        <v>20729.431135999999</v>
      </c>
      <c r="J45" s="9">
        <v>22872.596389999999</v>
      </c>
      <c r="K45" s="9">
        <v>25475.906798</v>
      </c>
      <c r="L45" s="9">
        <v>27328.82243</v>
      </c>
      <c r="N45" s="103">
        <f t="shared" si="15"/>
        <v>1.4529953034982894</v>
      </c>
      <c r="O45" s="103">
        <f t="shared" si="15"/>
        <v>1.4241318495847062</v>
      </c>
      <c r="P45" s="103">
        <f t="shared" si="15"/>
        <v>1.3608840934429549</v>
      </c>
      <c r="Q45" s="103">
        <f t="shared" si="15"/>
        <v>1.2666612374297366</v>
      </c>
      <c r="R45" s="103">
        <f t="shared" si="15"/>
        <v>1.1205423774068388</v>
      </c>
      <c r="S45" s="105">
        <f t="shared" si="15"/>
        <v>1</v>
      </c>
      <c r="T45" s="103">
        <f t="shared" si="15"/>
        <v>1.2568467920798199</v>
      </c>
      <c r="U45" s="103">
        <f t="shared" si="15"/>
        <v>1.3529232263596238</v>
      </c>
      <c r="V45" s="103">
        <f t="shared" si="15"/>
        <v>1.4927986542495868</v>
      </c>
      <c r="W45" s="103">
        <f t="shared" si="15"/>
        <v>1.6627058308286051</v>
      </c>
      <c r="X45" s="103">
        <f t="shared" si="15"/>
        <v>1.7836378804623294</v>
      </c>
      <c r="Y45" s="23"/>
    </row>
    <row r="46" spans="1:25" x14ac:dyDescent="0.25">
      <c r="A46" s="72" t="s">
        <v>18</v>
      </c>
      <c r="B46" s="9">
        <v>20591.83425</v>
      </c>
      <c r="C46" s="9">
        <v>19906.080398999999</v>
      </c>
      <c r="D46" s="9">
        <v>20268.197436999999</v>
      </c>
      <c r="E46" s="9">
        <v>20656.299190999998</v>
      </c>
      <c r="F46" s="9">
        <v>20969.680998</v>
      </c>
      <c r="G46" s="41">
        <v>21418.613086000001</v>
      </c>
      <c r="H46" s="9">
        <v>22351.160288999999</v>
      </c>
      <c r="I46" s="9">
        <v>24722.299617000001</v>
      </c>
      <c r="J46" s="9">
        <v>26037.211588999999</v>
      </c>
      <c r="K46" s="9">
        <v>27255.650191000001</v>
      </c>
      <c r="L46" s="9">
        <v>28328.625124999999</v>
      </c>
      <c r="N46" s="103">
        <f t="shared" si="15"/>
        <v>0.96139904891692474</v>
      </c>
      <c r="O46" s="103">
        <f t="shared" si="15"/>
        <v>0.92938232363940265</v>
      </c>
      <c r="P46" s="103">
        <f t="shared" si="15"/>
        <v>0.94628897565025083</v>
      </c>
      <c r="Q46" s="103">
        <f t="shared" si="15"/>
        <v>0.96440881153512781</v>
      </c>
      <c r="R46" s="103">
        <f t="shared" si="15"/>
        <v>0.97904009535083114</v>
      </c>
      <c r="S46" s="105">
        <f t="shared" si="15"/>
        <v>1</v>
      </c>
      <c r="T46" s="103">
        <f t="shared" si="15"/>
        <v>1.0435391030808407</v>
      </c>
      <c r="U46" s="103">
        <f t="shared" si="15"/>
        <v>1.1542437186635306</v>
      </c>
      <c r="V46" s="103">
        <f t="shared" si="15"/>
        <v>1.2156348071864131</v>
      </c>
      <c r="W46" s="103">
        <f t="shared" si="15"/>
        <v>1.2725217119130512</v>
      </c>
      <c r="X46" s="103">
        <f t="shared" si="15"/>
        <v>1.3226171559874078</v>
      </c>
      <c r="Y46" s="23"/>
    </row>
    <row r="47" spans="1:25" x14ac:dyDescent="0.25">
      <c r="A47" s="72" t="s">
        <v>19</v>
      </c>
      <c r="B47" s="9">
        <v>24395.311777999999</v>
      </c>
      <c r="C47" s="9">
        <v>23954.539141000001</v>
      </c>
      <c r="D47" s="9">
        <v>25243.500876999999</v>
      </c>
      <c r="E47" s="9">
        <v>25563.540022000001</v>
      </c>
      <c r="F47" s="9">
        <v>26541.545501000001</v>
      </c>
      <c r="G47" s="41">
        <v>27915.313686000001</v>
      </c>
      <c r="H47" s="9">
        <v>28401.523987</v>
      </c>
      <c r="I47" s="9">
        <v>29648.745516999999</v>
      </c>
      <c r="J47" s="9">
        <v>30682.702665000001</v>
      </c>
      <c r="K47" s="9">
        <v>31946.195571</v>
      </c>
      <c r="L47" s="9">
        <v>32942.495537000003</v>
      </c>
      <c r="N47" s="103">
        <f t="shared" si="15"/>
        <v>0.87390426818791789</v>
      </c>
      <c r="O47" s="103">
        <f t="shared" si="15"/>
        <v>0.85811463236444319</v>
      </c>
      <c r="P47" s="103">
        <f t="shared" si="15"/>
        <v>0.90428863386407288</v>
      </c>
      <c r="Q47" s="103">
        <f t="shared" si="15"/>
        <v>0.91575327827394415</v>
      </c>
      <c r="R47" s="103">
        <f t="shared" si="15"/>
        <v>0.95078800831498556</v>
      </c>
      <c r="S47" s="105">
        <f t="shared" si="15"/>
        <v>1</v>
      </c>
      <c r="T47" s="103">
        <f t="shared" si="15"/>
        <v>1.0174173325246867</v>
      </c>
      <c r="U47" s="103">
        <f t="shared" si="15"/>
        <v>1.062096089999137</v>
      </c>
      <c r="V47" s="103">
        <f t="shared" si="15"/>
        <v>1.0991351560698346</v>
      </c>
      <c r="W47" s="103">
        <f t="shared" si="15"/>
        <v>1.1443967970534235</v>
      </c>
      <c r="X47" s="103">
        <f t="shared" si="15"/>
        <v>1.180086883763775</v>
      </c>
      <c r="Y47" s="23"/>
    </row>
    <row r="48" spans="1:25" x14ac:dyDescent="0.25">
      <c r="A48" s="72" t="s">
        <v>20</v>
      </c>
      <c r="B48" s="9">
        <v>28641.978179000002</v>
      </c>
      <c r="C48" s="9">
        <v>29101.372340000002</v>
      </c>
      <c r="D48" s="9">
        <v>29528.513423</v>
      </c>
      <c r="E48" s="9">
        <v>30627.387631000001</v>
      </c>
      <c r="F48" s="9">
        <v>32277.878292000001</v>
      </c>
      <c r="G48" s="41">
        <v>34266.572082999999</v>
      </c>
      <c r="H48" s="9">
        <v>34300.802853000001</v>
      </c>
      <c r="I48" s="9">
        <v>35502.230301000003</v>
      </c>
      <c r="J48" s="9">
        <v>37023.061635999999</v>
      </c>
      <c r="K48" s="9">
        <v>38433.170770999997</v>
      </c>
      <c r="L48" s="9">
        <v>39571.497281000004</v>
      </c>
      <c r="N48" s="103">
        <f t="shared" si="15"/>
        <v>0.83585770148306093</v>
      </c>
      <c r="O48" s="103">
        <f t="shared" si="15"/>
        <v>0.84926418287510863</v>
      </c>
      <c r="P48" s="103">
        <f t="shared" si="15"/>
        <v>0.86172942398429753</v>
      </c>
      <c r="Q48" s="103">
        <f t="shared" si="15"/>
        <v>0.89379782596329693</v>
      </c>
      <c r="R48" s="103">
        <f t="shared" si="15"/>
        <v>0.94196402878633401</v>
      </c>
      <c r="S48" s="105">
        <f t="shared" si="15"/>
        <v>1</v>
      </c>
      <c r="T48" s="103">
        <f t="shared" si="15"/>
        <v>1.0009989551892464</v>
      </c>
      <c r="U48" s="103">
        <f t="shared" si="15"/>
        <v>1.036060164261748</v>
      </c>
      <c r="V48" s="103">
        <f t="shared" si="15"/>
        <v>1.0804425241697146</v>
      </c>
      <c r="W48" s="103">
        <f t="shared" si="15"/>
        <v>1.1215936825518387</v>
      </c>
      <c r="X48" s="103">
        <f t="shared" si="15"/>
        <v>1.1548134194792081</v>
      </c>
      <c r="Y48" s="23"/>
    </row>
    <row r="49" spans="1:25" x14ac:dyDescent="0.25">
      <c r="A49" s="72" t="s">
        <v>21</v>
      </c>
      <c r="B49" s="9">
        <v>33438.192177999998</v>
      </c>
      <c r="C49" s="9">
        <v>33920.958014999997</v>
      </c>
      <c r="D49" s="9">
        <v>35509.548545999998</v>
      </c>
      <c r="E49" s="9">
        <v>36470.490865</v>
      </c>
      <c r="F49" s="9">
        <v>39142.046568999998</v>
      </c>
      <c r="G49" s="41">
        <v>41246.543504000001</v>
      </c>
      <c r="H49" s="9">
        <v>41192.008467</v>
      </c>
      <c r="I49" s="9">
        <v>42129.916991999999</v>
      </c>
      <c r="J49" s="9">
        <v>43593.780093000001</v>
      </c>
      <c r="K49" s="9">
        <v>46008.585356000003</v>
      </c>
      <c r="L49" s="9">
        <v>46823.615998000001</v>
      </c>
      <c r="N49" s="103">
        <f t="shared" si="15"/>
        <v>0.81069077157355585</v>
      </c>
      <c r="O49" s="103">
        <f t="shared" si="15"/>
        <v>0.82239516656008804</v>
      </c>
      <c r="P49" s="103">
        <f t="shared" si="15"/>
        <v>0.86090967943911123</v>
      </c>
      <c r="Q49" s="103">
        <f t="shared" si="15"/>
        <v>0.88420720299782618</v>
      </c>
      <c r="R49" s="103">
        <f t="shared" si="15"/>
        <v>0.9489776171233375</v>
      </c>
      <c r="S49" s="105">
        <f t="shared" si="15"/>
        <v>1</v>
      </c>
      <c r="T49" s="103">
        <f t="shared" si="15"/>
        <v>0.99867782770707292</v>
      </c>
      <c r="U49" s="103">
        <f t="shared" si="15"/>
        <v>1.021416909465743</v>
      </c>
      <c r="V49" s="103">
        <f t="shared" si="15"/>
        <v>1.0569074736837614</v>
      </c>
      <c r="W49" s="103">
        <f t="shared" si="15"/>
        <v>1.1154531130963299</v>
      </c>
      <c r="X49" s="103">
        <f t="shared" si="15"/>
        <v>1.1352130874544468</v>
      </c>
      <c r="Y49" s="23"/>
    </row>
    <row r="50" spans="1:25" x14ac:dyDescent="0.25">
      <c r="A50" s="72" t="s">
        <v>22</v>
      </c>
      <c r="B50" s="9">
        <v>39008.266105000002</v>
      </c>
      <c r="C50" s="9">
        <v>40068.575126999996</v>
      </c>
      <c r="D50" s="9">
        <v>42318.114637999999</v>
      </c>
      <c r="E50" s="9">
        <v>43569.920198</v>
      </c>
      <c r="F50" s="9">
        <v>45884.498094000002</v>
      </c>
      <c r="G50" s="41">
        <v>49704.421704</v>
      </c>
      <c r="H50" s="9">
        <v>49286.174616999997</v>
      </c>
      <c r="I50" s="9">
        <v>50746.067023000003</v>
      </c>
      <c r="J50" s="9">
        <v>52776.110432000001</v>
      </c>
      <c r="K50" s="9">
        <v>54392.679899000002</v>
      </c>
      <c r="L50" s="9">
        <v>54429.029351999998</v>
      </c>
      <c r="N50" s="103">
        <f t="shared" ref="N50:X51" si="16">B50/$G50</f>
        <v>0.78480474709679171</v>
      </c>
      <c r="O50" s="103">
        <f t="shared" si="16"/>
        <v>0.80613703476154619</v>
      </c>
      <c r="P50" s="103">
        <f t="shared" si="16"/>
        <v>0.85139537262928089</v>
      </c>
      <c r="Q50" s="103">
        <f t="shared" si="16"/>
        <v>0.87658036658122263</v>
      </c>
      <c r="R50" s="103">
        <f t="shared" si="16"/>
        <v>0.92314720745070877</v>
      </c>
      <c r="S50" s="105">
        <f t="shared" si="16"/>
        <v>1</v>
      </c>
      <c r="T50" s="103">
        <f t="shared" si="16"/>
        <v>0.99158531429073349</v>
      </c>
      <c r="U50" s="103">
        <f t="shared" si="16"/>
        <v>1.0209567938483062</v>
      </c>
      <c r="V50" s="103">
        <f t="shared" si="16"/>
        <v>1.0617991040373136</v>
      </c>
      <c r="W50" s="103">
        <f t="shared" si="16"/>
        <v>1.0943227591082245</v>
      </c>
      <c r="X50" s="103">
        <f t="shared" si="16"/>
        <v>1.0950540713688615</v>
      </c>
    </row>
    <row r="51" spans="1:25" x14ac:dyDescent="0.25">
      <c r="A51" s="111" t="s">
        <v>23</v>
      </c>
      <c r="B51" s="121">
        <v>48586.642122999998</v>
      </c>
      <c r="C51" s="121">
        <v>50152.103681000001</v>
      </c>
      <c r="D51" s="121">
        <v>53287.889235000002</v>
      </c>
      <c r="E51" s="121">
        <v>54582.614287999997</v>
      </c>
      <c r="F51" s="121">
        <v>57517.628611</v>
      </c>
      <c r="G51" s="122">
        <v>62533.648654999997</v>
      </c>
      <c r="H51" s="121">
        <v>61837.999023999997</v>
      </c>
      <c r="I51" s="121">
        <v>63966.506213000001</v>
      </c>
      <c r="J51" s="121">
        <v>65481.781660000001</v>
      </c>
      <c r="K51" s="121">
        <v>67859.125935000004</v>
      </c>
      <c r="L51" s="121">
        <v>66526.753479999999</v>
      </c>
      <c r="M51" s="8"/>
      <c r="N51" s="126">
        <f t="shared" si="16"/>
        <v>0.77696797113269289</v>
      </c>
      <c r="O51" s="126">
        <f t="shared" si="16"/>
        <v>0.80200187834378023</v>
      </c>
      <c r="P51" s="126">
        <f t="shared" si="16"/>
        <v>0.85214744991118097</v>
      </c>
      <c r="Q51" s="126">
        <f t="shared" si="16"/>
        <v>0.87285190392669887</v>
      </c>
      <c r="R51" s="126">
        <f t="shared" si="16"/>
        <v>0.91978686432206236</v>
      </c>
      <c r="S51" s="127">
        <f t="shared" si="16"/>
        <v>1</v>
      </c>
      <c r="T51" s="126">
        <f t="shared" si="16"/>
        <v>0.98887559504423095</v>
      </c>
      <c r="U51" s="126">
        <f t="shared" si="16"/>
        <v>1.0229133848546903</v>
      </c>
      <c r="V51" s="126">
        <f t="shared" si="16"/>
        <v>1.0471447463631132</v>
      </c>
      <c r="W51" s="126">
        <f t="shared" si="16"/>
        <v>1.0851617872064498</v>
      </c>
      <c r="X51" s="126">
        <f t="shared" si="16"/>
        <v>1.0638552988812484</v>
      </c>
    </row>
    <row r="52" spans="1:25" x14ac:dyDescent="0.25">
      <c r="A52" s="23"/>
      <c r="H52" s="9"/>
      <c r="I52" s="9"/>
      <c r="J52" s="9"/>
      <c r="K52" s="9"/>
      <c r="L52" s="9"/>
      <c r="M52" s="41"/>
      <c r="N52" s="9"/>
      <c r="O52" s="9"/>
      <c r="P52" s="9"/>
      <c r="Q52" s="9"/>
      <c r="R52" s="9"/>
    </row>
  </sheetData>
  <mergeCells count="5">
    <mergeCell ref="A26:I26"/>
    <mergeCell ref="B29:L29"/>
    <mergeCell ref="N29:X29"/>
    <mergeCell ref="B41:L41"/>
    <mergeCell ref="N41:X41"/>
  </mergeCells>
  <hyperlinks>
    <hyperlink ref="K1" location="Index!A1" display="Index" xr:uid="{00000000-0004-0000-0D00-000000000000}"/>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AE55"/>
  <sheetViews>
    <sheetView workbookViewId="0"/>
  </sheetViews>
  <sheetFormatPr defaultRowHeight="15" x14ac:dyDescent="0.25"/>
  <cols>
    <col min="1" max="1" width="14.85546875" style="191" customWidth="1"/>
    <col min="2" max="12" width="9.140625" style="191"/>
    <col min="13" max="13" width="4.42578125" style="191" customWidth="1"/>
    <col min="14" max="24" width="7.42578125" style="191" customWidth="1"/>
    <col min="25" max="16384" width="9.140625" style="191"/>
  </cols>
  <sheetData>
    <row r="1" spans="1:12" x14ac:dyDescent="0.25">
      <c r="A1" s="62" t="s">
        <v>137</v>
      </c>
      <c r="L1" s="184" t="s">
        <v>113</v>
      </c>
    </row>
    <row r="26" spans="1:31" ht="42.75" customHeight="1" x14ac:dyDescent="0.25">
      <c r="A26" s="302" t="s">
        <v>142</v>
      </c>
      <c r="B26" s="302"/>
      <c r="C26" s="302"/>
      <c r="D26" s="302"/>
      <c r="E26" s="302"/>
      <c r="F26" s="302"/>
      <c r="G26" s="302"/>
      <c r="H26" s="302"/>
      <c r="I26" s="302"/>
    </row>
    <row r="27" spans="1:31" x14ac:dyDescent="0.25">
      <c r="A27" s="71" t="s">
        <v>49</v>
      </c>
    </row>
    <row r="28" spans="1:31" x14ac:dyDescent="0.25">
      <c r="A28" s="71"/>
      <c r="M28" s="11"/>
      <c r="N28" s="11"/>
      <c r="O28" s="11"/>
      <c r="P28" s="11"/>
      <c r="Q28" s="11"/>
      <c r="R28" s="11"/>
      <c r="S28" s="11"/>
      <c r="T28" s="11"/>
      <c r="U28" s="11"/>
      <c r="V28" s="11"/>
      <c r="W28" s="11"/>
      <c r="X28" s="11"/>
    </row>
    <row r="29" spans="1:31" x14ac:dyDescent="0.25">
      <c r="A29" s="8"/>
      <c r="B29" s="8"/>
      <c r="C29" s="8"/>
      <c r="D29" s="8"/>
      <c r="E29" s="8"/>
      <c r="F29" s="8"/>
      <c r="G29" s="8"/>
      <c r="H29" s="8"/>
      <c r="I29" s="8"/>
      <c r="J29" s="8"/>
      <c r="K29" s="8"/>
      <c r="L29" s="8"/>
      <c r="M29" s="11"/>
      <c r="N29" s="11"/>
      <c r="O29" s="11"/>
      <c r="P29" s="11"/>
      <c r="Q29" s="11"/>
      <c r="R29" s="11"/>
      <c r="S29" s="11"/>
      <c r="T29" s="11"/>
      <c r="U29" s="11"/>
      <c r="V29" s="11"/>
      <c r="W29" s="11"/>
      <c r="X29" s="11"/>
    </row>
    <row r="30" spans="1:31" x14ac:dyDescent="0.25">
      <c r="A30" s="8"/>
      <c r="B30" s="304" t="s">
        <v>127</v>
      </c>
      <c r="C30" s="304"/>
      <c r="D30" s="304"/>
      <c r="E30" s="304"/>
      <c r="F30" s="304"/>
      <c r="G30" s="304"/>
      <c r="H30" s="304"/>
      <c r="I30" s="304"/>
      <c r="J30" s="304"/>
      <c r="K30" s="304"/>
      <c r="L30" s="304"/>
      <c r="M30" s="189"/>
      <c r="N30" s="190"/>
      <c r="O30" s="190"/>
      <c r="P30" s="190"/>
      <c r="Q30" s="190"/>
      <c r="R30" s="190"/>
      <c r="S30" s="190"/>
      <c r="T30" s="190"/>
      <c r="U30" s="190"/>
      <c r="V30" s="190"/>
      <c r="W30" s="190"/>
      <c r="X30" s="190"/>
    </row>
    <row r="31" spans="1:31" x14ac:dyDescent="0.25">
      <c r="A31" s="192" t="s">
        <v>128</v>
      </c>
      <c r="B31" s="124">
        <v>2000</v>
      </c>
      <c r="C31" s="124">
        <v>2001</v>
      </c>
      <c r="D31" s="124">
        <v>2002</v>
      </c>
      <c r="E31" s="124">
        <v>2003</v>
      </c>
      <c r="F31" s="124">
        <v>2004</v>
      </c>
      <c r="G31" s="124">
        <v>2005</v>
      </c>
      <c r="H31" s="124">
        <v>2006</v>
      </c>
      <c r="I31" s="124">
        <v>2007</v>
      </c>
      <c r="J31" s="124">
        <v>2008</v>
      </c>
      <c r="K31" s="124">
        <v>2009</v>
      </c>
      <c r="L31" s="124">
        <v>2010</v>
      </c>
      <c r="M31" s="11"/>
      <c r="N31" s="11"/>
      <c r="O31" s="11"/>
      <c r="P31" s="11"/>
      <c r="Q31" s="11"/>
      <c r="R31" s="11"/>
      <c r="S31" s="11"/>
      <c r="T31" s="11"/>
      <c r="U31" s="11"/>
      <c r="V31" s="11"/>
      <c r="W31" s="11"/>
      <c r="X31" s="11"/>
    </row>
    <row r="32" spans="1:31" x14ac:dyDescent="0.25">
      <c r="A32" s="72" t="s">
        <v>15</v>
      </c>
      <c r="B32" s="103">
        <f>B46/$G46</f>
        <v>0.2224822996337921</v>
      </c>
      <c r="C32" s="103">
        <f t="shared" ref="C32:L32" si="0">C46/$G46</f>
        <v>0.67003717229732063</v>
      </c>
      <c r="D32" s="103">
        <f t="shared" si="0"/>
        <v>0.83098196266663038</v>
      </c>
      <c r="E32" s="103">
        <f t="shared" si="0"/>
        <v>0.89530277100267774</v>
      </c>
      <c r="F32" s="103">
        <f t="shared" si="0"/>
        <v>0.94712238126215009</v>
      </c>
      <c r="G32" s="105">
        <f t="shared" si="0"/>
        <v>1</v>
      </c>
      <c r="H32" s="103">
        <f t="shared" si="0"/>
        <v>1.0384636557676574</v>
      </c>
      <c r="I32" s="103">
        <f t="shared" si="0"/>
        <v>1.1249988494549621</v>
      </c>
      <c r="J32" s="103">
        <f t="shared" si="0"/>
        <v>1.1518023979251981</v>
      </c>
      <c r="K32" s="103">
        <f t="shared" si="0"/>
        <v>1.1503562596742336</v>
      </c>
      <c r="L32" s="103">
        <f t="shared" si="0"/>
        <v>1.1644756238237497</v>
      </c>
      <c r="M32" s="11"/>
      <c r="N32" s="11"/>
      <c r="O32" s="11"/>
      <c r="P32" s="11"/>
      <c r="Q32" s="11"/>
      <c r="R32" s="11"/>
      <c r="S32" s="11"/>
      <c r="T32" s="11"/>
      <c r="U32" s="11"/>
      <c r="V32" s="11"/>
      <c r="W32" s="11"/>
      <c r="X32" s="11"/>
      <c r="AE32" s="12"/>
    </row>
    <row r="33" spans="1:31" x14ac:dyDescent="0.25">
      <c r="A33" s="72" t="s">
        <v>16</v>
      </c>
      <c r="B33" s="103">
        <f t="shared" ref="B33:L33" si="1">B47/$G47</f>
        <v>0.64090034709861921</v>
      </c>
      <c r="C33" s="103">
        <f t="shared" si="1"/>
        <v>0.84592936001982577</v>
      </c>
      <c r="D33" s="103">
        <f t="shared" si="1"/>
        <v>0.95121478786776437</v>
      </c>
      <c r="E33" s="103">
        <f t="shared" si="1"/>
        <v>0.9829800775692854</v>
      </c>
      <c r="F33" s="103">
        <f t="shared" si="1"/>
        <v>1.0122367557877145</v>
      </c>
      <c r="G33" s="105">
        <f t="shared" si="1"/>
        <v>1</v>
      </c>
      <c r="H33" s="103">
        <f t="shared" si="1"/>
        <v>1.048383474039706</v>
      </c>
      <c r="I33" s="103">
        <f t="shared" si="1"/>
        <v>1.1726118475166056</v>
      </c>
      <c r="J33" s="103">
        <f t="shared" si="1"/>
        <v>1.1801823659666664</v>
      </c>
      <c r="K33" s="103">
        <f t="shared" si="1"/>
        <v>1.192616933069087</v>
      </c>
      <c r="L33" s="103">
        <f t="shared" si="1"/>
        <v>1.2134150649349309</v>
      </c>
      <c r="AE33" s="12"/>
    </row>
    <row r="34" spans="1:31" x14ac:dyDescent="0.25">
      <c r="A34" s="72" t="s">
        <v>17</v>
      </c>
      <c r="B34" s="103">
        <f t="shared" ref="B34:L34" si="2">B48/$G48</f>
        <v>0.91429193222337146</v>
      </c>
      <c r="C34" s="103">
        <f t="shared" si="2"/>
        <v>1.0189439707709911</v>
      </c>
      <c r="D34" s="103">
        <f t="shared" si="2"/>
        <v>1.0228668453857246</v>
      </c>
      <c r="E34" s="103">
        <f t="shared" si="2"/>
        <v>1.0346240308228019</v>
      </c>
      <c r="F34" s="103">
        <f t="shared" si="2"/>
        <v>1.0057465943297641</v>
      </c>
      <c r="G34" s="105">
        <f t="shared" si="2"/>
        <v>1</v>
      </c>
      <c r="H34" s="103">
        <f t="shared" si="2"/>
        <v>1.073753457814915</v>
      </c>
      <c r="I34" s="103">
        <f t="shared" si="2"/>
        <v>1.1951888461101308</v>
      </c>
      <c r="J34" s="103">
        <f t="shared" si="2"/>
        <v>1.1870417879637412</v>
      </c>
      <c r="K34" s="103">
        <f t="shared" si="2"/>
        <v>1.1287017460016102</v>
      </c>
      <c r="L34" s="103">
        <f t="shared" si="2"/>
        <v>1.1667671212985808</v>
      </c>
      <c r="AE34" s="12"/>
    </row>
    <row r="35" spans="1:31" x14ac:dyDescent="0.25">
      <c r="A35" s="72" t="s">
        <v>18</v>
      </c>
      <c r="B35" s="103">
        <f t="shared" ref="B35:L35" si="3">B49/$G49</f>
        <v>1.0938309948807752</v>
      </c>
      <c r="C35" s="103">
        <f t="shared" si="3"/>
        <v>1.0906401617844899</v>
      </c>
      <c r="D35" s="103">
        <f t="shared" si="3"/>
        <v>1.0957545894094887</v>
      </c>
      <c r="E35" s="103">
        <f t="shared" si="3"/>
        <v>1.0358939652662262</v>
      </c>
      <c r="F35" s="103">
        <f t="shared" si="3"/>
        <v>1.0463303015306131</v>
      </c>
      <c r="G35" s="105">
        <f t="shared" si="3"/>
        <v>1</v>
      </c>
      <c r="H35" s="103">
        <f t="shared" si="3"/>
        <v>1.1367233832928987</v>
      </c>
      <c r="I35" s="103">
        <f t="shared" si="3"/>
        <v>1.3312647779605162</v>
      </c>
      <c r="J35" s="103">
        <f t="shared" si="3"/>
        <v>1.4034030064225664</v>
      </c>
      <c r="K35" s="103">
        <f t="shared" si="3"/>
        <v>1.4405508665095628</v>
      </c>
      <c r="L35" s="103">
        <f t="shared" si="3"/>
        <v>1.3844307129423676</v>
      </c>
      <c r="AE35" s="12"/>
    </row>
    <row r="36" spans="1:31" x14ac:dyDescent="0.25">
      <c r="A36" s="30" t="s">
        <v>19</v>
      </c>
      <c r="B36" s="103">
        <f t="shared" ref="B36:L36" si="4">B50/$G50</f>
        <v>1.089662513724982</v>
      </c>
      <c r="C36" s="103">
        <f t="shared" si="4"/>
        <v>1.0214680337044819</v>
      </c>
      <c r="D36" s="103">
        <f t="shared" si="4"/>
        <v>1.0291550260163653</v>
      </c>
      <c r="E36" s="103">
        <f t="shared" si="4"/>
        <v>1.0342565091236413</v>
      </c>
      <c r="F36" s="103">
        <f t="shared" si="4"/>
        <v>1.0226177236779705</v>
      </c>
      <c r="G36" s="105">
        <f t="shared" si="4"/>
        <v>1</v>
      </c>
      <c r="H36" s="103">
        <f t="shared" si="4"/>
        <v>1.1817856150718227</v>
      </c>
      <c r="I36" s="103">
        <f t="shared" si="4"/>
        <v>1.3716541059873051</v>
      </c>
      <c r="J36" s="103">
        <f t="shared" si="4"/>
        <v>1.5211185116975308</v>
      </c>
      <c r="K36" s="103">
        <f t="shared" si="4"/>
        <v>1.5429568980723936</v>
      </c>
      <c r="L36" s="103">
        <f t="shared" si="4"/>
        <v>1.615936171916307</v>
      </c>
      <c r="AE36" s="12"/>
    </row>
    <row r="37" spans="1:31" x14ac:dyDescent="0.25">
      <c r="A37" s="30" t="s">
        <v>20</v>
      </c>
      <c r="B37" s="103">
        <f t="shared" ref="B37:L37" si="5">B51/$G51</f>
        <v>1.085490959677178</v>
      </c>
      <c r="C37" s="103">
        <f t="shared" si="5"/>
        <v>1.0387528351030975</v>
      </c>
      <c r="D37" s="103">
        <f t="shared" si="5"/>
        <v>1.0024707498980847</v>
      </c>
      <c r="E37" s="103">
        <f>E51/$G51</f>
        <v>1.0321428528379777</v>
      </c>
      <c r="F37" s="103">
        <f t="shared" si="5"/>
        <v>1.0105312977071881</v>
      </c>
      <c r="G37" s="105">
        <f t="shared" si="5"/>
        <v>1</v>
      </c>
      <c r="H37" s="103">
        <f t="shared" si="5"/>
        <v>1.1186740209845176</v>
      </c>
      <c r="I37" s="103">
        <f t="shared" si="5"/>
        <v>1.3180155817592412</v>
      </c>
      <c r="J37" s="103">
        <f t="shared" si="5"/>
        <v>1.4564485946454222</v>
      </c>
      <c r="K37" s="103">
        <f t="shared" si="5"/>
        <v>1.4747170553139641</v>
      </c>
      <c r="L37" s="103">
        <f t="shared" si="5"/>
        <v>1.468218816362757</v>
      </c>
    </row>
    <row r="38" spans="1:31" x14ac:dyDescent="0.25">
      <c r="A38" s="30" t="s">
        <v>21</v>
      </c>
      <c r="B38" s="103">
        <f t="shared" ref="B38:L38" si="6">B52/$G52</f>
        <v>1.1390628399334999</v>
      </c>
      <c r="C38" s="103">
        <f t="shared" si="6"/>
        <v>1.1083807333781355</v>
      </c>
      <c r="D38" s="103">
        <f t="shared" si="6"/>
        <v>1.1065685862067773</v>
      </c>
      <c r="E38" s="103">
        <f t="shared" si="6"/>
        <v>1.0816945093108026</v>
      </c>
      <c r="F38" s="103">
        <f t="shared" si="6"/>
        <v>1.0584264873215279</v>
      </c>
      <c r="G38" s="105">
        <f t="shared" si="6"/>
        <v>1</v>
      </c>
      <c r="H38" s="103">
        <f t="shared" si="6"/>
        <v>1.1462148668190273</v>
      </c>
      <c r="I38" s="103">
        <f t="shared" si="6"/>
        <v>1.2942997996521006</v>
      </c>
      <c r="J38" s="103">
        <f t="shared" si="6"/>
        <v>1.3560218390502516</v>
      </c>
      <c r="K38" s="103">
        <f t="shared" si="6"/>
        <v>1.284958938415516</v>
      </c>
      <c r="L38" s="103">
        <f t="shared" si="6"/>
        <v>1.2902382171989921</v>
      </c>
    </row>
    <row r="39" spans="1:31" x14ac:dyDescent="0.25">
      <c r="A39" s="30" t="s">
        <v>22</v>
      </c>
      <c r="B39" s="103">
        <f t="shared" ref="B39:L39" si="7">B53/$G53</f>
        <v>1.4748138634865351</v>
      </c>
      <c r="C39" s="103">
        <f t="shared" si="7"/>
        <v>1.3898231231197742</v>
      </c>
      <c r="D39" s="103">
        <f t="shared" si="7"/>
        <v>1.3346638433492162</v>
      </c>
      <c r="E39" s="103">
        <f t="shared" si="7"/>
        <v>1.2362252022480928</v>
      </c>
      <c r="F39" s="103">
        <f t="shared" si="7"/>
        <v>1.1333947189005114</v>
      </c>
      <c r="G39" s="105">
        <f t="shared" si="7"/>
        <v>1</v>
      </c>
      <c r="H39" s="103">
        <f t="shared" si="7"/>
        <v>1.1429442310984692</v>
      </c>
      <c r="I39" s="103">
        <f t="shared" si="7"/>
        <v>1.2620743187931662</v>
      </c>
      <c r="J39" s="103">
        <f t="shared" si="7"/>
        <v>1.2378126908197475</v>
      </c>
      <c r="K39" s="103">
        <f t="shared" si="7"/>
        <v>1.2181531401613177</v>
      </c>
      <c r="L39" s="103">
        <f t="shared" si="7"/>
        <v>1.2632312564170523</v>
      </c>
    </row>
    <row r="40" spans="1:31" x14ac:dyDescent="0.25">
      <c r="A40" s="30" t="s">
        <v>23</v>
      </c>
      <c r="B40" s="103">
        <f t="shared" ref="B40:L40" si="8">B54/$G54</f>
        <v>1.9600881470312621</v>
      </c>
      <c r="C40" s="103">
        <f t="shared" si="8"/>
        <v>1.7616673205004294</v>
      </c>
      <c r="D40" s="103">
        <f t="shared" si="8"/>
        <v>1.6125758566183193</v>
      </c>
      <c r="E40" s="103">
        <f t="shared" si="8"/>
        <v>1.406945467700941</v>
      </c>
      <c r="F40" s="103">
        <f t="shared" si="8"/>
        <v>1.2376527290894606</v>
      </c>
      <c r="G40" s="105">
        <f t="shared" si="8"/>
        <v>1</v>
      </c>
      <c r="H40" s="103">
        <f t="shared" si="8"/>
        <v>1.1735064089670775</v>
      </c>
      <c r="I40" s="103">
        <f t="shared" si="8"/>
        <v>1.3207987298927315</v>
      </c>
      <c r="J40" s="103">
        <f t="shared" si="8"/>
        <v>1.3425449821791562</v>
      </c>
      <c r="K40" s="103">
        <f t="shared" si="8"/>
        <v>1.3421397945128974</v>
      </c>
      <c r="L40" s="103">
        <f t="shared" si="8"/>
        <v>1.3018825341599807</v>
      </c>
    </row>
    <row r="41" spans="1:31" x14ac:dyDescent="0.25">
      <c r="A41" s="193" t="s">
        <v>129</v>
      </c>
      <c r="B41" s="126">
        <f t="shared" ref="B41:L41" si="9">B55/$G55</f>
        <v>3.6837603354494783</v>
      </c>
      <c r="C41" s="126">
        <f t="shared" si="9"/>
        <v>3.3789409358875799</v>
      </c>
      <c r="D41" s="126">
        <f t="shared" si="9"/>
        <v>3.2075384189214748</v>
      </c>
      <c r="E41" s="126">
        <f t="shared" si="9"/>
        <v>2.5112500607681851</v>
      </c>
      <c r="F41" s="126">
        <f t="shared" si="9"/>
        <v>1.8603556371836354</v>
      </c>
      <c r="G41" s="127">
        <f t="shared" si="9"/>
        <v>1</v>
      </c>
      <c r="H41" s="126">
        <f t="shared" si="9"/>
        <v>1.4241790017127116</v>
      </c>
      <c r="I41" s="126">
        <f t="shared" si="9"/>
        <v>1.7069504888515523</v>
      </c>
      <c r="J41" s="126">
        <f t="shared" si="9"/>
        <v>1.7703563944806919</v>
      </c>
      <c r="K41" s="126">
        <f t="shared" si="9"/>
        <v>1.7781888482781461</v>
      </c>
      <c r="L41" s="126">
        <f t="shared" si="9"/>
        <v>1.6981927264704253</v>
      </c>
    </row>
    <row r="43" spans="1:31" x14ac:dyDescent="0.25">
      <c r="A43" s="8"/>
      <c r="B43" s="8"/>
      <c r="C43" s="8"/>
      <c r="D43" s="8"/>
      <c r="E43" s="8"/>
      <c r="F43" s="8"/>
      <c r="G43" s="8"/>
      <c r="H43" s="8"/>
      <c r="I43" s="8"/>
      <c r="J43" s="8"/>
      <c r="K43" s="8"/>
      <c r="L43" s="8"/>
    </row>
    <row r="44" spans="1:31" x14ac:dyDescent="0.25">
      <c r="A44" s="8"/>
      <c r="B44" s="304" t="s">
        <v>130</v>
      </c>
      <c r="C44" s="304"/>
      <c r="D44" s="304"/>
      <c r="E44" s="304"/>
      <c r="F44" s="304"/>
      <c r="G44" s="304"/>
      <c r="H44" s="304"/>
      <c r="I44" s="304"/>
      <c r="J44" s="304"/>
      <c r="K44" s="304"/>
      <c r="L44" s="304"/>
    </row>
    <row r="45" spans="1:31" x14ac:dyDescent="0.25">
      <c r="A45" s="192" t="s">
        <v>128</v>
      </c>
      <c r="B45" s="124">
        <v>2000</v>
      </c>
      <c r="C45" s="124">
        <v>2001</v>
      </c>
      <c r="D45" s="124">
        <v>2002</v>
      </c>
      <c r="E45" s="124">
        <v>2003</v>
      </c>
      <c r="F45" s="124">
        <v>2004</v>
      </c>
      <c r="G45" s="124">
        <v>2005</v>
      </c>
      <c r="H45" s="124">
        <v>2006</v>
      </c>
      <c r="I45" s="124">
        <v>2007</v>
      </c>
      <c r="J45" s="124">
        <v>2008</v>
      </c>
      <c r="K45" s="124">
        <v>2009</v>
      </c>
      <c r="L45" s="124">
        <v>2010</v>
      </c>
    </row>
    <row r="46" spans="1:31" x14ac:dyDescent="0.25">
      <c r="A46" s="72" t="s">
        <v>15</v>
      </c>
      <c r="B46" s="9">
        <v>3463.4477809</v>
      </c>
      <c r="C46" s="9">
        <v>10430.666895</v>
      </c>
      <c r="D46" s="9">
        <v>12936.142062999999</v>
      </c>
      <c r="E46" s="9">
        <v>13937.443116</v>
      </c>
      <c r="F46" s="9">
        <v>14744.134319999999</v>
      </c>
      <c r="G46" s="9">
        <v>15567.295855</v>
      </c>
      <c r="H46" s="9">
        <v>16166.070964</v>
      </c>
      <c r="I46" s="9">
        <v>17513.189925999999</v>
      </c>
      <c r="J46" s="9">
        <v>17930.448694999999</v>
      </c>
      <c r="K46" s="9">
        <v>17907.936233</v>
      </c>
      <c r="L46" s="9">
        <v>18127.736551999998</v>
      </c>
    </row>
    <row r="47" spans="1:31" x14ac:dyDescent="0.25">
      <c r="A47" s="72" t="s">
        <v>16</v>
      </c>
      <c r="B47" s="9">
        <v>9831.7043216999991</v>
      </c>
      <c r="C47" s="9">
        <v>12976.943112000001</v>
      </c>
      <c r="D47" s="9">
        <v>14592.069708000001</v>
      </c>
      <c r="E47" s="9">
        <v>15079.363773999999</v>
      </c>
      <c r="F47" s="9">
        <v>15528.174593</v>
      </c>
      <c r="G47" s="9">
        <v>15340.457165</v>
      </c>
      <c r="H47" s="9">
        <v>16082.681775999999</v>
      </c>
      <c r="I47" s="9">
        <v>17988.401817999998</v>
      </c>
      <c r="J47" s="9">
        <v>18104.537032</v>
      </c>
      <c r="K47" s="9">
        <v>18295.288976</v>
      </c>
      <c r="L47" s="9">
        <v>18614.341827</v>
      </c>
    </row>
    <row r="48" spans="1:31" x14ac:dyDescent="0.25">
      <c r="A48" s="72" t="s">
        <v>17</v>
      </c>
      <c r="B48" s="9">
        <v>13977.425842000001</v>
      </c>
      <c r="C48" s="9">
        <v>15577.315392</v>
      </c>
      <c r="D48" s="9">
        <v>15637.287144</v>
      </c>
      <c r="E48" s="9">
        <v>15817.027533</v>
      </c>
      <c r="F48" s="9">
        <v>15375.557787</v>
      </c>
      <c r="G48" s="9">
        <v>15287.705545000001</v>
      </c>
      <c r="H48" s="9">
        <v>16415.226691</v>
      </c>
      <c r="I48" s="9">
        <v>18271.69515</v>
      </c>
      <c r="J48" s="9">
        <v>18147.145324000001</v>
      </c>
      <c r="K48" s="9">
        <v>17255.259941</v>
      </c>
      <c r="L48" s="9">
        <v>17837.192190000002</v>
      </c>
    </row>
    <row r="49" spans="1:12" x14ac:dyDescent="0.25">
      <c r="A49" s="72" t="s">
        <v>18</v>
      </c>
      <c r="B49" s="9">
        <v>17157.831975000001</v>
      </c>
      <c r="C49" s="9">
        <v>17107.780569999999</v>
      </c>
      <c r="D49" s="9">
        <v>17188.005476999999</v>
      </c>
      <c r="E49" s="9">
        <v>16249.031782</v>
      </c>
      <c r="F49" s="9">
        <v>16412.736142999998</v>
      </c>
      <c r="G49" s="9">
        <v>15685.999076</v>
      </c>
      <c r="H49" s="9">
        <v>17830.641940000001</v>
      </c>
      <c r="I49" s="9">
        <v>20882.218077000001</v>
      </c>
      <c r="J49" s="9">
        <v>22013.778262</v>
      </c>
      <c r="K49" s="9">
        <v>22596.479561</v>
      </c>
      <c r="L49" s="9">
        <v>21716.178884000001</v>
      </c>
    </row>
    <row r="50" spans="1:12" x14ac:dyDescent="0.25">
      <c r="A50" s="30" t="s">
        <v>19</v>
      </c>
      <c r="B50" s="9">
        <v>17393.295066999999</v>
      </c>
      <c r="C50" s="9">
        <v>16304.768392</v>
      </c>
      <c r="D50" s="9">
        <v>16427.468883000001</v>
      </c>
      <c r="E50" s="9">
        <v>16508.899234</v>
      </c>
      <c r="F50" s="9">
        <v>16323.119850999999</v>
      </c>
      <c r="G50" s="9">
        <v>15962.093628000001</v>
      </c>
      <c r="H50" s="9">
        <v>18863.772636000002</v>
      </c>
      <c r="I50" s="9">
        <v>21894.471265</v>
      </c>
      <c r="J50" s="9">
        <v>24280.236102999999</v>
      </c>
      <c r="K50" s="9">
        <v>24628.822470999999</v>
      </c>
      <c r="L50" s="9">
        <v>25793.724472999998</v>
      </c>
    </row>
    <row r="51" spans="1:12" x14ac:dyDescent="0.25">
      <c r="A51" s="30" t="s">
        <v>20</v>
      </c>
      <c r="B51" s="9">
        <v>17398.600409999999</v>
      </c>
      <c r="C51" s="9">
        <v>16649.466623</v>
      </c>
      <c r="D51" s="9">
        <v>16067.925619</v>
      </c>
      <c r="E51" s="9">
        <v>16543.519688</v>
      </c>
      <c r="F51" s="9">
        <v>16197.122687999999</v>
      </c>
      <c r="G51" s="9">
        <v>16028.323640000001</v>
      </c>
      <c r="H51" s="9">
        <v>17930.469256</v>
      </c>
      <c r="I51" s="9">
        <v>21125.580307</v>
      </c>
      <c r="J51" s="9">
        <v>23344.42944</v>
      </c>
      <c r="K51" s="9">
        <v>23637.24224</v>
      </c>
      <c r="L51" s="9">
        <v>23533.086362999999</v>
      </c>
    </row>
    <row r="52" spans="1:12" x14ac:dyDescent="0.25">
      <c r="A52" s="30" t="s">
        <v>21</v>
      </c>
      <c r="B52" s="9">
        <v>17862.994063999999</v>
      </c>
      <c r="C52" s="9">
        <v>17381.831596</v>
      </c>
      <c r="D52" s="9">
        <v>17353.413168999999</v>
      </c>
      <c r="E52" s="9">
        <v>16963.333296000001</v>
      </c>
      <c r="F52" s="9">
        <v>16598.439872999999</v>
      </c>
      <c r="G52" s="9">
        <v>15682.184896000001</v>
      </c>
      <c r="H52" s="9">
        <v>17975.153472000002</v>
      </c>
      <c r="I52" s="9">
        <v>20297.448768999999</v>
      </c>
      <c r="J52" s="9">
        <v>21265.385203000002</v>
      </c>
      <c r="K52" s="9">
        <v>20150.963656</v>
      </c>
      <c r="L52" s="9">
        <v>20233.754282000002</v>
      </c>
    </row>
    <row r="53" spans="1:12" x14ac:dyDescent="0.25">
      <c r="A53" s="30" t="s">
        <v>22</v>
      </c>
      <c r="B53" s="9">
        <v>22823.981395999999</v>
      </c>
      <c r="C53" s="9">
        <v>21508.678411000001</v>
      </c>
      <c r="D53" s="9">
        <v>20655.042297</v>
      </c>
      <c r="E53" s="9">
        <v>19131.621770000002</v>
      </c>
      <c r="F53" s="9">
        <v>17540.233800999998</v>
      </c>
      <c r="G53" s="9">
        <v>15475.838653999999</v>
      </c>
      <c r="H53" s="9">
        <v>17688.020510999999</v>
      </c>
      <c r="I53" s="9">
        <v>19531.658527</v>
      </c>
      <c r="J53" s="9">
        <v>19156.189487</v>
      </c>
      <c r="K53" s="9">
        <v>18851.941452999999</v>
      </c>
      <c r="L53" s="9">
        <v>19549.563107000002</v>
      </c>
    </row>
    <row r="54" spans="1:12" x14ac:dyDescent="0.25">
      <c r="A54" s="30" t="s">
        <v>23</v>
      </c>
      <c r="B54" s="9">
        <v>30878.128169</v>
      </c>
      <c r="C54" s="9">
        <v>27752.317872</v>
      </c>
      <c r="D54" s="9">
        <v>25403.614657999999</v>
      </c>
      <c r="E54" s="9">
        <v>22164.228963000001</v>
      </c>
      <c r="F54" s="9">
        <v>19497.286209000002</v>
      </c>
      <c r="G54" s="9">
        <v>15753.438545999999</v>
      </c>
      <c r="H54" s="9">
        <v>18486.761096999999</v>
      </c>
      <c r="I54" s="9">
        <v>20807.121622999999</v>
      </c>
      <c r="J54" s="9">
        <v>21149.699872000001</v>
      </c>
      <c r="K54" s="9">
        <v>21143.316772999999</v>
      </c>
      <c r="L54" s="9">
        <v>20509.126496000001</v>
      </c>
    </row>
    <row r="55" spans="1:12" x14ac:dyDescent="0.25">
      <c r="A55" s="193" t="s">
        <v>129</v>
      </c>
      <c r="B55" s="121">
        <v>59227.294010999998</v>
      </c>
      <c r="C55" s="121">
        <v>54326.424639999997</v>
      </c>
      <c r="D55" s="121">
        <v>51570.624494999996</v>
      </c>
      <c r="E55" s="121">
        <v>40375.738957000001</v>
      </c>
      <c r="F55" s="121">
        <v>29910.694576999998</v>
      </c>
      <c r="G55" s="121">
        <v>16077.944442</v>
      </c>
      <c r="H55" s="121">
        <v>22897.870865000001</v>
      </c>
      <c r="I55" s="121">
        <v>27444.255125</v>
      </c>
      <c r="J55" s="121">
        <v>28463.691752999999</v>
      </c>
      <c r="K55" s="121">
        <v>28589.621510000001</v>
      </c>
      <c r="L55" s="121">
        <v>27303.448307999999</v>
      </c>
    </row>
  </sheetData>
  <mergeCells count="3">
    <mergeCell ref="A26:I26"/>
    <mergeCell ref="B30:L30"/>
    <mergeCell ref="B44:L44"/>
  </mergeCells>
  <hyperlinks>
    <hyperlink ref="L1" location="Index!A1" display="Index" xr:uid="{00000000-0004-0000-0E00-000000000000}"/>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Y54"/>
  <sheetViews>
    <sheetView workbookViewId="0">
      <selection activeCell="J41" sqref="J41"/>
    </sheetView>
  </sheetViews>
  <sheetFormatPr defaultRowHeight="15" x14ac:dyDescent="0.25"/>
  <cols>
    <col min="1" max="1" width="10.7109375" style="191" customWidth="1"/>
    <col min="2" max="16384" width="9.140625" style="191"/>
  </cols>
  <sheetData>
    <row r="1" spans="1:11" x14ac:dyDescent="0.25">
      <c r="A1" s="62" t="s">
        <v>222</v>
      </c>
      <c r="K1" s="184" t="s">
        <v>113</v>
      </c>
    </row>
    <row r="26" spans="1:25" ht="27.75" customHeight="1" x14ac:dyDescent="0.25">
      <c r="A26" s="302" t="s">
        <v>139</v>
      </c>
      <c r="B26" s="302"/>
      <c r="C26" s="302"/>
      <c r="D26" s="302"/>
      <c r="E26" s="302"/>
      <c r="F26" s="302"/>
      <c r="G26" s="302"/>
      <c r="H26" s="302"/>
      <c r="I26" s="302"/>
    </row>
    <row r="27" spans="1:25" x14ac:dyDescent="0.25">
      <c r="A27" s="71" t="s">
        <v>49</v>
      </c>
    </row>
    <row r="28" spans="1:25" x14ac:dyDescent="0.25">
      <c r="A28" s="71"/>
    </row>
    <row r="29" spans="1:25" x14ac:dyDescent="0.25">
      <c r="A29" s="117" t="s">
        <v>214</v>
      </c>
      <c r="B29" s="8"/>
      <c r="C29" s="8"/>
      <c r="D29" s="8"/>
      <c r="E29" s="8"/>
      <c r="F29" s="8"/>
      <c r="G29" s="8"/>
      <c r="H29" s="8"/>
      <c r="I29" s="8"/>
      <c r="J29" s="8"/>
      <c r="K29" s="8"/>
      <c r="L29" s="8"/>
      <c r="M29" s="8"/>
      <c r="N29" s="8"/>
      <c r="O29" s="8"/>
      <c r="P29" s="8"/>
      <c r="Q29" s="8"/>
      <c r="R29" s="8"/>
      <c r="S29" s="8"/>
      <c r="T29" s="8"/>
      <c r="U29" s="8"/>
      <c r="V29" s="8"/>
      <c r="W29" s="8"/>
      <c r="X29" s="8"/>
    </row>
    <row r="30" spans="1:25" x14ac:dyDescent="0.25">
      <c r="B30" s="304" t="s">
        <v>64</v>
      </c>
      <c r="C30" s="304"/>
      <c r="D30" s="304"/>
      <c r="E30" s="304"/>
      <c r="F30" s="304"/>
      <c r="G30" s="304"/>
      <c r="H30" s="304"/>
      <c r="I30" s="304"/>
      <c r="J30" s="304"/>
      <c r="K30" s="304"/>
      <c r="L30" s="304"/>
      <c r="M30" s="122"/>
      <c r="N30" s="305" t="s">
        <v>65</v>
      </c>
      <c r="O30" s="305"/>
      <c r="P30" s="305"/>
      <c r="Q30" s="305"/>
      <c r="R30" s="305"/>
      <c r="S30" s="305"/>
      <c r="T30" s="305"/>
      <c r="U30" s="305"/>
      <c r="V30" s="305"/>
      <c r="W30" s="305"/>
      <c r="X30" s="305"/>
    </row>
    <row r="31" spans="1:25" x14ac:dyDescent="0.25">
      <c r="A31" s="8"/>
      <c r="B31" s="123">
        <v>2000</v>
      </c>
      <c r="C31" s="123">
        <f>B31+1</f>
        <v>2001</v>
      </c>
      <c r="D31" s="123">
        <f t="shared" ref="D31:L31" si="0">C31+1</f>
        <v>2002</v>
      </c>
      <c r="E31" s="123">
        <f t="shared" si="0"/>
        <v>2003</v>
      </c>
      <c r="F31" s="123">
        <f t="shared" si="0"/>
        <v>2004</v>
      </c>
      <c r="G31" s="123">
        <f t="shared" si="0"/>
        <v>2005</v>
      </c>
      <c r="H31" s="123">
        <f t="shared" si="0"/>
        <v>2006</v>
      </c>
      <c r="I31" s="123">
        <f t="shared" si="0"/>
        <v>2007</v>
      </c>
      <c r="J31" s="123">
        <f t="shared" si="0"/>
        <v>2008</v>
      </c>
      <c r="K31" s="123">
        <f t="shared" si="0"/>
        <v>2009</v>
      </c>
      <c r="L31" s="123">
        <f t="shared" si="0"/>
        <v>2010</v>
      </c>
      <c r="M31" s="8"/>
      <c r="N31" s="124">
        <v>2000</v>
      </c>
      <c r="O31" s="124">
        <v>2001</v>
      </c>
      <c r="P31" s="124">
        <v>2002</v>
      </c>
      <c r="Q31" s="124">
        <v>2003</v>
      </c>
      <c r="R31" s="124">
        <v>2004</v>
      </c>
      <c r="S31" s="124">
        <v>2005</v>
      </c>
      <c r="T31" s="124">
        <v>2006</v>
      </c>
      <c r="U31" s="124">
        <v>2007</v>
      </c>
      <c r="V31" s="124">
        <v>2008</v>
      </c>
      <c r="W31" s="124">
        <v>2009</v>
      </c>
      <c r="X31" s="124">
        <v>2010</v>
      </c>
    </row>
    <row r="32" spans="1:25" x14ac:dyDescent="0.25">
      <c r="A32" s="72" t="s">
        <v>15</v>
      </c>
      <c r="B32" s="9">
        <v>22383.971933000001</v>
      </c>
      <c r="C32" s="9">
        <v>21243.884042999998</v>
      </c>
      <c r="D32" s="9">
        <v>18229.553661999998</v>
      </c>
      <c r="E32" s="9">
        <v>16670.168583999999</v>
      </c>
      <c r="F32" s="9">
        <v>14482.438961</v>
      </c>
      <c r="G32" s="41">
        <v>9081.2137105999991</v>
      </c>
      <c r="H32" s="9">
        <v>14016.063934</v>
      </c>
      <c r="I32" s="9">
        <v>16816.429606999998</v>
      </c>
      <c r="J32" s="9">
        <v>19728.130986</v>
      </c>
      <c r="K32" s="9">
        <v>17581.581928</v>
      </c>
      <c r="L32" s="9">
        <v>17828.199360999999</v>
      </c>
      <c r="N32" s="103">
        <f t="shared" ref="N32:X40" si="1">B32/$G32</f>
        <v>2.4648656717408186</v>
      </c>
      <c r="O32" s="103">
        <f t="shared" si="1"/>
        <v>2.3393221126602479</v>
      </c>
      <c r="P32" s="103">
        <f t="shared" si="1"/>
        <v>2.0073917697500772</v>
      </c>
      <c r="Q32" s="103">
        <f t="shared" si="1"/>
        <v>1.835676278000355</v>
      </c>
      <c r="R32" s="103">
        <f t="shared" si="1"/>
        <v>1.5947690939257875</v>
      </c>
      <c r="S32" s="105">
        <f t="shared" si="1"/>
        <v>1</v>
      </c>
      <c r="T32" s="103">
        <f t="shared" si="1"/>
        <v>1.5434130701758315</v>
      </c>
      <c r="U32" s="103">
        <f t="shared" si="1"/>
        <v>1.8517821673298041</v>
      </c>
      <c r="V32" s="103">
        <f t="shared" si="1"/>
        <v>2.1724112673367042</v>
      </c>
      <c r="W32" s="103">
        <f t="shared" si="1"/>
        <v>1.9360387816309168</v>
      </c>
      <c r="X32" s="103">
        <f t="shared" si="1"/>
        <v>1.9631956618519093</v>
      </c>
      <c r="Y32" s="23"/>
    </row>
    <row r="33" spans="1:25" x14ac:dyDescent="0.25">
      <c r="A33" s="72" t="s">
        <v>16</v>
      </c>
      <c r="B33" s="9">
        <v>23294.398904999998</v>
      </c>
      <c r="C33" s="9">
        <v>23358.876695999999</v>
      </c>
      <c r="D33" s="9">
        <v>22808.520951999999</v>
      </c>
      <c r="E33" s="9">
        <v>21045.822026000002</v>
      </c>
      <c r="F33" s="9">
        <v>19534.842261999998</v>
      </c>
      <c r="G33" s="41">
        <v>17521.143551000001</v>
      </c>
      <c r="H33" s="9">
        <v>20633.847637999999</v>
      </c>
      <c r="I33" s="9">
        <v>23111.591584999998</v>
      </c>
      <c r="J33" s="9">
        <v>23588.119968999999</v>
      </c>
      <c r="K33" s="9">
        <v>23735.563425</v>
      </c>
      <c r="L33" s="9">
        <v>23616.156945999999</v>
      </c>
      <c r="N33" s="103">
        <f t="shared" si="1"/>
        <v>1.3295022004240411</v>
      </c>
      <c r="O33" s="103">
        <f t="shared" si="1"/>
        <v>1.3331821994385074</v>
      </c>
      <c r="P33" s="103">
        <f t="shared" si="1"/>
        <v>1.3017712505813142</v>
      </c>
      <c r="Q33" s="103">
        <f t="shared" si="1"/>
        <v>1.2011671478371533</v>
      </c>
      <c r="R33" s="103">
        <f t="shared" si="1"/>
        <v>1.1149296394461119</v>
      </c>
      <c r="S33" s="105">
        <f t="shared" si="1"/>
        <v>1</v>
      </c>
      <c r="T33" s="103">
        <f t="shared" si="1"/>
        <v>1.1776541626943262</v>
      </c>
      <c r="U33" s="103">
        <f t="shared" si="1"/>
        <v>1.319068673670043</v>
      </c>
      <c r="V33" s="103">
        <f t="shared" si="1"/>
        <v>1.3462660071439077</v>
      </c>
      <c r="W33" s="103">
        <f t="shared" si="1"/>
        <v>1.3546811802500938</v>
      </c>
      <c r="X33" s="103">
        <f t="shared" si="1"/>
        <v>1.3478661867736441</v>
      </c>
      <c r="Y33" s="23"/>
    </row>
    <row r="34" spans="1:25" x14ac:dyDescent="0.25">
      <c r="A34" s="72" t="s">
        <v>17</v>
      </c>
      <c r="B34" s="9">
        <v>26845.451228000002</v>
      </c>
      <c r="C34" s="9">
        <v>26686.037273999998</v>
      </c>
      <c r="D34" s="9">
        <v>25732.281462999999</v>
      </c>
      <c r="E34" s="9">
        <v>25862.184963</v>
      </c>
      <c r="F34" s="9">
        <v>25058.874863000001</v>
      </c>
      <c r="G34" s="41">
        <v>24899.735589</v>
      </c>
      <c r="H34" s="9">
        <v>25993.757097000002</v>
      </c>
      <c r="I34" s="9">
        <v>26998.492161999999</v>
      </c>
      <c r="J34" s="9">
        <v>26667.284199000002</v>
      </c>
      <c r="K34" s="9">
        <v>26375.833413</v>
      </c>
      <c r="L34" s="9">
        <v>26888.636560999999</v>
      </c>
      <c r="N34" s="103">
        <f t="shared" si="1"/>
        <v>1.0781420201048064</v>
      </c>
      <c r="O34" s="103">
        <f t="shared" si="1"/>
        <v>1.0717397852927055</v>
      </c>
      <c r="P34" s="103">
        <f t="shared" si="1"/>
        <v>1.0334359323224218</v>
      </c>
      <c r="Q34" s="103">
        <f t="shared" si="1"/>
        <v>1.0386529957541069</v>
      </c>
      <c r="R34" s="103">
        <f t="shared" si="1"/>
        <v>1.0063912033696576</v>
      </c>
      <c r="S34" s="105">
        <f t="shared" si="1"/>
        <v>1</v>
      </c>
      <c r="T34" s="103">
        <f t="shared" si="1"/>
        <v>1.043937073311064</v>
      </c>
      <c r="U34" s="103">
        <f t="shared" si="1"/>
        <v>1.084288307620711</v>
      </c>
      <c r="V34" s="103">
        <f t="shared" si="1"/>
        <v>1.0709866417529692</v>
      </c>
      <c r="W34" s="103">
        <f t="shared" si="1"/>
        <v>1.0592816666154519</v>
      </c>
      <c r="X34" s="103">
        <f t="shared" si="1"/>
        <v>1.0798763892448175</v>
      </c>
      <c r="Y34" s="23"/>
    </row>
    <row r="35" spans="1:25" x14ac:dyDescent="0.25">
      <c r="A35" s="72" t="s">
        <v>18</v>
      </c>
      <c r="B35" s="9">
        <v>33494.546452000002</v>
      </c>
      <c r="C35" s="9">
        <v>32730.108835999999</v>
      </c>
      <c r="D35" s="9">
        <v>32731.679502999999</v>
      </c>
      <c r="E35" s="9">
        <v>31795.979367</v>
      </c>
      <c r="F35" s="9">
        <v>32125.508388999999</v>
      </c>
      <c r="G35" s="41">
        <v>32194.730155000001</v>
      </c>
      <c r="H35" s="9">
        <v>33559.687570000002</v>
      </c>
      <c r="I35" s="9">
        <v>34042.160872</v>
      </c>
      <c r="J35" s="9">
        <v>33862.287694999999</v>
      </c>
      <c r="K35" s="9">
        <v>32740.833299000002</v>
      </c>
      <c r="L35" s="9">
        <v>33384.888248000003</v>
      </c>
      <c r="N35" s="103">
        <f t="shared" si="1"/>
        <v>1.040373573275567</v>
      </c>
      <c r="O35" s="103">
        <f t="shared" si="1"/>
        <v>1.0166293886739364</v>
      </c>
      <c r="P35" s="103">
        <f t="shared" si="1"/>
        <v>1.0166781751365792</v>
      </c>
      <c r="Q35" s="103">
        <f t="shared" si="1"/>
        <v>0.98761440813200685</v>
      </c>
      <c r="R35" s="103">
        <f t="shared" si="1"/>
        <v>0.99784990383001382</v>
      </c>
      <c r="S35" s="105">
        <f t="shared" si="1"/>
        <v>1</v>
      </c>
      <c r="T35" s="103">
        <f t="shared" si="1"/>
        <v>1.042396920503091</v>
      </c>
      <c r="U35" s="103">
        <f t="shared" si="1"/>
        <v>1.0573830160434838</v>
      </c>
      <c r="V35" s="103">
        <f t="shared" si="1"/>
        <v>1.0517959781607618</v>
      </c>
      <c r="W35" s="103">
        <f t="shared" si="1"/>
        <v>1.0169625010481782</v>
      </c>
      <c r="X35" s="103">
        <f t="shared" si="1"/>
        <v>1.0369674815496215</v>
      </c>
      <c r="Y35" s="23"/>
    </row>
    <row r="36" spans="1:25" x14ac:dyDescent="0.25">
      <c r="A36" s="72" t="s">
        <v>19</v>
      </c>
      <c r="B36" s="9">
        <v>39257.818268000003</v>
      </c>
      <c r="C36" s="9">
        <v>39458.923079</v>
      </c>
      <c r="D36" s="9">
        <v>38129.839978000004</v>
      </c>
      <c r="E36" s="9">
        <v>37690.340689999997</v>
      </c>
      <c r="F36" s="9">
        <v>38940.346669999999</v>
      </c>
      <c r="G36" s="41">
        <v>38895.430708</v>
      </c>
      <c r="H36" s="9">
        <v>40364.624522999999</v>
      </c>
      <c r="I36" s="9">
        <v>41629.892674000002</v>
      </c>
      <c r="J36" s="9">
        <v>40927.024977000001</v>
      </c>
      <c r="K36" s="9">
        <v>39900.676915999997</v>
      </c>
      <c r="L36" s="9">
        <v>39619.823119000001</v>
      </c>
      <c r="N36" s="103">
        <f t="shared" si="1"/>
        <v>1.0093169699731714</v>
      </c>
      <c r="O36" s="103">
        <f t="shared" si="1"/>
        <v>1.0144873667868679</v>
      </c>
      <c r="P36" s="103">
        <f t="shared" si="1"/>
        <v>0.9803166923192721</v>
      </c>
      <c r="Q36" s="103">
        <f t="shared" si="1"/>
        <v>0.9690171828396249</v>
      </c>
      <c r="R36" s="103">
        <f t="shared" si="1"/>
        <v>1.0011547876236979</v>
      </c>
      <c r="S36" s="105">
        <f t="shared" si="1"/>
        <v>1</v>
      </c>
      <c r="T36" s="103">
        <f t="shared" si="1"/>
        <v>1.0377729154365121</v>
      </c>
      <c r="U36" s="103">
        <f t="shared" si="1"/>
        <v>1.0703029100391883</v>
      </c>
      <c r="V36" s="103">
        <f t="shared" si="1"/>
        <v>1.0522322090800795</v>
      </c>
      <c r="W36" s="103">
        <f t="shared" si="1"/>
        <v>1.0258448406329959</v>
      </c>
      <c r="X36" s="103">
        <f t="shared" si="1"/>
        <v>1.0186241005129431</v>
      </c>
      <c r="Y36" s="23"/>
    </row>
    <row r="37" spans="1:25" x14ac:dyDescent="0.25">
      <c r="A37" s="72" t="s">
        <v>20</v>
      </c>
      <c r="B37" s="9">
        <v>43362.543475999999</v>
      </c>
      <c r="C37" s="9">
        <v>43416.909971000001</v>
      </c>
      <c r="D37" s="9">
        <v>43301.970619</v>
      </c>
      <c r="E37" s="9">
        <v>43571.473791999997</v>
      </c>
      <c r="F37" s="9">
        <v>44661.114537000001</v>
      </c>
      <c r="G37" s="41">
        <v>45781.762454999996</v>
      </c>
      <c r="H37" s="9">
        <v>46740.739675999997</v>
      </c>
      <c r="I37" s="9">
        <v>47566.568687999999</v>
      </c>
      <c r="J37" s="9">
        <v>46525.525312999998</v>
      </c>
      <c r="K37" s="9">
        <v>46312.870260000003</v>
      </c>
      <c r="L37" s="9">
        <v>46560.014640000001</v>
      </c>
      <c r="N37" s="103">
        <f t="shared" si="1"/>
        <v>0.94715758307955256</v>
      </c>
      <c r="O37" s="103">
        <f t="shared" si="1"/>
        <v>0.94834509732288119</v>
      </c>
      <c r="P37" s="103">
        <f t="shared" si="1"/>
        <v>0.94583450476731989</v>
      </c>
      <c r="Q37" s="103">
        <f t="shared" si="1"/>
        <v>0.95172119760193707</v>
      </c>
      <c r="R37" s="103">
        <f t="shared" si="1"/>
        <v>0.97552195769873418</v>
      </c>
      <c r="S37" s="105">
        <f t="shared" si="1"/>
        <v>1</v>
      </c>
      <c r="T37" s="103">
        <f t="shared" si="1"/>
        <v>1.0209467082431045</v>
      </c>
      <c r="U37" s="103">
        <f t="shared" si="1"/>
        <v>1.0389850922570822</v>
      </c>
      <c r="V37" s="103">
        <f t="shared" si="1"/>
        <v>1.0162458327970896</v>
      </c>
      <c r="W37" s="103">
        <f t="shared" si="1"/>
        <v>1.0116008597423929</v>
      </c>
      <c r="X37" s="103">
        <f t="shared" si="1"/>
        <v>1.016999174851885</v>
      </c>
      <c r="Y37" s="23"/>
    </row>
    <row r="38" spans="1:25" x14ac:dyDescent="0.25">
      <c r="A38" s="72" t="s">
        <v>21</v>
      </c>
      <c r="B38" s="9">
        <v>49029.442058000001</v>
      </c>
      <c r="C38" s="9">
        <v>49980.387594</v>
      </c>
      <c r="D38" s="9">
        <v>50105.291565</v>
      </c>
      <c r="E38" s="9">
        <v>51025.294987000001</v>
      </c>
      <c r="F38" s="9">
        <v>52296.719214999997</v>
      </c>
      <c r="G38" s="41">
        <v>53401.998205999997</v>
      </c>
      <c r="H38" s="9">
        <v>54820.821110999997</v>
      </c>
      <c r="I38" s="9">
        <v>55678.513170999999</v>
      </c>
      <c r="J38" s="9">
        <v>54959.982680000001</v>
      </c>
      <c r="K38" s="9">
        <v>53186.503605999998</v>
      </c>
      <c r="L38" s="9">
        <v>52525.759229000003</v>
      </c>
      <c r="N38" s="103">
        <f t="shared" si="1"/>
        <v>0.91811998998365729</v>
      </c>
      <c r="O38" s="103">
        <f t="shared" si="1"/>
        <v>0.93592729248068551</v>
      </c>
      <c r="P38" s="103">
        <f t="shared" si="1"/>
        <v>0.93826623063274073</v>
      </c>
      <c r="Q38" s="103">
        <f t="shared" si="1"/>
        <v>0.95549411447429766</v>
      </c>
      <c r="R38" s="103">
        <f t="shared" si="1"/>
        <v>0.97930266604001692</v>
      </c>
      <c r="S38" s="105">
        <f t="shared" si="1"/>
        <v>1</v>
      </c>
      <c r="T38" s="103">
        <f t="shared" si="1"/>
        <v>1.0265687231314238</v>
      </c>
      <c r="U38" s="103">
        <f t="shared" si="1"/>
        <v>1.0426297711972925</v>
      </c>
      <c r="V38" s="103">
        <f t="shared" si="1"/>
        <v>1.0291746475101928</v>
      </c>
      <c r="W38" s="103">
        <f t="shared" si="1"/>
        <v>0.99596467159957724</v>
      </c>
      <c r="X38" s="103">
        <f t="shared" si="1"/>
        <v>0.98359164438716562</v>
      </c>
      <c r="Y38" s="23"/>
    </row>
    <row r="39" spans="1:25" x14ac:dyDescent="0.25">
      <c r="A39" s="72" t="s">
        <v>22</v>
      </c>
      <c r="B39" s="9">
        <v>60206.011365999999</v>
      </c>
      <c r="C39" s="9">
        <v>59535.652022000002</v>
      </c>
      <c r="D39" s="9">
        <v>60416.150098999999</v>
      </c>
      <c r="E39" s="9">
        <v>59851.621948</v>
      </c>
      <c r="F39" s="9">
        <v>61993.97567</v>
      </c>
      <c r="G39" s="41">
        <v>63660.872910999999</v>
      </c>
      <c r="H39" s="9">
        <v>65001.401274999997</v>
      </c>
      <c r="I39" s="9">
        <v>66299.249742</v>
      </c>
      <c r="J39" s="9">
        <v>64875.578783999998</v>
      </c>
      <c r="K39" s="9">
        <v>64550.147230000002</v>
      </c>
      <c r="L39" s="9">
        <v>68006.469270999994</v>
      </c>
      <c r="N39" s="103">
        <f t="shared" si="1"/>
        <v>0.94573022035324572</v>
      </c>
      <c r="O39" s="103">
        <f t="shared" si="1"/>
        <v>0.93520005773770665</v>
      </c>
      <c r="P39" s="103">
        <f t="shared" si="1"/>
        <v>0.94903112911228493</v>
      </c>
      <c r="Q39" s="103">
        <f t="shared" si="1"/>
        <v>0.94016338782653108</v>
      </c>
      <c r="R39" s="103">
        <f t="shared" si="1"/>
        <v>0.9738159851604552</v>
      </c>
      <c r="S39" s="105">
        <f t="shared" si="1"/>
        <v>1</v>
      </c>
      <c r="T39" s="103">
        <f t="shared" si="1"/>
        <v>1.0210573355768167</v>
      </c>
      <c r="U39" s="103">
        <f t="shared" si="1"/>
        <v>1.0414442452695951</v>
      </c>
      <c r="V39" s="103">
        <f t="shared" si="1"/>
        <v>1.019080886225016</v>
      </c>
      <c r="W39" s="103">
        <f t="shared" si="1"/>
        <v>1.0139689306529498</v>
      </c>
      <c r="X39" s="103">
        <f t="shared" si="1"/>
        <v>1.0682616521151898</v>
      </c>
      <c r="Y39" s="23"/>
    </row>
    <row r="40" spans="1:25" x14ac:dyDescent="0.25">
      <c r="A40" s="111" t="s">
        <v>23</v>
      </c>
      <c r="B40" s="121">
        <v>75614.006064999994</v>
      </c>
      <c r="C40" s="121">
        <v>74619.758583999996</v>
      </c>
      <c r="D40" s="121">
        <v>74745.190994000004</v>
      </c>
      <c r="E40" s="121">
        <v>75918.888403999998</v>
      </c>
      <c r="F40" s="121">
        <v>78568.194738000006</v>
      </c>
      <c r="G40" s="122">
        <v>82282.857466999994</v>
      </c>
      <c r="H40" s="121">
        <v>82778.305236999993</v>
      </c>
      <c r="I40" s="121">
        <v>86577.260081999993</v>
      </c>
      <c r="J40" s="121">
        <v>84958.424587999994</v>
      </c>
      <c r="K40" s="121">
        <v>82994.971854000003</v>
      </c>
      <c r="L40" s="121">
        <v>83293.739818999995</v>
      </c>
      <c r="M40" s="8"/>
      <c r="N40" s="126">
        <f t="shared" si="1"/>
        <v>0.91895211703513602</v>
      </c>
      <c r="O40" s="126">
        <f t="shared" si="1"/>
        <v>0.9068688288314084</v>
      </c>
      <c r="P40" s="126">
        <f t="shared" si="1"/>
        <v>0.90839323396099836</v>
      </c>
      <c r="Q40" s="126">
        <f t="shared" si="1"/>
        <v>0.92265741299088566</v>
      </c>
      <c r="R40" s="126">
        <f t="shared" si="1"/>
        <v>0.95485496197686404</v>
      </c>
      <c r="S40" s="127">
        <f t="shared" si="1"/>
        <v>1</v>
      </c>
      <c r="T40" s="126">
        <f t="shared" si="1"/>
        <v>1.0060212756976592</v>
      </c>
      <c r="U40" s="126">
        <f t="shared" si="1"/>
        <v>1.0521907326410278</v>
      </c>
      <c r="V40" s="126">
        <f t="shared" si="1"/>
        <v>1.0325167015750887</v>
      </c>
      <c r="W40" s="126">
        <f t="shared" si="1"/>
        <v>1.0086544683658514</v>
      </c>
      <c r="X40" s="126">
        <f t="shared" si="1"/>
        <v>1.0122854551132405</v>
      </c>
      <c r="Y40" s="23"/>
    </row>
    <row r="41" spans="1:25" x14ac:dyDescent="0.25">
      <c r="A41" s="72"/>
      <c r="B41" s="9"/>
      <c r="C41" s="9"/>
      <c r="D41" s="9"/>
      <c r="E41" s="9"/>
      <c r="F41" s="9"/>
      <c r="G41" s="41"/>
      <c r="H41" s="9"/>
      <c r="I41" s="9"/>
      <c r="J41" s="9"/>
      <c r="K41" s="9"/>
      <c r="L41" s="9"/>
      <c r="N41" s="103"/>
      <c r="O41" s="103"/>
      <c r="P41" s="103"/>
      <c r="Q41" s="103"/>
      <c r="R41" s="103"/>
      <c r="S41" s="105"/>
      <c r="T41" s="103"/>
      <c r="U41" s="103"/>
      <c r="V41" s="103"/>
      <c r="W41" s="103"/>
      <c r="X41" s="103"/>
      <c r="Y41" s="23"/>
    </row>
    <row r="42" spans="1:25" x14ac:dyDescent="0.25">
      <c r="A42" s="117" t="s">
        <v>215</v>
      </c>
      <c r="B42" s="121"/>
      <c r="C42" s="121"/>
      <c r="D42" s="121"/>
      <c r="E42" s="121"/>
      <c r="F42" s="121"/>
      <c r="G42" s="122"/>
      <c r="H42" s="121"/>
      <c r="I42" s="121"/>
      <c r="J42" s="121"/>
      <c r="K42" s="121"/>
      <c r="L42" s="121"/>
      <c r="M42" s="8"/>
      <c r="N42" s="126"/>
      <c r="O42" s="126"/>
      <c r="P42" s="126"/>
      <c r="Q42" s="126"/>
      <c r="R42" s="126"/>
      <c r="S42" s="127"/>
      <c r="T42" s="126"/>
      <c r="U42" s="126"/>
      <c r="V42" s="126"/>
      <c r="W42" s="126"/>
      <c r="X42" s="103"/>
      <c r="Y42" s="23"/>
    </row>
    <row r="43" spans="1:25" x14ac:dyDescent="0.25">
      <c r="A43" s="106"/>
      <c r="B43" s="304" t="s">
        <v>64</v>
      </c>
      <c r="C43" s="304"/>
      <c r="D43" s="304"/>
      <c r="E43" s="304"/>
      <c r="F43" s="304"/>
      <c r="G43" s="304"/>
      <c r="H43" s="304"/>
      <c r="I43" s="304"/>
      <c r="J43" s="304"/>
      <c r="K43" s="304"/>
      <c r="L43" s="304"/>
      <c r="M43" s="122"/>
      <c r="N43" s="305" t="s">
        <v>65</v>
      </c>
      <c r="O43" s="305"/>
      <c r="P43" s="305"/>
      <c r="Q43" s="305"/>
      <c r="R43" s="305"/>
      <c r="S43" s="305"/>
      <c r="T43" s="305"/>
      <c r="U43" s="305"/>
      <c r="V43" s="305"/>
      <c r="W43" s="305"/>
      <c r="X43" s="305"/>
      <c r="Y43" s="23"/>
    </row>
    <row r="44" spans="1:25" x14ac:dyDescent="0.25">
      <c r="A44" s="193"/>
      <c r="B44" s="123">
        <v>2000</v>
      </c>
      <c r="C44" s="123">
        <f>B44+1</f>
        <v>2001</v>
      </c>
      <c r="D44" s="123">
        <f t="shared" ref="D44:L44" si="2">C44+1</f>
        <v>2002</v>
      </c>
      <c r="E44" s="123">
        <f t="shared" si="2"/>
        <v>2003</v>
      </c>
      <c r="F44" s="123">
        <f t="shared" si="2"/>
        <v>2004</v>
      </c>
      <c r="G44" s="123">
        <f t="shared" si="2"/>
        <v>2005</v>
      </c>
      <c r="H44" s="123">
        <f t="shared" si="2"/>
        <v>2006</v>
      </c>
      <c r="I44" s="123">
        <f t="shared" si="2"/>
        <v>2007</v>
      </c>
      <c r="J44" s="123">
        <f t="shared" si="2"/>
        <v>2008</v>
      </c>
      <c r="K44" s="123">
        <f t="shared" si="2"/>
        <v>2009</v>
      </c>
      <c r="L44" s="123">
        <f t="shared" si="2"/>
        <v>2010</v>
      </c>
      <c r="M44" s="8"/>
      <c r="N44" s="124">
        <v>2000</v>
      </c>
      <c r="O44" s="124">
        <v>2001</v>
      </c>
      <c r="P44" s="124">
        <v>2002</v>
      </c>
      <c r="Q44" s="124">
        <v>2003</v>
      </c>
      <c r="R44" s="124">
        <v>2004</v>
      </c>
      <c r="S44" s="124">
        <v>2005</v>
      </c>
      <c r="T44" s="124">
        <v>2006</v>
      </c>
      <c r="U44" s="124">
        <v>2007</v>
      </c>
      <c r="V44" s="124">
        <v>2008</v>
      </c>
      <c r="W44" s="124">
        <v>2009</v>
      </c>
      <c r="X44" s="124">
        <v>2010</v>
      </c>
      <c r="Y44" s="23"/>
    </row>
    <row r="45" spans="1:25" x14ac:dyDescent="0.25">
      <c r="A45" s="72" t="s">
        <v>15</v>
      </c>
      <c r="B45" s="9">
        <v>18613.069328000001</v>
      </c>
      <c r="C45" s="9">
        <v>18576.935859000001</v>
      </c>
      <c r="D45" s="9">
        <v>16787.40292</v>
      </c>
      <c r="E45" s="9">
        <v>14902.949318000001</v>
      </c>
      <c r="F45" s="9">
        <v>12860.691838000001</v>
      </c>
      <c r="G45" s="41">
        <v>5346.6194251999996</v>
      </c>
      <c r="H45" s="9">
        <v>12839.382734999999</v>
      </c>
      <c r="I45" s="9">
        <v>15344.65943</v>
      </c>
      <c r="J45" s="9">
        <v>16728.564316</v>
      </c>
      <c r="K45" s="9">
        <v>16359.816079</v>
      </c>
      <c r="L45" s="9">
        <v>17604.732833999999</v>
      </c>
      <c r="N45" s="103">
        <f t="shared" ref="N45:X53" si="3">B45/$G45</f>
        <v>3.4812781400284063</v>
      </c>
      <c r="O45" s="103">
        <f t="shared" si="3"/>
        <v>3.4745199502029451</v>
      </c>
      <c r="P45" s="103">
        <f t="shared" si="3"/>
        <v>3.139816318490265</v>
      </c>
      <c r="Q45" s="103">
        <f t="shared" si="3"/>
        <v>2.7873592887046623</v>
      </c>
      <c r="R45" s="103">
        <f t="shared" si="3"/>
        <v>2.405387557113984</v>
      </c>
      <c r="S45" s="105">
        <f t="shared" si="3"/>
        <v>1</v>
      </c>
      <c r="T45" s="103">
        <f t="shared" si="3"/>
        <v>2.4014020288193074</v>
      </c>
      <c r="U45" s="103">
        <f t="shared" si="3"/>
        <v>2.8699741293866277</v>
      </c>
      <c r="V45" s="103">
        <f t="shared" si="3"/>
        <v>3.128811494821186</v>
      </c>
      <c r="W45" s="103">
        <f t="shared" si="3"/>
        <v>3.0598430106867074</v>
      </c>
      <c r="X45" s="103">
        <f t="shared" si="3"/>
        <v>3.2926848600864207</v>
      </c>
      <c r="Y45" s="23"/>
    </row>
    <row r="46" spans="1:25" x14ac:dyDescent="0.25">
      <c r="A46" s="72" t="s">
        <v>16</v>
      </c>
      <c r="B46" s="9">
        <v>18785.434417</v>
      </c>
      <c r="C46" s="9">
        <v>18813.565993</v>
      </c>
      <c r="D46" s="9">
        <v>18530.865731000002</v>
      </c>
      <c r="E46" s="9">
        <v>17439.554361999999</v>
      </c>
      <c r="F46" s="9">
        <v>16158.438996999999</v>
      </c>
      <c r="G46" s="41">
        <v>13819.167170999999</v>
      </c>
      <c r="H46" s="9">
        <v>16944.631569000001</v>
      </c>
      <c r="I46" s="9">
        <v>19209.678835999999</v>
      </c>
      <c r="J46" s="9">
        <v>19274.990935999998</v>
      </c>
      <c r="K46" s="9">
        <v>19185.439597000001</v>
      </c>
      <c r="L46" s="9">
        <v>19266.209375999999</v>
      </c>
      <c r="N46" s="103">
        <f>B46/$G46</f>
        <v>1.359375292631374</v>
      </c>
      <c r="O46" s="103">
        <f t="shared" si="3"/>
        <v>1.3614109852061793</v>
      </c>
      <c r="P46" s="103">
        <f t="shared" si="3"/>
        <v>1.3409538723786238</v>
      </c>
      <c r="Q46" s="103">
        <f t="shared" si="3"/>
        <v>1.2619830230144047</v>
      </c>
      <c r="R46" s="103">
        <f t="shared" si="3"/>
        <v>1.1692773375597514</v>
      </c>
      <c r="S46" s="105">
        <f t="shared" si="3"/>
        <v>1</v>
      </c>
      <c r="T46" s="103">
        <f t="shared" si="3"/>
        <v>1.2261687957982661</v>
      </c>
      <c r="U46" s="103">
        <f t="shared" si="3"/>
        <v>1.3900750022267749</v>
      </c>
      <c r="V46" s="103">
        <f t="shared" si="3"/>
        <v>1.3948011987617628</v>
      </c>
      <c r="W46" s="103">
        <f t="shared" si="3"/>
        <v>1.3883209718499758</v>
      </c>
      <c r="X46" s="103">
        <f t="shared" si="3"/>
        <v>1.3941657364440028</v>
      </c>
      <c r="Y46" s="23"/>
    </row>
    <row r="47" spans="1:25" x14ac:dyDescent="0.25">
      <c r="A47" s="72" t="s">
        <v>17</v>
      </c>
      <c r="B47" s="9">
        <v>22499.428896000001</v>
      </c>
      <c r="C47" s="9">
        <v>23035.685735999999</v>
      </c>
      <c r="D47" s="9">
        <v>22868.29319</v>
      </c>
      <c r="E47" s="9">
        <v>20725.883750000001</v>
      </c>
      <c r="F47" s="9">
        <v>18624.369374000002</v>
      </c>
      <c r="G47" s="41">
        <v>16767.562236999998</v>
      </c>
      <c r="H47" s="9">
        <v>18372.080274</v>
      </c>
      <c r="I47" s="9">
        <v>20912.827373</v>
      </c>
      <c r="J47" s="9">
        <v>22406.631299000001</v>
      </c>
      <c r="K47" s="9">
        <v>22680.468395</v>
      </c>
      <c r="L47" s="9">
        <v>22047.333782999998</v>
      </c>
      <c r="N47" s="103">
        <f t="shared" si="3"/>
        <v>1.3418425754431869</v>
      </c>
      <c r="O47" s="103">
        <f t="shared" si="3"/>
        <v>1.3738243765195932</v>
      </c>
      <c r="P47" s="103">
        <f t="shared" si="3"/>
        <v>1.3638412589003472</v>
      </c>
      <c r="Q47" s="103">
        <f t="shared" si="3"/>
        <v>1.2360701846250139</v>
      </c>
      <c r="R47" s="103">
        <f t="shared" si="3"/>
        <v>1.1107380495002843</v>
      </c>
      <c r="S47" s="105">
        <f t="shared" si="3"/>
        <v>1</v>
      </c>
      <c r="T47" s="103">
        <f t="shared" si="3"/>
        <v>1.0956917895589739</v>
      </c>
      <c r="U47" s="103">
        <f t="shared" si="3"/>
        <v>1.2472193081742609</v>
      </c>
      <c r="V47" s="103">
        <f t="shared" si="3"/>
        <v>1.3363082231212238</v>
      </c>
      <c r="W47" s="103">
        <f t="shared" si="3"/>
        <v>1.3526395831680491</v>
      </c>
      <c r="X47" s="103">
        <f t="shared" si="3"/>
        <v>1.3148800923696253</v>
      </c>
      <c r="Y47" s="23"/>
    </row>
    <row r="48" spans="1:25" x14ac:dyDescent="0.25">
      <c r="A48" s="72" t="s">
        <v>18</v>
      </c>
      <c r="B48" s="9">
        <v>22962.322915000001</v>
      </c>
      <c r="C48" s="9">
        <v>22637.722625999999</v>
      </c>
      <c r="D48" s="9">
        <v>21649.221687000001</v>
      </c>
      <c r="E48" s="9">
        <v>19577.455763000002</v>
      </c>
      <c r="F48" s="9">
        <v>17846.443695000002</v>
      </c>
      <c r="G48" s="41">
        <v>16774.725992</v>
      </c>
      <c r="H48" s="9">
        <v>19091.834739999998</v>
      </c>
      <c r="I48" s="9">
        <v>21813.530876000001</v>
      </c>
      <c r="J48" s="9">
        <v>23209.507712999999</v>
      </c>
      <c r="K48" s="9">
        <v>22714.279844000001</v>
      </c>
      <c r="L48" s="9">
        <v>22777.563217999999</v>
      </c>
      <c r="N48" s="103">
        <f t="shared" si="3"/>
        <v>1.3688642619826348</v>
      </c>
      <c r="O48" s="103">
        <f t="shared" si="3"/>
        <v>1.3495137051297357</v>
      </c>
      <c r="P48" s="103">
        <f t="shared" si="3"/>
        <v>1.2905857119409692</v>
      </c>
      <c r="Q48" s="103">
        <f t="shared" si="3"/>
        <v>1.1670805098298862</v>
      </c>
      <c r="R48" s="103">
        <f t="shared" si="3"/>
        <v>1.0638888351148694</v>
      </c>
      <c r="S48" s="105">
        <f t="shared" si="3"/>
        <v>1</v>
      </c>
      <c r="T48" s="103">
        <f t="shared" si="3"/>
        <v>1.1381309446786223</v>
      </c>
      <c r="U48" s="103">
        <f t="shared" si="3"/>
        <v>1.3003807565263985</v>
      </c>
      <c r="V48" s="103">
        <f t="shared" si="3"/>
        <v>1.383599811053176</v>
      </c>
      <c r="W48" s="103">
        <f t="shared" si="3"/>
        <v>1.3540775482611531</v>
      </c>
      <c r="X48" s="103">
        <f t="shared" si="3"/>
        <v>1.3578500911945031</v>
      </c>
      <c r="Y48" s="23"/>
    </row>
    <row r="49" spans="1:25" x14ac:dyDescent="0.25">
      <c r="A49" s="72" t="s">
        <v>19</v>
      </c>
      <c r="B49" s="9">
        <v>21406.707526999999</v>
      </c>
      <c r="C49" s="9">
        <v>21233.215783</v>
      </c>
      <c r="D49" s="9">
        <v>21160.020992999998</v>
      </c>
      <c r="E49" s="9">
        <v>20227.540643</v>
      </c>
      <c r="F49" s="9">
        <v>19670.762734</v>
      </c>
      <c r="G49" s="41">
        <v>18984.031209000001</v>
      </c>
      <c r="H49" s="9">
        <v>20891.804259</v>
      </c>
      <c r="I49" s="9">
        <v>22169.263920000001</v>
      </c>
      <c r="J49" s="9">
        <v>22605.000716999999</v>
      </c>
      <c r="K49" s="9">
        <v>21945.338722</v>
      </c>
      <c r="L49" s="9">
        <v>21946.672964000001</v>
      </c>
      <c r="N49" s="103">
        <f t="shared" si="3"/>
        <v>1.1276165368318321</v>
      </c>
      <c r="O49" s="103">
        <f t="shared" si="3"/>
        <v>1.1184777115691686</v>
      </c>
      <c r="P49" s="103">
        <f t="shared" si="3"/>
        <v>1.1146221137146255</v>
      </c>
      <c r="Q49" s="103">
        <f t="shared" si="3"/>
        <v>1.0655029177054067</v>
      </c>
      <c r="R49" s="103">
        <f t="shared" si="3"/>
        <v>1.0361741675116101</v>
      </c>
      <c r="S49" s="105">
        <f t="shared" si="3"/>
        <v>1</v>
      </c>
      <c r="T49" s="103">
        <f t="shared" si="3"/>
        <v>1.1004935689894757</v>
      </c>
      <c r="U49" s="103">
        <f t="shared" si="3"/>
        <v>1.1677848437949225</v>
      </c>
      <c r="V49" s="103">
        <f t="shared" si="3"/>
        <v>1.1907376504039542</v>
      </c>
      <c r="W49" s="103">
        <f t="shared" si="3"/>
        <v>1.1559893934221988</v>
      </c>
      <c r="X49" s="103">
        <f t="shared" si="3"/>
        <v>1.1560596757550348</v>
      </c>
      <c r="Y49" s="23"/>
    </row>
    <row r="50" spans="1:25" x14ac:dyDescent="0.25">
      <c r="A50" s="72" t="s">
        <v>20</v>
      </c>
      <c r="B50" s="9">
        <v>22981.210319000002</v>
      </c>
      <c r="C50" s="9">
        <v>23402.997904</v>
      </c>
      <c r="D50" s="9">
        <v>23754.239268000001</v>
      </c>
      <c r="E50" s="9">
        <v>23907.379706</v>
      </c>
      <c r="F50" s="9">
        <v>24969.002363</v>
      </c>
      <c r="G50" s="41">
        <v>26156.977728000002</v>
      </c>
      <c r="H50" s="9">
        <v>26664.672262</v>
      </c>
      <c r="I50" s="9">
        <v>26674.265327000001</v>
      </c>
      <c r="J50" s="9">
        <v>26180.826966000001</v>
      </c>
      <c r="K50" s="9">
        <v>25300.514044</v>
      </c>
      <c r="L50" s="9">
        <v>25163.993792000001</v>
      </c>
      <c r="N50" s="103">
        <f t="shared" si="3"/>
        <v>0.87858813651852186</v>
      </c>
      <c r="O50" s="103">
        <f t="shared" si="3"/>
        <v>0.89471337810361873</v>
      </c>
      <c r="P50" s="103">
        <f t="shared" si="3"/>
        <v>0.90814158711356152</v>
      </c>
      <c r="Q50" s="103">
        <f t="shared" si="3"/>
        <v>0.91399625578333166</v>
      </c>
      <c r="R50" s="103">
        <f t="shared" si="3"/>
        <v>0.95458285061242676</v>
      </c>
      <c r="S50" s="105">
        <f t="shared" si="3"/>
        <v>1</v>
      </c>
      <c r="T50" s="103">
        <f t="shared" si="3"/>
        <v>1.0194095257976434</v>
      </c>
      <c r="U50" s="103">
        <f t="shared" si="3"/>
        <v>1.0197762755460187</v>
      </c>
      <c r="V50" s="103">
        <f t="shared" si="3"/>
        <v>1.0009117734567043</v>
      </c>
      <c r="W50" s="103">
        <f t="shared" si="3"/>
        <v>0.96725677970497359</v>
      </c>
      <c r="X50" s="103">
        <f t="shared" si="3"/>
        <v>0.96203751265433657</v>
      </c>
      <c r="Y50" s="23"/>
    </row>
    <row r="51" spans="1:25" x14ac:dyDescent="0.25">
      <c r="A51" s="72" t="s">
        <v>21</v>
      </c>
      <c r="B51" s="9">
        <v>27216.173558999999</v>
      </c>
      <c r="C51" s="9">
        <v>27803.605188000001</v>
      </c>
      <c r="D51" s="9">
        <v>28656.078719000001</v>
      </c>
      <c r="E51" s="9">
        <v>29463.602172999999</v>
      </c>
      <c r="F51" s="9">
        <v>31520.195327000001</v>
      </c>
      <c r="G51" s="41">
        <v>33830.082323000002</v>
      </c>
      <c r="H51" s="9">
        <v>33392.711738999998</v>
      </c>
      <c r="I51" s="9">
        <v>33056.645280999997</v>
      </c>
      <c r="J51" s="9">
        <v>32184.581934999998</v>
      </c>
      <c r="K51" s="9">
        <v>30659.558407</v>
      </c>
      <c r="L51" s="9">
        <v>30211.555315000001</v>
      </c>
      <c r="N51" s="103">
        <f t="shared" si="3"/>
        <v>0.80449622614416705</v>
      </c>
      <c r="O51" s="103">
        <f t="shared" si="3"/>
        <v>0.82186040585237385</v>
      </c>
      <c r="P51" s="103">
        <f t="shared" si="3"/>
        <v>0.8470590891680343</v>
      </c>
      <c r="Q51" s="103">
        <f t="shared" si="3"/>
        <v>0.87092907110570728</v>
      </c>
      <c r="R51" s="103">
        <f t="shared" si="3"/>
        <v>0.93172091708362226</v>
      </c>
      <c r="S51" s="105">
        <f t="shared" si="3"/>
        <v>1</v>
      </c>
      <c r="T51" s="103">
        <f t="shared" si="3"/>
        <v>0.98707154833901634</v>
      </c>
      <c r="U51" s="103">
        <f t="shared" si="3"/>
        <v>0.97713759503700148</v>
      </c>
      <c r="V51" s="103">
        <f t="shared" si="3"/>
        <v>0.95135984676923824</v>
      </c>
      <c r="W51" s="103">
        <f t="shared" si="3"/>
        <v>0.90628092814765449</v>
      </c>
      <c r="X51" s="103">
        <f t="shared" si="3"/>
        <v>0.89303818496652376</v>
      </c>
      <c r="Y51" s="23"/>
    </row>
    <row r="52" spans="1:25" x14ac:dyDescent="0.25">
      <c r="A52" s="72" t="s">
        <v>22</v>
      </c>
      <c r="B52" s="9">
        <v>32734.355779000001</v>
      </c>
      <c r="C52" s="9">
        <v>34239.150951000003</v>
      </c>
      <c r="D52" s="9">
        <v>36294.489243999997</v>
      </c>
      <c r="E52" s="9">
        <v>37177.655065999999</v>
      </c>
      <c r="F52" s="9">
        <v>40095.184191</v>
      </c>
      <c r="G52" s="41">
        <v>43010.021411000002</v>
      </c>
      <c r="H52" s="9">
        <v>42201.734103000003</v>
      </c>
      <c r="I52" s="9">
        <v>41880.760386000002</v>
      </c>
      <c r="J52" s="9">
        <v>40429.217680000002</v>
      </c>
      <c r="K52" s="9">
        <v>38778.318923999999</v>
      </c>
      <c r="L52" s="9">
        <v>37365.929934</v>
      </c>
      <c r="N52" s="103">
        <f t="shared" si="3"/>
        <v>0.76108671200586864</v>
      </c>
      <c r="O52" s="103">
        <f t="shared" si="3"/>
        <v>0.79607379461204342</v>
      </c>
      <c r="P52" s="103">
        <f t="shared" si="3"/>
        <v>0.8438612224154235</v>
      </c>
      <c r="Q52" s="103">
        <f t="shared" si="3"/>
        <v>0.86439517689920631</v>
      </c>
      <c r="R52" s="103">
        <f t="shared" si="3"/>
        <v>0.93222888237729362</v>
      </c>
      <c r="S52" s="105">
        <f t="shared" si="3"/>
        <v>1</v>
      </c>
      <c r="T52" s="103">
        <f t="shared" si="3"/>
        <v>0.98120700056677312</v>
      </c>
      <c r="U52" s="103">
        <f t="shared" si="3"/>
        <v>0.97374423476312921</v>
      </c>
      <c r="V52" s="103">
        <f t="shared" si="3"/>
        <v>0.93999529304256635</v>
      </c>
      <c r="W52" s="103">
        <f t="shared" si="3"/>
        <v>0.90161124435251438</v>
      </c>
      <c r="X52" s="103">
        <f t="shared" si="3"/>
        <v>0.86877264200671844</v>
      </c>
    </row>
    <row r="53" spans="1:25" x14ac:dyDescent="0.25">
      <c r="A53" s="111" t="s">
        <v>23</v>
      </c>
      <c r="B53" s="121">
        <v>43621.666455999999</v>
      </c>
      <c r="C53" s="121">
        <v>44861.730435999998</v>
      </c>
      <c r="D53" s="121">
        <v>46825.357880000003</v>
      </c>
      <c r="E53" s="121">
        <v>49721.801823000002</v>
      </c>
      <c r="F53" s="121">
        <v>53338.313334999999</v>
      </c>
      <c r="G53" s="122">
        <v>56793.290094000004</v>
      </c>
      <c r="H53" s="121">
        <v>55779.546966000002</v>
      </c>
      <c r="I53" s="121">
        <v>55021.173469000001</v>
      </c>
      <c r="J53" s="121">
        <v>52873.451590999997</v>
      </c>
      <c r="K53" s="121">
        <v>50743.479231999998</v>
      </c>
      <c r="L53" s="121">
        <v>50638.955805999998</v>
      </c>
      <c r="M53" s="8"/>
      <c r="N53" s="126">
        <f t="shared" si="3"/>
        <v>0.76807782017559967</v>
      </c>
      <c r="O53" s="126">
        <f t="shared" si="3"/>
        <v>0.78991251187857259</v>
      </c>
      <c r="P53" s="126">
        <f t="shared" si="3"/>
        <v>0.82448750200064436</v>
      </c>
      <c r="Q53" s="126">
        <f t="shared" si="3"/>
        <v>0.87548725810221939</v>
      </c>
      <c r="R53" s="126">
        <f t="shared" si="3"/>
        <v>0.93916575790411883</v>
      </c>
      <c r="S53" s="127">
        <f t="shared" si="3"/>
        <v>1</v>
      </c>
      <c r="T53" s="126">
        <f t="shared" si="3"/>
        <v>0.98215030109503909</v>
      </c>
      <c r="U53" s="126">
        <f t="shared" si="3"/>
        <v>0.96879707757611988</v>
      </c>
      <c r="V53" s="126">
        <f t="shared" si="3"/>
        <v>0.93098060534066285</v>
      </c>
      <c r="W53" s="126">
        <f t="shared" si="3"/>
        <v>0.89347666155655336</v>
      </c>
      <c r="X53" s="126">
        <f t="shared" si="3"/>
        <v>0.8916362429819823</v>
      </c>
    </row>
    <row r="54" spans="1:25" x14ac:dyDescent="0.25">
      <c r="A54" s="23"/>
      <c r="H54" s="9"/>
      <c r="I54" s="9"/>
      <c r="J54" s="9"/>
      <c r="K54" s="9"/>
      <c r="L54" s="9"/>
      <c r="M54" s="41"/>
      <c r="N54" s="9"/>
      <c r="O54" s="9"/>
      <c r="P54" s="9"/>
      <c r="Q54" s="9"/>
      <c r="R54" s="9"/>
    </row>
  </sheetData>
  <mergeCells count="5">
    <mergeCell ref="A26:I26"/>
    <mergeCell ref="B30:L30"/>
    <mergeCell ref="N30:X30"/>
    <mergeCell ref="B43:L43"/>
    <mergeCell ref="N43:X43"/>
  </mergeCells>
  <hyperlinks>
    <hyperlink ref="K1" location="Index!A1" display="Index" xr:uid="{00000000-0004-0000-0F00-000000000000}"/>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AK133"/>
  <sheetViews>
    <sheetView zoomScaleNormal="100" workbookViewId="0"/>
  </sheetViews>
  <sheetFormatPr defaultRowHeight="15" x14ac:dyDescent="0.25"/>
  <cols>
    <col min="14" max="14" width="4" customWidth="1"/>
    <col min="24" max="27" width="9.140625" style="114"/>
    <col min="33" max="33" width="9.140625" style="44"/>
    <col min="34" max="36" width="10" customWidth="1"/>
    <col min="37" max="37" width="9.140625" style="44"/>
  </cols>
  <sheetData>
    <row r="1" spans="1:27" s="61" customFormat="1" x14ac:dyDescent="0.25">
      <c r="A1" s="62" t="s">
        <v>135</v>
      </c>
      <c r="H1" s="184" t="s">
        <v>113</v>
      </c>
      <c r="X1" s="114"/>
      <c r="Y1" s="114"/>
      <c r="Z1" s="114"/>
      <c r="AA1" s="114"/>
    </row>
    <row r="2" spans="1:27" s="61" customFormat="1" x14ac:dyDescent="0.25">
      <c r="X2" s="114"/>
      <c r="Y2" s="114"/>
      <c r="Z2" s="114"/>
      <c r="AA2" s="114"/>
    </row>
    <row r="3" spans="1:27" s="61" customFormat="1" x14ac:dyDescent="0.25">
      <c r="X3" s="114"/>
      <c r="Y3" s="114"/>
      <c r="Z3" s="114"/>
      <c r="AA3" s="114"/>
    </row>
    <row r="4" spans="1:27" s="61" customFormat="1" x14ac:dyDescent="0.25">
      <c r="X4" s="114"/>
      <c r="Y4" s="114"/>
      <c r="Z4" s="114"/>
      <c r="AA4" s="114"/>
    </row>
    <row r="5" spans="1:27" s="61" customFormat="1" x14ac:dyDescent="0.25">
      <c r="X5" s="114"/>
      <c r="Y5" s="114"/>
      <c r="Z5" s="114"/>
      <c r="AA5" s="114"/>
    </row>
    <row r="6" spans="1:27" s="61" customFormat="1" x14ac:dyDescent="0.25">
      <c r="X6" s="114"/>
      <c r="Y6" s="114"/>
      <c r="Z6" s="114"/>
      <c r="AA6" s="114"/>
    </row>
    <row r="7" spans="1:27" s="61" customFormat="1" x14ac:dyDescent="0.25">
      <c r="X7" s="114"/>
      <c r="Y7" s="114"/>
      <c r="Z7" s="114"/>
      <c r="AA7" s="114"/>
    </row>
    <row r="8" spans="1:27" s="61" customFormat="1" x14ac:dyDescent="0.25">
      <c r="X8" s="114"/>
      <c r="Y8" s="114"/>
      <c r="Z8" s="114"/>
      <c r="AA8" s="114"/>
    </row>
    <row r="9" spans="1:27" s="61" customFormat="1" x14ac:dyDescent="0.25">
      <c r="X9" s="114"/>
      <c r="Y9" s="114"/>
      <c r="Z9" s="114"/>
      <c r="AA9" s="114"/>
    </row>
    <row r="10" spans="1:27" s="61" customFormat="1" x14ac:dyDescent="0.25">
      <c r="X10" s="114"/>
      <c r="Y10" s="114"/>
      <c r="Z10" s="114"/>
      <c r="AA10" s="114"/>
    </row>
    <row r="11" spans="1:27" s="61" customFormat="1" x14ac:dyDescent="0.25">
      <c r="X11" s="114"/>
      <c r="Y11" s="114"/>
      <c r="Z11" s="114"/>
      <c r="AA11" s="114"/>
    </row>
    <row r="12" spans="1:27" s="61" customFormat="1" x14ac:dyDescent="0.25">
      <c r="X12" s="114"/>
      <c r="Y12" s="114"/>
      <c r="Z12" s="114"/>
      <c r="AA12" s="114"/>
    </row>
    <row r="13" spans="1:27" s="61" customFormat="1" x14ac:dyDescent="0.25">
      <c r="X13" s="114"/>
      <c r="Y13" s="114"/>
      <c r="Z13" s="114"/>
      <c r="AA13" s="114"/>
    </row>
    <row r="14" spans="1:27" s="61" customFormat="1" x14ac:dyDescent="0.25">
      <c r="X14" s="114"/>
      <c r="Y14" s="114"/>
      <c r="Z14" s="114"/>
      <c r="AA14" s="114"/>
    </row>
    <row r="15" spans="1:27" s="61" customFormat="1" x14ac:dyDescent="0.25">
      <c r="X15" s="114"/>
      <c r="Y15" s="114"/>
      <c r="Z15" s="114"/>
      <c r="AA15" s="114"/>
    </row>
    <row r="16" spans="1:27" s="61" customFormat="1" x14ac:dyDescent="0.25">
      <c r="X16" s="114"/>
      <c r="Y16" s="114"/>
      <c r="Z16" s="114"/>
      <c r="AA16" s="114"/>
    </row>
    <row r="17" spans="1:36" s="61" customFormat="1" x14ac:dyDescent="0.25">
      <c r="X17" s="114"/>
      <c r="Y17" s="114"/>
      <c r="Z17" s="114"/>
      <c r="AA17" s="114"/>
    </row>
    <row r="18" spans="1:36" s="61" customFormat="1" x14ac:dyDescent="0.25">
      <c r="X18" s="114"/>
      <c r="Y18" s="114"/>
      <c r="Z18" s="114"/>
      <c r="AA18" s="114"/>
    </row>
    <row r="19" spans="1:36" s="61" customFormat="1" x14ac:dyDescent="0.25">
      <c r="X19" s="114"/>
      <c r="Y19" s="114"/>
      <c r="Z19" s="114"/>
      <c r="AA19" s="114"/>
    </row>
    <row r="20" spans="1:36" s="61" customFormat="1" x14ac:dyDescent="0.25">
      <c r="X20" s="114"/>
      <c r="Y20" s="114"/>
      <c r="Z20" s="114"/>
      <c r="AA20" s="114"/>
    </row>
    <row r="21" spans="1:36" s="61" customFormat="1" x14ac:dyDescent="0.25">
      <c r="X21" s="114"/>
      <c r="Y21" s="114"/>
      <c r="Z21" s="114"/>
      <c r="AA21" s="114"/>
    </row>
    <row r="22" spans="1:36" s="61" customFormat="1" x14ac:dyDescent="0.25">
      <c r="X22" s="114"/>
      <c r="Y22" s="114"/>
      <c r="Z22" s="114"/>
      <c r="AA22" s="114"/>
    </row>
    <row r="23" spans="1:36" s="61" customFormat="1" x14ac:dyDescent="0.25">
      <c r="X23" s="114"/>
      <c r="Y23" s="114"/>
      <c r="Z23" s="114"/>
      <c r="AA23" s="114"/>
    </row>
    <row r="24" spans="1:36" s="61" customFormat="1" x14ac:dyDescent="0.25">
      <c r="X24" s="114"/>
      <c r="Y24" s="114"/>
      <c r="Z24" s="114"/>
      <c r="AA24" s="114"/>
    </row>
    <row r="25" spans="1:36" s="61" customFormat="1" x14ac:dyDescent="0.25">
      <c r="X25" s="114"/>
      <c r="Y25" s="114"/>
      <c r="Z25" s="114"/>
      <c r="AA25" s="114"/>
    </row>
    <row r="26" spans="1:36" s="61" customFormat="1" x14ac:dyDescent="0.25">
      <c r="X26" s="114"/>
      <c r="Y26" s="114"/>
      <c r="Z26" s="114"/>
      <c r="AA26" s="114"/>
    </row>
    <row r="27" spans="1:36" s="61" customFormat="1" x14ac:dyDescent="0.25">
      <c r="A27" s="71" t="s">
        <v>51</v>
      </c>
      <c r="X27" s="114"/>
      <c r="Y27" s="114"/>
      <c r="Z27" s="114"/>
      <c r="AA27" s="114"/>
    </row>
    <row r="28" spans="1:36" s="61" customFormat="1" x14ac:dyDescent="0.25">
      <c r="A28" s="71" t="s">
        <v>50</v>
      </c>
      <c r="X28" s="114"/>
      <c r="Y28" s="114"/>
      <c r="Z28" s="114"/>
      <c r="AA28" s="114"/>
    </row>
    <row r="29" spans="1:36" s="61" customFormat="1" x14ac:dyDescent="0.25">
      <c r="A29" s="71" t="s">
        <v>49</v>
      </c>
      <c r="X29" s="114"/>
      <c r="Y29" s="114"/>
      <c r="Z29" s="114"/>
      <c r="AA29" s="114"/>
    </row>
    <row r="30" spans="1:36" s="61" customFormat="1" x14ac:dyDescent="0.25">
      <c r="X30" s="114"/>
      <c r="Y30" s="114"/>
      <c r="Z30" s="114"/>
      <c r="AA30" s="114"/>
    </row>
    <row r="31" spans="1:36" s="44" customFormat="1" x14ac:dyDescent="0.25">
      <c r="X31" s="114"/>
      <c r="Y31" s="114"/>
      <c r="Z31" s="114"/>
      <c r="AA31" s="114"/>
    </row>
    <row r="32" spans="1:36" x14ac:dyDescent="0.25">
      <c r="A32" s="23"/>
      <c r="B32" s="23"/>
      <c r="C32" s="308" t="s">
        <v>32</v>
      </c>
      <c r="D32" s="308"/>
      <c r="E32" s="23"/>
      <c r="F32" s="308" t="s">
        <v>54</v>
      </c>
      <c r="G32" s="308"/>
      <c r="H32" s="51"/>
      <c r="I32" s="308" t="s">
        <v>56</v>
      </c>
      <c r="J32" s="308"/>
      <c r="L32" s="308" t="s">
        <v>55</v>
      </c>
      <c r="M32" s="308"/>
      <c r="N32" s="74"/>
      <c r="O32" s="73"/>
      <c r="P32" s="303" t="s">
        <v>26</v>
      </c>
      <c r="Q32" s="303"/>
      <c r="R32" s="303"/>
      <c r="S32" s="303"/>
      <c r="T32" s="303" t="s">
        <v>69</v>
      </c>
      <c r="U32" s="303"/>
      <c r="V32" s="303"/>
      <c r="W32" s="303"/>
      <c r="X32" s="303" t="s">
        <v>70</v>
      </c>
      <c r="Y32" s="303"/>
      <c r="Z32" s="303"/>
      <c r="AA32" s="303"/>
      <c r="AB32" s="303" t="s">
        <v>114</v>
      </c>
      <c r="AC32" s="303"/>
      <c r="AD32" s="303"/>
      <c r="AE32" s="303" t="s">
        <v>115</v>
      </c>
      <c r="AF32" s="303"/>
      <c r="AG32" s="303"/>
      <c r="AH32" s="303" t="s">
        <v>116</v>
      </c>
      <c r="AI32" s="303"/>
      <c r="AJ32" s="303"/>
    </row>
    <row r="33" spans="1:36" x14ac:dyDescent="0.25">
      <c r="A33" s="37" t="s">
        <v>58</v>
      </c>
      <c r="B33" s="37" t="s">
        <v>57</v>
      </c>
      <c r="C33" s="108" t="s">
        <v>12</v>
      </c>
      <c r="D33" s="108" t="s">
        <v>53</v>
      </c>
      <c r="E33" s="23"/>
      <c r="F33" s="108" t="s">
        <v>12</v>
      </c>
      <c r="G33" s="108" t="s">
        <v>53</v>
      </c>
      <c r="H33" s="23"/>
      <c r="I33" s="108" t="s">
        <v>12</v>
      </c>
      <c r="J33" s="108" t="s">
        <v>53</v>
      </c>
      <c r="L33" s="108" t="s">
        <v>12</v>
      </c>
      <c r="M33" s="108" t="s">
        <v>53</v>
      </c>
      <c r="N33" s="62"/>
      <c r="O33" s="73"/>
      <c r="P33" s="52" t="s">
        <v>12</v>
      </c>
      <c r="Q33" s="74" t="s">
        <v>27</v>
      </c>
      <c r="R33" s="74" t="s">
        <v>28</v>
      </c>
      <c r="S33" s="74" t="s">
        <v>29</v>
      </c>
      <c r="T33" s="52" t="s">
        <v>12</v>
      </c>
      <c r="U33" s="74" t="s">
        <v>27</v>
      </c>
      <c r="V33" s="74" t="s">
        <v>28</v>
      </c>
      <c r="W33" s="74" t="s">
        <v>29</v>
      </c>
      <c r="X33" s="132" t="s">
        <v>12</v>
      </c>
      <c r="Y33" s="133" t="s">
        <v>27</v>
      </c>
      <c r="Z33" s="133" t="s">
        <v>28</v>
      </c>
      <c r="AA33" s="133" t="s">
        <v>29</v>
      </c>
      <c r="AB33" s="74" t="s">
        <v>27</v>
      </c>
      <c r="AC33" s="74" t="s">
        <v>28</v>
      </c>
      <c r="AD33" s="74" t="s">
        <v>29</v>
      </c>
      <c r="AE33" s="63" t="s">
        <v>27</v>
      </c>
      <c r="AF33" s="63" t="s">
        <v>28</v>
      </c>
      <c r="AG33" s="63" t="s">
        <v>29</v>
      </c>
      <c r="AH33" s="133" t="s">
        <v>27</v>
      </c>
      <c r="AI33" s="133" t="s">
        <v>28</v>
      </c>
      <c r="AJ33" s="133" t="s">
        <v>29</v>
      </c>
    </row>
    <row r="34" spans="1:36" s="107" customFormat="1" x14ac:dyDescent="0.25">
      <c r="A34" s="90">
        <v>1980</v>
      </c>
      <c r="B34" s="37"/>
      <c r="C34" s="108"/>
      <c r="D34" s="108"/>
      <c r="E34" s="23"/>
      <c r="F34" s="108"/>
      <c r="G34" s="108"/>
      <c r="H34" s="23"/>
      <c r="I34" s="108"/>
      <c r="J34" s="108"/>
      <c r="L34" s="108"/>
      <c r="M34" s="108"/>
      <c r="N34" s="62"/>
      <c r="O34" s="23">
        <v>1980</v>
      </c>
      <c r="P34" s="59"/>
      <c r="Q34" s="58"/>
      <c r="R34" s="58"/>
      <c r="S34" s="58"/>
      <c r="T34" s="58"/>
      <c r="U34" s="58"/>
      <c r="V34" s="58"/>
      <c r="W34" s="58"/>
      <c r="X34" s="58"/>
      <c r="Y34" s="58"/>
      <c r="Z34" s="58"/>
      <c r="AA34" s="58"/>
      <c r="AB34" s="58"/>
      <c r="AC34" s="58"/>
      <c r="AD34" s="58"/>
      <c r="AE34" s="58"/>
      <c r="AF34" s="58"/>
      <c r="AG34" s="58"/>
      <c r="AH34" s="58"/>
      <c r="AI34" s="58"/>
      <c r="AJ34" s="58"/>
    </row>
    <row r="35" spans="1:36" s="107" customFormat="1" x14ac:dyDescent="0.25">
      <c r="A35" s="23">
        <v>1981</v>
      </c>
      <c r="B35" s="23">
        <v>5</v>
      </c>
      <c r="C35" s="23">
        <v>0.30401538340000001</v>
      </c>
      <c r="D35" s="23">
        <v>0.2197945885</v>
      </c>
      <c r="E35" s="23"/>
      <c r="F35" s="23">
        <v>0.74200494390000005</v>
      </c>
      <c r="G35" s="23">
        <v>0.4008738328</v>
      </c>
      <c r="H35" s="23"/>
      <c r="I35" s="23">
        <v>0.39110702650000001</v>
      </c>
      <c r="J35" s="23">
        <v>0.3564015901</v>
      </c>
      <c r="K35" s="23"/>
      <c r="L35" s="23">
        <v>0.5574015685</v>
      </c>
      <c r="M35" s="23">
        <v>0.39356067550000001</v>
      </c>
      <c r="N35" s="62"/>
      <c r="O35" s="23">
        <v>1981</v>
      </c>
      <c r="P35" s="59">
        <f>'B5-MultiYr'!I35</f>
        <v>0.39110702650000001</v>
      </c>
      <c r="Q35" s="59">
        <f>'B5-MultiYr'!J35</f>
        <v>0.3564015901</v>
      </c>
      <c r="R35" s="59"/>
      <c r="S35" s="59"/>
      <c r="T35" s="59">
        <f>'B5-MultiYr'!F35</f>
        <v>0.74200494390000005</v>
      </c>
      <c r="U35" s="59">
        <f>'B5-MultiYr'!G35</f>
        <v>0.4008738328</v>
      </c>
      <c r="V35" s="58"/>
      <c r="W35" s="58"/>
      <c r="X35" s="59">
        <f>L35</f>
        <v>0.5574015685</v>
      </c>
      <c r="Y35" s="59">
        <f>M35</f>
        <v>0.39356067550000001</v>
      </c>
      <c r="Z35" s="58"/>
      <c r="AA35" s="58"/>
      <c r="AB35" s="59">
        <f t="shared" ref="AB35:AB66" si="0">P35-Q35</f>
        <v>3.4705436400000012E-2</v>
      </c>
      <c r="AC35" s="59"/>
      <c r="AD35" s="59"/>
      <c r="AE35" s="59">
        <f>T35-U35</f>
        <v>0.34113111110000005</v>
      </c>
      <c r="AF35" s="58"/>
      <c r="AG35" s="58"/>
      <c r="AH35" s="59">
        <f>X35-Y35</f>
        <v>0.16384089299999999</v>
      </c>
      <c r="AI35" s="58"/>
      <c r="AJ35" s="58"/>
    </row>
    <row r="36" spans="1:36" s="107" customFormat="1" x14ac:dyDescent="0.25">
      <c r="A36" s="23">
        <v>1982</v>
      </c>
      <c r="B36" s="23">
        <v>5</v>
      </c>
      <c r="C36" s="23">
        <v>0.30581081370000002</v>
      </c>
      <c r="D36" s="23">
        <v>0.22250656539999999</v>
      </c>
      <c r="E36" s="23"/>
      <c r="F36" s="23">
        <v>0.73935520639999996</v>
      </c>
      <c r="G36" s="23">
        <v>0.41148023690000002</v>
      </c>
      <c r="H36" s="23"/>
      <c r="I36" s="23">
        <v>0.39429545199999999</v>
      </c>
      <c r="J36" s="23">
        <v>0.3599256696</v>
      </c>
      <c r="K36" s="23"/>
      <c r="L36" s="23">
        <v>0.56712093689999998</v>
      </c>
      <c r="M36" s="23">
        <v>0.40443776349999999</v>
      </c>
      <c r="N36" s="62"/>
      <c r="O36" s="23">
        <v>1982</v>
      </c>
      <c r="P36" s="59">
        <f>'B5-MultiYr'!I36</f>
        <v>0.39429545199999999</v>
      </c>
      <c r="Q36" s="59">
        <f>'B5-MultiYr'!J36</f>
        <v>0.3599256696</v>
      </c>
      <c r="R36" s="59"/>
      <c r="S36" s="59"/>
      <c r="T36" s="59">
        <f>'B5-MultiYr'!F36</f>
        <v>0.73935520639999996</v>
      </c>
      <c r="U36" s="59">
        <f>'B5-MultiYr'!G36</f>
        <v>0.41148023690000002</v>
      </c>
      <c r="V36" s="58"/>
      <c r="W36" s="58"/>
      <c r="X36" s="59">
        <f t="shared" ref="X36:X66" si="1">L36</f>
        <v>0.56712093689999998</v>
      </c>
      <c r="Y36" s="59">
        <f t="shared" ref="Y36:Y66" si="2">M36</f>
        <v>0.40443776349999999</v>
      </c>
      <c r="Z36" s="58"/>
      <c r="AA36" s="58"/>
      <c r="AB36" s="59">
        <f t="shared" si="0"/>
        <v>3.4369782399999993E-2</v>
      </c>
      <c r="AC36" s="59"/>
      <c r="AD36" s="59"/>
      <c r="AE36" s="59">
        <f>T36-U36</f>
        <v>0.32787496949999995</v>
      </c>
      <c r="AF36" s="58"/>
      <c r="AG36" s="58"/>
      <c r="AH36" s="59">
        <f t="shared" ref="AH36:AH66" si="3">X36-Y36</f>
        <v>0.16268317339999999</v>
      </c>
      <c r="AI36" s="58"/>
      <c r="AJ36" s="58"/>
    </row>
    <row r="37" spans="1:36" s="107" customFormat="1" x14ac:dyDescent="0.25">
      <c r="A37" s="23">
        <v>1983</v>
      </c>
      <c r="B37" s="23">
        <v>5</v>
      </c>
      <c r="C37" s="23">
        <v>0.31376363010000002</v>
      </c>
      <c r="D37" s="23">
        <v>0.22775456669999999</v>
      </c>
      <c r="E37" s="23"/>
      <c r="F37" s="23">
        <v>0.76523611599999997</v>
      </c>
      <c r="G37" s="23">
        <v>0.42116651890000001</v>
      </c>
      <c r="H37" s="23"/>
      <c r="I37" s="23">
        <v>0.40009064919999998</v>
      </c>
      <c r="J37" s="23">
        <v>0.36444596140000002</v>
      </c>
      <c r="K37" s="23"/>
      <c r="L37" s="23">
        <v>0.57918417050000004</v>
      </c>
      <c r="M37" s="23">
        <v>0.4133874126</v>
      </c>
      <c r="N37" s="62"/>
      <c r="O37" s="23">
        <v>1983</v>
      </c>
      <c r="P37" s="59">
        <f>'B5-MultiYr'!I37</f>
        <v>0.40009064919999998</v>
      </c>
      <c r="Q37" s="59">
        <f>'B5-MultiYr'!J37</f>
        <v>0.36444596140000002</v>
      </c>
      <c r="R37" s="59"/>
      <c r="S37" s="59"/>
      <c r="T37" s="59">
        <f>'B5-MultiYr'!F37</f>
        <v>0.76523611599999997</v>
      </c>
      <c r="U37" s="59">
        <f>'B5-MultiYr'!G37</f>
        <v>0.42116651890000001</v>
      </c>
      <c r="V37" s="58"/>
      <c r="W37" s="58"/>
      <c r="X37" s="59">
        <f t="shared" si="1"/>
        <v>0.57918417050000004</v>
      </c>
      <c r="Y37" s="59">
        <f t="shared" si="2"/>
        <v>0.4133874126</v>
      </c>
      <c r="Z37" s="58"/>
      <c r="AA37" s="58"/>
      <c r="AB37" s="59">
        <f t="shared" si="0"/>
        <v>3.5644687799999963E-2</v>
      </c>
      <c r="AC37" s="59"/>
      <c r="AD37" s="59"/>
      <c r="AE37" s="59">
        <f t="shared" ref="AE37:AE66" si="4">T37-U37</f>
        <v>0.34406959709999996</v>
      </c>
      <c r="AF37" s="58"/>
      <c r="AG37" s="58"/>
      <c r="AH37" s="59">
        <f t="shared" si="3"/>
        <v>0.16579675790000004</v>
      </c>
      <c r="AI37" s="58"/>
      <c r="AJ37" s="58"/>
    </row>
    <row r="38" spans="1:36" s="107" customFormat="1" x14ac:dyDescent="0.25">
      <c r="A38" s="23">
        <v>1984</v>
      </c>
      <c r="B38" s="23">
        <v>5</v>
      </c>
      <c r="C38" s="23">
        <v>0.32994261270000003</v>
      </c>
      <c r="D38" s="23">
        <v>0.24454951089999999</v>
      </c>
      <c r="E38" s="23"/>
      <c r="F38" s="23">
        <v>0.77809063410000001</v>
      </c>
      <c r="G38" s="23">
        <v>0.43950903250000001</v>
      </c>
      <c r="H38" s="23"/>
      <c r="I38" s="23">
        <v>0.41157516910000003</v>
      </c>
      <c r="J38" s="23">
        <v>0.37682504410000001</v>
      </c>
      <c r="K38" s="23"/>
      <c r="L38" s="23">
        <v>0.59576824080000002</v>
      </c>
      <c r="M38" s="23">
        <v>0.43233299819999998</v>
      </c>
      <c r="N38" s="62"/>
      <c r="O38" s="23">
        <v>1984</v>
      </c>
      <c r="P38" s="59">
        <f>'B5-MultiYr'!I38</f>
        <v>0.41157516910000003</v>
      </c>
      <c r="Q38" s="59">
        <f>'B5-MultiYr'!J38</f>
        <v>0.37682504410000001</v>
      </c>
      <c r="R38" s="59">
        <f>'B5-MultiYr'!J67</f>
        <v>0.34956943340000002</v>
      </c>
      <c r="S38" s="59"/>
      <c r="T38" s="59">
        <f>'B5-MultiYr'!F38</f>
        <v>0.77809063410000001</v>
      </c>
      <c r="U38" s="59">
        <f>'B5-MultiYr'!G38</f>
        <v>0.43950903250000001</v>
      </c>
      <c r="V38" s="59">
        <f t="shared" ref="V38:V63" si="5">G67</f>
        <v>0.36920074436032524</v>
      </c>
      <c r="W38" s="58"/>
      <c r="X38" s="59">
        <f t="shared" si="1"/>
        <v>0.59576824080000002</v>
      </c>
      <c r="Y38" s="59">
        <f t="shared" si="2"/>
        <v>0.43233299819999998</v>
      </c>
      <c r="Z38" s="59">
        <f>M67</f>
        <v>0.36434088269999998</v>
      </c>
      <c r="AA38" s="58"/>
      <c r="AB38" s="59">
        <f t="shared" si="0"/>
        <v>3.4750125000000021E-2</v>
      </c>
      <c r="AC38" s="59">
        <f t="shared" ref="AC38:AC63" si="6">I67-J67</f>
        <v>5.1575972499999956E-2</v>
      </c>
      <c r="AD38" s="59"/>
      <c r="AE38" s="59">
        <f t="shared" si="4"/>
        <v>0.3385816016</v>
      </c>
      <c r="AF38" s="59">
        <f>F67-G67</f>
        <v>0.39209025157297561</v>
      </c>
      <c r="AG38" s="58"/>
      <c r="AH38" s="59">
        <f t="shared" si="3"/>
        <v>0.16343524260000003</v>
      </c>
      <c r="AI38" s="59">
        <f>L67-M67</f>
        <v>0.20394049359999999</v>
      </c>
      <c r="AJ38" s="58"/>
    </row>
    <row r="39" spans="1:36" s="107" customFormat="1" x14ac:dyDescent="0.25">
      <c r="A39" s="23">
        <v>1985</v>
      </c>
      <c r="B39" s="23">
        <v>5</v>
      </c>
      <c r="C39" s="23">
        <v>0.33510900840000002</v>
      </c>
      <c r="D39" s="23">
        <v>0.25042728679999998</v>
      </c>
      <c r="E39" s="23"/>
      <c r="F39" s="23">
        <v>0.77660341209999995</v>
      </c>
      <c r="G39" s="23">
        <v>0.44370430979999997</v>
      </c>
      <c r="H39" s="23"/>
      <c r="I39" s="23">
        <v>0.4164966745</v>
      </c>
      <c r="J39" s="23">
        <v>0.38125382889999998</v>
      </c>
      <c r="K39" s="23"/>
      <c r="L39" s="23">
        <v>0.59835138249999997</v>
      </c>
      <c r="M39" s="23">
        <v>0.43656001189999999</v>
      </c>
      <c r="N39" s="62"/>
      <c r="O39" s="23">
        <v>1985</v>
      </c>
      <c r="P39" s="59">
        <f>'B5-MultiYr'!I39</f>
        <v>0.4164966745</v>
      </c>
      <c r="Q39" s="59">
        <f>'B5-MultiYr'!J39</f>
        <v>0.38125382889999998</v>
      </c>
      <c r="R39" s="59">
        <f>'B5-MultiYr'!J68</f>
        <v>0.35830375510000001</v>
      </c>
      <c r="S39" s="59"/>
      <c r="T39" s="59">
        <f>'B5-MultiYr'!F39</f>
        <v>0.77660341209999995</v>
      </c>
      <c r="U39" s="59">
        <f>'B5-MultiYr'!G39</f>
        <v>0.44370430979999997</v>
      </c>
      <c r="V39" s="59">
        <f t="shared" si="5"/>
        <v>0.38205668578447638</v>
      </c>
      <c r="W39" s="58"/>
      <c r="X39" s="59">
        <f t="shared" si="1"/>
        <v>0.59835138249999997</v>
      </c>
      <c r="Y39" s="59">
        <f t="shared" si="2"/>
        <v>0.43656001189999999</v>
      </c>
      <c r="Z39" s="59">
        <f t="shared" ref="Z39:Z63" si="7">M68</f>
        <v>0.37750628739999997</v>
      </c>
      <c r="AA39" s="58"/>
      <c r="AB39" s="59">
        <f t="shared" si="0"/>
        <v>3.5242845600000017E-2</v>
      </c>
      <c r="AC39" s="59">
        <f t="shared" si="6"/>
        <v>5.0395878800000016E-2</v>
      </c>
      <c r="AD39" s="59"/>
      <c r="AE39" s="59">
        <f t="shared" si="4"/>
        <v>0.33289910229999997</v>
      </c>
      <c r="AF39" s="59">
        <f t="shared" ref="AF39:AF63" si="8">F68-G68</f>
        <v>0.39034486919844225</v>
      </c>
      <c r="AG39" s="58"/>
      <c r="AH39" s="59">
        <f t="shared" si="3"/>
        <v>0.16179137059999998</v>
      </c>
      <c r="AI39" s="59">
        <f t="shared" ref="AI39:AI63" si="9">L68-M68</f>
        <v>0.20392910209999998</v>
      </c>
      <c r="AJ39" s="58"/>
    </row>
    <row r="40" spans="1:36" s="107" customFormat="1" x14ac:dyDescent="0.25">
      <c r="A40" s="23">
        <v>1986</v>
      </c>
      <c r="B40" s="23">
        <v>5</v>
      </c>
      <c r="C40" s="23">
        <v>0.34177074909999999</v>
      </c>
      <c r="D40" s="23">
        <v>0.2593011643</v>
      </c>
      <c r="E40" s="23"/>
      <c r="F40" s="23">
        <v>0.77360783970000002</v>
      </c>
      <c r="G40" s="23">
        <v>0.45132908370000002</v>
      </c>
      <c r="H40" s="23"/>
      <c r="I40" s="23">
        <v>0.4213256017</v>
      </c>
      <c r="J40" s="23">
        <v>0.38741805779999999</v>
      </c>
      <c r="K40" s="23"/>
      <c r="L40" s="23">
        <v>0.60051142079999997</v>
      </c>
      <c r="M40" s="23">
        <v>0.44377041989999999</v>
      </c>
      <c r="N40" s="62"/>
      <c r="O40" s="23">
        <v>1986</v>
      </c>
      <c r="P40" s="59">
        <f>'B5-MultiYr'!I40</f>
        <v>0.4213256017</v>
      </c>
      <c r="Q40" s="59">
        <f>'B5-MultiYr'!J40</f>
        <v>0.38741805779999999</v>
      </c>
      <c r="R40" s="59">
        <f>'B5-MultiYr'!J69</f>
        <v>0.3654196784</v>
      </c>
      <c r="S40" s="59"/>
      <c r="T40" s="59">
        <f>'B5-MultiYr'!F40</f>
        <v>0.77360783970000002</v>
      </c>
      <c r="U40" s="59">
        <f>'B5-MultiYr'!G40</f>
        <v>0.45132908370000002</v>
      </c>
      <c r="V40" s="59">
        <f t="shared" si="5"/>
        <v>0.39233985898149792</v>
      </c>
      <c r="W40" s="58"/>
      <c r="X40" s="59">
        <f t="shared" si="1"/>
        <v>0.60051142079999997</v>
      </c>
      <c r="Y40" s="59">
        <f t="shared" si="2"/>
        <v>0.44377041989999999</v>
      </c>
      <c r="Z40" s="59">
        <f t="shared" si="7"/>
        <v>0.38758322880000001</v>
      </c>
      <c r="AA40" s="58"/>
      <c r="AB40" s="59">
        <f t="shared" si="0"/>
        <v>3.3907543900000003E-2</v>
      </c>
      <c r="AC40" s="59">
        <f t="shared" si="6"/>
        <v>4.9658894600000003E-2</v>
      </c>
      <c r="AD40" s="59"/>
      <c r="AE40" s="59">
        <f t="shared" si="4"/>
        <v>0.322278756</v>
      </c>
      <c r="AF40" s="59">
        <f t="shared" si="8"/>
        <v>0.39243522127778452</v>
      </c>
      <c r="AG40" s="58"/>
      <c r="AH40" s="59">
        <f t="shared" si="3"/>
        <v>0.15674100089999998</v>
      </c>
      <c r="AI40" s="59">
        <f t="shared" si="9"/>
        <v>0.20402987140000001</v>
      </c>
      <c r="AJ40" s="58"/>
    </row>
    <row r="41" spans="1:36" s="107" customFormat="1" x14ac:dyDescent="0.25">
      <c r="A41" s="23">
        <v>1987</v>
      </c>
      <c r="B41" s="23">
        <v>5</v>
      </c>
      <c r="C41" s="23">
        <v>0.34517359539999998</v>
      </c>
      <c r="D41" s="23">
        <v>0.26786169399999998</v>
      </c>
      <c r="E41" s="23"/>
      <c r="F41" s="23">
        <v>0.74702823460000001</v>
      </c>
      <c r="G41" s="23">
        <v>0.45862091360000001</v>
      </c>
      <c r="H41" s="23"/>
      <c r="I41" s="23">
        <v>0.42557183879999999</v>
      </c>
      <c r="J41" s="23">
        <v>0.39429816849999999</v>
      </c>
      <c r="K41" s="23"/>
      <c r="L41" s="23">
        <v>0.60427444029999999</v>
      </c>
      <c r="M41" s="23">
        <v>0.45215587829999998</v>
      </c>
      <c r="N41" s="62"/>
      <c r="O41" s="23">
        <v>1987</v>
      </c>
      <c r="P41" s="59">
        <f>'B5-MultiYr'!I41</f>
        <v>0.42557183879999999</v>
      </c>
      <c r="Q41" s="59">
        <f>'B5-MultiYr'!J41</f>
        <v>0.39429816849999999</v>
      </c>
      <c r="R41" s="59">
        <f>'B5-MultiYr'!J70</f>
        <v>0.37473300129999998</v>
      </c>
      <c r="S41" s="59"/>
      <c r="T41" s="59">
        <f>'B5-MultiYr'!F41</f>
        <v>0.74702823460000001</v>
      </c>
      <c r="U41" s="59">
        <f>'B5-MultiYr'!G41</f>
        <v>0.45862091360000001</v>
      </c>
      <c r="V41" s="59">
        <f t="shared" si="5"/>
        <v>0.40833975503457542</v>
      </c>
      <c r="W41" s="58"/>
      <c r="X41" s="59">
        <f t="shared" si="1"/>
        <v>0.60427444029999999</v>
      </c>
      <c r="Y41" s="59">
        <f t="shared" si="2"/>
        <v>0.45215587829999998</v>
      </c>
      <c r="Z41" s="59">
        <f t="shared" si="7"/>
        <v>0.4032760923</v>
      </c>
      <c r="AA41" s="58"/>
      <c r="AB41" s="59">
        <f t="shared" si="0"/>
        <v>3.12736703E-2</v>
      </c>
      <c r="AC41" s="59">
        <f t="shared" si="6"/>
        <v>4.9618124500000027E-2</v>
      </c>
      <c r="AD41" s="59"/>
      <c r="AE41" s="59">
        <f t="shared" si="4"/>
        <v>0.28840732099999999</v>
      </c>
      <c r="AF41" s="59">
        <f t="shared" si="8"/>
        <v>0.39317388416072319</v>
      </c>
      <c r="AG41" s="58"/>
      <c r="AH41" s="59">
        <f t="shared" si="3"/>
        <v>0.15211856200000001</v>
      </c>
      <c r="AI41" s="59">
        <f t="shared" si="9"/>
        <v>0.20432570659999999</v>
      </c>
      <c r="AJ41" s="58"/>
    </row>
    <row r="42" spans="1:36" s="107" customFormat="1" x14ac:dyDescent="0.25">
      <c r="A42" s="23">
        <v>1988</v>
      </c>
      <c r="B42" s="23">
        <v>5</v>
      </c>
      <c r="C42" s="23">
        <v>0.35134278470000002</v>
      </c>
      <c r="D42" s="23">
        <v>0.27416433779999999</v>
      </c>
      <c r="E42" s="23"/>
      <c r="F42" s="23">
        <v>0.75646147770000005</v>
      </c>
      <c r="G42" s="23">
        <v>0.46686230699999998</v>
      </c>
      <c r="H42" s="23"/>
      <c r="I42" s="23">
        <v>0.43001026409999998</v>
      </c>
      <c r="J42" s="23">
        <v>0.39911477000000001</v>
      </c>
      <c r="K42" s="23"/>
      <c r="L42" s="23">
        <v>0.61575254469999996</v>
      </c>
      <c r="M42" s="23">
        <v>0.46059841489999997</v>
      </c>
      <c r="N42" s="62"/>
      <c r="O42" s="23">
        <v>1988</v>
      </c>
      <c r="P42" s="59">
        <f>'B5-MultiYr'!I42</f>
        <v>0.43001026409999998</v>
      </c>
      <c r="Q42" s="59">
        <f>'B5-MultiYr'!J42</f>
        <v>0.39911477000000001</v>
      </c>
      <c r="R42" s="59">
        <f>'B5-MultiYr'!J71</f>
        <v>0.37841170559999998</v>
      </c>
      <c r="S42" s="59"/>
      <c r="T42" s="59">
        <f>'B5-MultiYr'!F42</f>
        <v>0.75646147770000005</v>
      </c>
      <c r="U42" s="59">
        <f>'B5-MultiYr'!G42</f>
        <v>0.46686230699999998</v>
      </c>
      <c r="V42" s="59">
        <f t="shared" si="5"/>
        <v>0.41400152638350246</v>
      </c>
      <c r="W42" s="58"/>
      <c r="X42" s="59">
        <f t="shared" si="1"/>
        <v>0.61575254469999996</v>
      </c>
      <c r="Y42" s="59">
        <f t="shared" si="2"/>
        <v>0.46059841489999997</v>
      </c>
      <c r="Z42" s="59">
        <f t="shared" si="7"/>
        <v>0.40896535340000001</v>
      </c>
      <c r="AA42" s="58"/>
      <c r="AB42" s="59">
        <f t="shared" si="0"/>
        <v>3.0895494099999976E-2</v>
      </c>
      <c r="AC42" s="59">
        <f t="shared" si="6"/>
        <v>4.9738587000000001E-2</v>
      </c>
      <c r="AD42" s="59"/>
      <c r="AE42" s="59">
        <f t="shared" si="4"/>
        <v>0.28959917070000007</v>
      </c>
      <c r="AF42" s="59">
        <f t="shared" si="8"/>
        <v>0.39355626070840205</v>
      </c>
      <c r="AG42" s="58"/>
      <c r="AH42" s="59">
        <f t="shared" si="3"/>
        <v>0.15515412979999998</v>
      </c>
      <c r="AI42" s="59">
        <f t="shared" si="9"/>
        <v>0.20651754080000001</v>
      </c>
      <c r="AJ42" s="58"/>
    </row>
    <row r="43" spans="1:36" s="107" customFormat="1" x14ac:dyDescent="0.25">
      <c r="A43" s="23">
        <v>1989</v>
      </c>
      <c r="B43" s="23">
        <v>5</v>
      </c>
      <c r="C43" s="23">
        <v>0.36924220540000002</v>
      </c>
      <c r="D43" s="23">
        <v>0.2894046247</v>
      </c>
      <c r="E43" s="23"/>
      <c r="F43" s="23">
        <v>0.79212312429999998</v>
      </c>
      <c r="G43" s="23">
        <v>0.47548640710000001</v>
      </c>
      <c r="H43" s="23"/>
      <c r="I43" s="23">
        <v>0.43942949370000001</v>
      </c>
      <c r="J43" s="23">
        <v>0.40911214600000001</v>
      </c>
      <c r="K43" s="23"/>
      <c r="L43" s="23">
        <v>0.63189794759999995</v>
      </c>
      <c r="M43" s="23">
        <v>0.46829548040000002</v>
      </c>
      <c r="N43" s="62"/>
      <c r="O43" s="23">
        <v>1989</v>
      </c>
      <c r="P43" s="59">
        <f>'B5-MultiYr'!I43</f>
        <v>0.43942949370000001</v>
      </c>
      <c r="Q43" s="59">
        <f>'B5-MultiYr'!J43</f>
        <v>0.40911214600000001</v>
      </c>
      <c r="R43" s="59">
        <f>'B5-MultiYr'!J72</f>
        <v>0.3835899579</v>
      </c>
      <c r="S43" s="59">
        <f t="shared" ref="S43:S58" si="10">J93</f>
        <v>0.37810056310000001</v>
      </c>
      <c r="T43" s="59">
        <f>'B5-MultiYr'!F43</f>
        <v>0.79212312429999998</v>
      </c>
      <c r="U43" s="59">
        <f>'B5-MultiYr'!G43</f>
        <v>0.47548640710000001</v>
      </c>
      <c r="V43" s="59">
        <f t="shared" si="5"/>
        <v>0.42356135912071585</v>
      </c>
      <c r="W43" s="59">
        <f t="shared" ref="W43:W58" si="11">G93</f>
        <v>0.40396284578419017</v>
      </c>
      <c r="X43" s="59">
        <f t="shared" si="1"/>
        <v>0.63189794759999995</v>
      </c>
      <c r="Y43" s="59">
        <f t="shared" si="2"/>
        <v>0.46829548040000002</v>
      </c>
      <c r="Z43" s="59">
        <f t="shared" si="7"/>
        <v>0.4185481801</v>
      </c>
      <c r="AA43" s="59">
        <f>M93</f>
        <v>0.40062497479999998</v>
      </c>
      <c r="AB43" s="59">
        <f t="shared" si="0"/>
        <v>3.0317347699999997E-2</v>
      </c>
      <c r="AC43" s="59">
        <f t="shared" si="6"/>
        <v>4.8184771000000015E-2</v>
      </c>
      <c r="AD43" s="59">
        <f t="shared" ref="AD43:AD58" si="12">I93-J93</f>
        <v>5.5587116900000011E-2</v>
      </c>
      <c r="AE43" s="59">
        <f t="shared" si="4"/>
        <v>0.31663671719999997</v>
      </c>
      <c r="AF43" s="59">
        <f t="shared" si="8"/>
        <v>0.38152183701289916</v>
      </c>
      <c r="AG43" s="59">
        <f t="shared" ref="AG43:AG58" si="13">F93-G93</f>
        <v>0.42909606044353898</v>
      </c>
      <c r="AH43" s="59">
        <f t="shared" si="3"/>
        <v>0.16360246719999993</v>
      </c>
      <c r="AI43" s="59">
        <f t="shared" si="9"/>
        <v>0.20398244820000005</v>
      </c>
      <c r="AJ43" s="59">
        <f>L93-M93</f>
        <v>0.23163928380000004</v>
      </c>
    </row>
    <row r="44" spans="1:36" s="107" customFormat="1" x14ac:dyDescent="0.25">
      <c r="A44" s="23">
        <v>1990</v>
      </c>
      <c r="B44" s="23">
        <v>5</v>
      </c>
      <c r="C44" s="23">
        <v>0.38527725969999999</v>
      </c>
      <c r="D44" s="23">
        <v>0.30441181150000002</v>
      </c>
      <c r="E44" s="23"/>
      <c r="F44" s="23">
        <v>0.8072893927</v>
      </c>
      <c r="G44" s="23">
        <v>0.49064257610000001</v>
      </c>
      <c r="H44" s="23"/>
      <c r="I44" s="23">
        <v>0.44887763619999999</v>
      </c>
      <c r="J44" s="23">
        <v>0.41919248780000001</v>
      </c>
      <c r="K44" s="23"/>
      <c r="L44" s="23">
        <v>0.64773692940000005</v>
      </c>
      <c r="M44" s="23">
        <v>0.48287525529999997</v>
      </c>
      <c r="N44" s="62"/>
      <c r="O44" s="23">
        <v>1990</v>
      </c>
      <c r="P44" s="59">
        <f>'B5-MultiYr'!I44</f>
        <v>0.44887763619999999</v>
      </c>
      <c r="Q44" s="59">
        <f>'B5-MultiYr'!J44</f>
        <v>0.41919248780000001</v>
      </c>
      <c r="R44" s="59">
        <f>'B5-MultiYr'!J73</f>
        <v>0.39069861620000002</v>
      </c>
      <c r="S44" s="59">
        <f t="shared" si="10"/>
        <v>0.38849329059999999</v>
      </c>
      <c r="T44" s="59">
        <f>'B5-MultiYr'!F44</f>
        <v>0.8072893927</v>
      </c>
      <c r="U44" s="59">
        <f>'B5-MultiYr'!G44</f>
        <v>0.49064257610000001</v>
      </c>
      <c r="V44" s="59">
        <f t="shared" si="5"/>
        <v>0.43446999860624691</v>
      </c>
      <c r="W44" s="59">
        <f t="shared" si="11"/>
        <v>0.41930851788390461</v>
      </c>
      <c r="X44" s="59">
        <f t="shared" si="1"/>
        <v>0.64773692940000005</v>
      </c>
      <c r="Y44" s="59">
        <f t="shared" si="2"/>
        <v>0.48287525529999997</v>
      </c>
      <c r="Z44" s="59">
        <f t="shared" si="7"/>
        <v>0.42959276210000003</v>
      </c>
      <c r="AA44" s="59">
        <f t="shared" ref="AA44:AA58" si="14">M94</f>
        <v>0.41595659540000002</v>
      </c>
      <c r="AB44" s="59">
        <f t="shared" si="0"/>
        <v>2.9685148399999972E-2</v>
      </c>
      <c r="AC44" s="59">
        <f t="shared" si="6"/>
        <v>4.6768411600000004E-2</v>
      </c>
      <c r="AD44" s="59">
        <f t="shared" si="12"/>
        <v>5.3916948500000006E-2</v>
      </c>
      <c r="AE44" s="59">
        <f t="shared" si="4"/>
        <v>0.31664681659999999</v>
      </c>
      <c r="AF44" s="59">
        <f t="shared" si="8"/>
        <v>0.37486949674505687</v>
      </c>
      <c r="AG44" s="59">
        <f t="shared" si="13"/>
        <v>0.41662254385394853</v>
      </c>
      <c r="AH44" s="59">
        <f t="shared" si="3"/>
        <v>0.16486167410000008</v>
      </c>
      <c r="AI44" s="59">
        <f t="shared" si="9"/>
        <v>0.20216158719999994</v>
      </c>
      <c r="AJ44" s="59">
        <f t="shared" ref="AJ44:AJ58" si="15">L94-M94</f>
        <v>0.22623646400000003</v>
      </c>
    </row>
    <row r="45" spans="1:36" s="107" customFormat="1" x14ac:dyDescent="0.25">
      <c r="A45" s="23">
        <v>1991</v>
      </c>
      <c r="B45" s="23">
        <v>5</v>
      </c>
      <c r="C45" s="23">
        <v>0.39194066779999998</v>
      </c>
      <c r="D45" s="23">
        <v>0.3086099075</v>
      </c>
      <c r="E45" s="23"/>
      <c r="F45" s="23">
        <v>0.82929467050000005</v>
      </c>
      <c r="G45" s="23">
        <v>0.49890732380000002</v>
      </c>
      <c r="H45" s="23"/>
      <c r="I45" s="23">
        <v>0.45231354610000002</v>
      </c>
      <c r="J45" s="23">
        <v>0.42230633299999998</v>
      </c>
      <c r="K45" s="23"/>
      <c r="L45" s="23">
        <v>0.65838414249999999</v>
      </c>
      <c r="M45" s="23">
        <v>0.49091407910000001</v>
      </c>
      <c r="N45" s="62"/>
      <c r="O45" s="23">
        <v>1991</v>
      </c>
      <c r="P45" s="59">
        <f>'B5-MultiYr'!I45</f>
        <v>0.45231354610000002</v>
      </c>
      <c r="Q45" s="59">
        <f>'B5-MultiYr'!J45</f>
        <v>0.42230633299999998</v>
      </c>
      <c r="R45" s="59">
        <f>'B5-MultiYr'!J74</f>
        <v>0.39597635120000002</v>
      </c>
      <c r="S45" s="59">
        <f t="shared" si="10"/>
        <v>0.39234557959999999</v>
      </c>
      <c r="T45" s="59">
        <f>'B5-MultiYr'!F45</f>
        <v>0.82929467050000005</v>
      </c>
      <c r="U45" s="59">
        <f>'B5-MultiYr'!G45</f>
        <v>0.49890732380000002</v>
      </c>
      <c r="V45" s="59">
        <f t="shared" si="5"/>
        <v>0.44659091529125544</v>
      </c>
      <c r="W45" s="59">
        <f t="shared" si="11"/>
        <v>0.42429637238103146</v>
      </c>
      <c r="X45" s="59">
        <f t="shared" si="1"/>
        <v>0.65838414249999999</v>
      </c>
      <c r="Y45" s="59">
        <f t="shared" si="2"/>
        <v>0.49091407910000001</v>
      </c>
      <c r="Z45" s="59">
        <f t="shared" si="7"/>
        <v>0.44146761969999998</v>
      </c>
      <c r="AA45" s="59">
        <f t="shared" si="14"/>
        <v>0.4208728672</v>
      </c>
      <c r="AB45" s="59">
        <f t="shared" si="0"/>
        <v>3.0007213100000041E-2</v>
      </c>
      <c r="AC45" s="59">
        <f t="shared" si="6"/>
        <v>4.5528218699999956E-2</v>
      </c>
      <c r="AD45" s="59">
        <f t="shared" si="12"/>
        <v>5.2673058900000014E-2</v>
      </c>
      <c r="AE45" s="59">
        <f t="shared" si="4"/>
        <v>0.33038734670000003</v>
      </c>
      <c r="AF45" s="59">
        <f t="shared" si="8"/>
        <v>0.36881565085047491</v>
      </c>
      <c r="AG45" s="59">
        <f t="shared" si="13"/>
        <v>0.41564155510224277</v>
      </c>
      <c r="AH45" s="59">
        <f t="shared" si="3"/>
        <v>0.16747006339999998</v>
      </c>
      <c r="AI45" s="59">
        <f t="shared" si="9"/>
        <v>0.20112993650000005</v>
      </c>
      <c r="AJ45" s="59">
        <f t="shared" si="15"/>
        <v>0.2254753873</v>
      </c>
    </row>
    <row r="46" spans="1:36" s="107" customFormat="1" x14ac:dyDescent="0.25">
      <c r="A46" s="23">
        <v>1992</v>
      </c>
      <c r="B46" s="23">
        <v>5</v>
      </c>
      <c r="C46" s="23">
        <v>0.39810731020000001</v>
      </c>
      <c r="D46" s="23">
        <v>0.31451652559999999</v>
      </c>
      <c r="E46" s="23"/>
      <c r="F46" s="23">
        <v>0.83411264409999997</v>
      </c>
      <c r="G46" s="23">
        <v>0.50813133590000004</v>
      </c>
      <c r="H46" s="23"/>
      <c r="I46" s="23">
        <v>0.45637737639999998</v>
      </c>
      <c r="J46" s="23">
        <v>0.42668285750000001</v>
      </c>
      <c r="K46" s="23"/>
      <c r="L46" s="23">
        <v>0.6657685029</v>
      </c>
      <c r="M46" s="23">
        <v>0.49969954049999998</v>
      </c>
      <c r="N46" s="62"/>
      <c r="O46" s="23">
        <v>1992</v>
      </c>
      <c r="P46" s="59">
        <f>'B5-MultiYr'!I46</f>
        <v>0.45637737639999998</v>
      </c>
      <c r="Q46" s="59">
        <f>'B5-MultiYr'!J46</f>
        <v>0.42668285750000001</v>
      </c>
      <c r="R46" s="59">
        <f>'B5-MultiYr'!J75</f>
        <v>0.40838257579999998</v>
      </c>
      <c r="S46" s="59">
        <f t="shared" si="10"/>
        <v>0.39205548289999997</v>
      </c>
      <c r="T46" s="59">
        <f>'B5-MultiYr'!F46</f>
        <v>0.83411264409999997</v>
      </c>
      <c r="U46" s="59">
        <f>'B5-MultiYr'!G46</f>
        <v>0.50813133590000004</v>
      </c>
      <c r="V46" s="59">
        <f t="shared" si="5"/>
        <v>0.44933706414934882</v>
      </c>
      <c r="W46" s="59">
        <f t="shared" si="11"/>
        <v>0.42424320496441936</v>
      </c>
      <c r="X46" s="59">
        <f t="shared" si="1"/>
        <v>0.6657685029</v>
      </c>
      <c r="Y46" s="59">
        <f t="shared" si="2"/>
        <v>0.49969954049999998</v>
      </c>
      <c r="Z46" s="59">
        <f t="shared" si="7"/>
        <v>0.44429536819999998</v>
      </c>
      <c r="AA46" s="59">
        <f t="shared" si="14"/>
        <v>0.42082389440000001</v>
      </c>
      <c r="AB46" s="59">
        <f t="shared" si="0"/>
        <v>2.9694518899999967E-2</v>
      </c>
      <c r="AC46" s="59">
        <f t="shared" si="6"/>
        <v>4.4589433800000022E-2</v>
      </c>
      <c r="AD46" s="59">
        <f t="shared" si="12"/>
        <v>5.2287670800000019E-2</v>
      </c>
      <c r="AE46" s="59">
        <f t="shared" si="4"/>
        <v>0.32598130819999993</v>
      </c>
      <c r="AF46" s="59">
        <f t="shared" si="8"/>
        <v>0.37741651993999625</v>
      </c>
      <c r="AG46" s="59">
        <f t="shared" si="13"/>
        <v>0.41387885924873957</v>
      </c>
      <c r="AH46" s="59">
        <f t="shared" si="3"/>
        <v>0.16606896240000002</v>
      </c>
      <c r="AI46" s="59">
        <f t="shared" si="9"/>
        <v>0.20405469189999997</v>
      </c>
      <c r="AJ46" s="59">
        <f t="shared" si="15"/>
        <v>0.22688329029999998</v>
      </c>
    </row>
    <row r="47" spans="1:36" s="107" customFormat="1" x14ac:dyDescent="0.25">
      <c r="A47" s="23">
        <v>1993</v>
      </c>
      <c r="B47" s="23">
        <v>5</v>
      </c>
      <c r="C47" s="23">
        <v>0.40837622439999999</v>
      </c>
      <c r="D47" s="23">
        <v>0.32408281779999998</v>
      </c>
      <c r="E47" s="23"/>
      <c r="F47" s="23">
        <v>0.84773365899999997</v>
      </c>
      <c r="G47" s="23">
        <v>0.51851874090000005</v>
      </c>
      <c r="H47" s="23"/>
      <c r="I47" s="23">
        <v>0.46263980859999998</v>
      </c>
      <c r="J47" s="23">
        <v>0.43324097210000001</v>
      </c>
      <c r="K47" s="23"/>
      <c r="L47" s="23">
        <v>0.67672525130000005</v>
      </c>
      <c r="M47" s="23">
        <v>0.5096758978</v>
      </c>
      <c r="N47" s="62"/>
      <c r="O47" s="23">
        <v>1993</v>
      </c>
      <c r="P47" s="59">
        <f>'B5-MultiYr'!I47</f>
        <v>0.46263980859999998</v>
      </c>
      <c r="Q47" s="59">
        <f>'B5-MultiYr'!J47</f>
        <v>0.43324097210000001</v>
      </c>
      <c r="R47" s="59">
        <f>'B5-MultiYr'!J76</f>
        <v>0.42137635439999999</v>
      </c>
      <c r="S47" s="59">
        <f t="shared" si="10"/>
        <v>0.39589813359999998</v>
      </c>
      <c r="T47" s="59">
        <f>'B5-MultiYr'!F47</f>
        <v>0.84773365899999997</v>
      </c>
      <c r="U47" s="59">
        <f>'B5-MultiYr'!G47</f>
        <v>0.51851874090000005</v>
      </c>
      <c r="V47" s="59">
        <f t="shared" si="5"/>
        <v>0.46349655647776988</v>
      </c>
      <c r="W47" s="59">
        <f t="shared" si="11"/>
        <v>0.43028715970237813</v>
      </c>
      <c r="X47" s="59">
        <f t="shared" si="1"/>
        <v>0.67672525130000005</v>
      </c>
      <c r="Y47" s="59">
        <f t="shared" si="2"/>
        <v>0.5096758978</v>
      </c>
      <c r="Z47" s="59">
        <f t="shared" si="7"/>
        <v>0.45853709469999998</v>
      </c>
      <c r="AA47" s="59">
        <f t="shared" si="14"/>
        <v>0.42655718660000003</v>
      </c>
      <c r="AB47" s="59">
        <f t="shared" si="0"/>
        <v>2.939883649999997E-2</v>
      </c>
      <c r="AC47" s="59">
        <f t="shared" si="6"/>
        <v>4.2816703700000014E-2</v>
      </c>
      <c r="AD47" s="59">
        <f t="shared" si="12"/>
        <v>5.2155985800000026E-2</v>
      </c>
      <c r="AE47" s="59">
        <f t="shared" si="4"/>
        <v>0.32921491809999992</v>
      </c>
      <c r="AF47" s="59">
        <f t="shared" si="8"/>
        <v>0.37685483638501882</v>
      </c>
      <c r="AG47" s="59">
        <f t="shared" si="13"/>
        <v>0.42924299710327024</v>
      </c>
      <c r="AH47" s="59">
        <f t="shared" si="3"/>
        <v>0.16704935350000005</v>
      </c>
      <c r="AI47" s="59">
        <f t="shared" si="9"/>
        <v>0.20262169130000002</v>
      </c>
      <c r="AJ47" s="59">
        <f t="shared" si="15"/>
        <v>0.22887981299999999</v>
      </c>
    </row>
    <row r="48" spans="1:36" s="107" customFormat="1" x14ac:dyDescent="0.25">
      <c r="A48" s="23">
        <v>1994</v>
      </c>
      <c r="B48" s="23">
        <v>5</v>
      </c>
      <c r="C48" s="23">
        <v>0.41223616369999999</v>
      </c>
      <c r="D48" s="23">
        <v>0.32967686159999998</v>
      </c>
      <c r="E48" s="23"/>
      <c r="F48" s="23">
        <v>0.84367738260000003</v>
      </c>
      <c r="G48" s="23">
        <v>0.5223053473</v>
      </c>
      <c r="H48" s="23"/>
      <c r="I48" s="23">
        <v>0.46591888910000001</v>
      </c>
      <c r="J48" s="23">
        <v>0.4370219722</v>
      </c>
      <c r="K48" s="23"/>
      <c r="L48" s="23">
        <v>0.67912154970000005</v>
      </c>
      <c r="M48" s="23">
        <v>0.51394406169999995</v>
      </c>
      <c r="N48" s="62"/>
      <c r="O48" s="23">
        <v>1994</v>
      </c>
      <c r="P48" s="59">
        <f>'B5-MultiYr'!I48</f>
        <v>0.46591888910000001</v>
      </c>
      <c r="Q48" s="59">
        <f>'B5-MultiYr'!J48</f>
        <v>0.4370219722</v>
      </c>
      <c r="R48" s="59">
        <f>'B5-MultiYr'!J77</f>
        <v>0.42479238819999998</v>
      </c>
      <c r="S48" s="59">
        <f t="shared" si="10"/>
        <v>0.40263764699999999</v>
      </c>
      <c r="T48" s="59">
        <f>'B5-MultiYr'!F48</f>
        <v>0.84367738260000003</v>
      </c>
      <c r="U48" s="59">
        <f>'B5-MultiYr'!G48</f>
        <v>0.5223053473</v>
      </c>
      <c r="V48" s="59">
        <f t="shared" si="5"/>
        <v>0.47067346155610601</v>
      </c>
      <c r="W48" s="59">
        <f t="shared" si="11"/>
        <v>0.43905686949442285</v>
      </c>
      <c r="X48" s="59">
        <f t="shared" si="1"/>
        <v>0.67912154970000005</v>
      </c>
      <c r="Y48" s="59">
        <f t="shared" si="2"/>
        <v>0.51394406169999995</v>
      </c>
      <c r="Z48" s="59">
        <f t="shared" si="7"/>
        <v>0.4655295612</v>
      </c>
      <c r="AA48" s="59">
        <f t="shared" si="14"/>
        <v>0.43530099840000003</v>
      </c>
      <c r="AB48" s="59">
        <f t="shared" si="0"/>
        <v>2.8896916900000014E-2</v>
      </c>
      <c r="AC48" s="59">
        <f t="shared" si="6"/>
        <v>4.1945857899999994E-2</v>
      </c>
      <c r="AD48" s="59">
        <f t="shared" si="12"/>
        <v>5.0233779899999997E-2</v>
      </c>
      <c r="AE48" s="59">
        <f t="shared" si="4"/>
        <v>0.32137203530000003</v>
      </c>
      <c r="AF48" s="59">
        <f t="shared" si="8"/>
        <v>0.38357044057216216</v>
      </c>
      <c r="AG48" s="59">
        <f t="shared" si="13"/>
        <v>0.42652075678444062</v>
      </c>
      <c r="AH48" s="59">
        <f t="shared" si="3"/>
        <v>0.16517748800000009</v>
      </c>
      <c r="AI48" s="59">
        <f t="shared" si="9"/>
        <v>0.20306415879999995</v>
      </c>
      <c r="AJ48" s="59">
        <f t="shared" si="15"/>
        <v>0.22745970859999998</v>
      </c>
    </row>
    <row r="49" spans="1:36" s="107" customFormat="1" x14ac:dyDescent="0.25">
      <c r="A49" s="23">
        <v>1995</v>
      </c>
      <c r="B49" s="23">
        <v>5</v>
      </c>
      <c r="C49" s="23">
        <v>0.40821342970000002</v>
      </c>
      <c r="D49" s="23">
        <v>0.32839446370000003</v>
      </c>
      <c r="E49" s="23"/>
      <c r="F49" s="23">
        <v>0.83641467309999995</v>
      </c>
      <c r="G49" s="23">
        <v>0.5278141972</v>
      </c>
      <c r="H49" s="23"/>
      <c r="I49" s="23">
        <v>0.46510359750000002</v>
      </c>
      <c r="J49" s="23">
        <v>0.43704872649999998</v>
      </c>
      <c r="K49" s="23"/>
      <c r="L49" s="23">
        <v>0.68212289079999999</v>
      </c>
      <c r="M49" s="23">
        <v>0.5200003486</v>
      </c>
      <c r="N49" s="62"/>
      <c r="O49" s="23">
        <v>1995</v>
      </c>
      <c r="P49" s="59">
        <f>'B5-MultiYr'!I49</f>
        <v>0.46510359750000002</v>
      </c>
      <c r="Q49" s="59">
        <f>'B5-MultiYr'!J49</f>
        <v>0.43704872649999998</v>
      </c>
      <c r="R49" s="59">
        <f>'B5-MultiYr'!J78</f>
        <v>0.43124929849999999</v>
      </c>
      <c r="S49" s="59">
        <f t="shared" si="10"/>
        <v>0.41014988209999997</v>
      </c>
      <c r="T49" s="59">
        <f>'B5-MultiYr'!F49</f>
        <v>0.83641467309999995</v>
      </c>
      <c r="U49" s="59">
        <f>'B5-MultiYr'!G49</f>
        <v>0.5278141972</v>
      </c>
      <c r="V49" s="59">
        <f t="shared" si="5"/>
        <v>0.47976531619135815</v>
      </c>
      <c r="W49" s="59">
        <f t="shared" si="11"/>
        <v>0.44966504152916809</v>
      </c>
      <c r="X49" s="59">
        <f t="shared" si="1"/>
        <v>0.68212289079999999</v>
      </c>
      <c r="Y49" s="59">
        <f t="shared" si="2"/>
        <v>0.5200003486</v>
      </c>
      <c r="Z49" s="59">
        <f t="shared" si="7"/>
        <v>0.474589596</v>
      </c>
      <c r="AA49" s="59">
        <f t="shared" si="14"/>
        <v>0.4458493348</v>
      </c>
      <c r="AB49" s="59">
        <f t="shared" si="0"/>
        <v>2.8054871000000037E-2</v>
      </c>
      <c r="AC49" s="59">
        <f t="shared" si="6"/>
        <v>4.0966991700000011E-2</v>
      </c>
      <c r="AD49" s="59">
        <f t="shared" si="12"/>
        <v>5.0010717500000024E-2</v>
      </c>
      <c r="AE49" s="59">
        <f t="shared" si="4"/>
        <v>0.30860047589999995</v>
      </c>
      <c r="AF49" s="59">
        <f t="shared" si="8"/>
        <v>0.38224314405120136</v>
      </c>
      <c r="AG49" s="59">
        <f t="shared" si="13"/>
        <v>0.42935169310678389</v>
      </c>
      <c r="AH49" s="59">
        <f t="shared" si="3"/>
        <v>0.1621225422</v>
      </c>
      <c r="AI49" s="59">
        <f t="shared" si="9"/>
        <v>0.20319417840000004</v>
      </c>
      <c r="AJ49" s="59">
        <f t="shared" si="15"/>
        <v>0.22679250250000005</v>
      </c>
    </row>
    <row r="50" spans="1:36" s="107" customFormat="1" x14ac:dyDescent="0.25">
      <c r="A50" s="23">
        <v>1996</v>
      </c>
      <c r="B50" s="23">
        <v>5</v>
      </c>
      <c r="C50" s="23">
        <v>0.4269494741</v>
      </c>
      <c r="D50" s="23">
        <v>0.3506130724</v>
      </c>
      <c r="E50" s="23"/>
      <c r="F50" s="23">
        <v>0.83234634350000003</v>
      </c>
      <c r="G50" s="23">
        <v>0.53518265679999999</v>
      </c>
      <c r="H50" s="23"/>
      <c r="I50" s="23">
        <v>0.47612889079999998</v>
      </c>
      <c r="J50" s="23">
        <v>0.45026351920000002</v>
      </c>
      <c r="K50" s="23"/>
      <c r="L50" s="23">
        <v>0.68677611220000001</v>
      </c>
      <c r="M50" s="23">
        <v>0.52797102210000002</v>
      </c>
      <c r="N50" s="62"/>
      <c r="O50" s="23">
        <v>1996</v>
      </c>
      <c r="P50" s="59">
        <f>'B5-MultiYr'!I50</f>
        <v>0.47612889079999998</v>
      </c>
      <c r="Q50" s="59">
        <f>'B5-MultiYr'!J50</f>
        <v>0.45026351920000002</v>
      </c>
      <c r="R50" s="59">
        <f>'B5-MultiYr'!J79</f>
        <v>0.43460039700000003</v>
      </c>
      <c r="S50" s="59">
        <f t="shared" si="10"/>
        <v>0.41921534389999998</v>
      </c>
      <c r="T50" s="59">
        <f>'B5-MultiYr'!F50</f>
        <v>0.83234634350000003</v>
      </c>
      <c r="U50" s="59">
        <f>'B5-MultiYr'!G50</f>
        <v>0.53518265679999999</v>
      </c>
      <c r="V50" s="59">
        <f t="shared" si="5"/>
        <v>0.48598622158035543</v>
      </c>
      <c r="W50" s="59">
        <f t="shared" si="11"/>
        <v>0.4609544646787534</v>
      </c>
      <c r="X50" s="59">
        <f t="shared" si="1"/>
        <v>0.68677611220000001</v>
      </c>
      <c r="Y50" s="59">
        <f t="shared" si="2"/>
        <v>0.52797102210000002</v>
      </c>
      <c r="Z50" s="59">
        <f t="shared" si="7"/>
        <v>0.48055107549999998</v>
      </c>
      <c r="AA50" s="59">
        <f t="shared" si="14"/>
        <v>0.45705438520000002</v>
      </c>
      <c r="AB50" s="59">
        <f t="shared" si="0"/>
        <v>2.5865371599999964E-2</v>
      </c>
      <c r="AC50" s="59">
        <f t="shared" si="6"/>
        <v>4.1340906999999982E-2</v>
      </c>
      <c r="AD50" s="59">
        <f t="shared" si="12"/>
        <v>4.893276000000002E-2</v>
      </c>
      <c r="AE50" s="59">
        <f t="shared" si="4"/>
        <v>0.29716368670000004</v>
      </c>
      <c r="AF50" s="59">
        <f t="shared" si="8"/>
        <v>0.38913781611869935</v>
      </c>
      <c r="AG50" s="59">
        <f t="shared" si="13"/>
        <v>0.43338531722623647</v>
      </c>
      <c r="AH50" s="59">
        <f t="shared" si="3"/>
        <v>0.15880509009999999</v>
      </c>
      <c r="AI50" s="59">
        <f t="shared" si="9"/>
        <v>0.20444115270000007</v>
      </c>
      <c r="AJ50" s="59">
        <f t="shared" si="15"/>
        <v>0.22706881419999997</v>
      </c>
    </row>
    <row r="51" spans="1:36" s="107" customFormat="1" x14ac:dyDescent="0.25">
      <c r="A51" s="23">
        <v>1997</v>
      </c>
      <c r="B51" s="23">
        <v>5</v>
      </c>
      <c r="C51" s="23">
        <v>0.44054638460000001</v>
      </c>
      <c r="D51" s="23">
        <v>0.36347494429999999</v>
      </c>
      <c r="E51" s="23"/>
      <c r="F51" s="23">
        <v>0.84181447720000002</v>
      </c>
      <c r="G51" s="23">
        <v>0.54352737439999999</v>
      </c>
      <c r="H51" s="23"/>
      <c r="I51" s="23">
        <v>0.48391180439999998</v>
      </c>
      <c r="J51" s="23">
        <v>0.4583061665</v>
      </c>
      <c r="K51" s="23"/>
      <c r="L51" s="23">
        <v>0.69745138610000001</v>
      </c>
      <c r="M51" s="23">
        <v>0.53676567320000002</v>
      </c>
      <c r="N51" s="62"/>
      <c r="O51" s="23">
        <v>1997</v>
      </c>
      <c r="P51" s="59">
        <f>'B5-MultiYr'!I51</f>
        <v>0.48391180439999998</v>
      </c>
      <c r="Q51" s="59">
        <f>'B5-MultiYr'!J51</f>
        <v>0.4583061665</v>
      </c>
      <c r="R51" s="59">
        <f>'B5-MultiYr'!J80</f>
        <v>0.43486985560000002</v>
      </c>
      <c r="S51" s="59">
        <f t="shared" si="10"/>
        <v>0.42208273559999998</v>
      </c>
      <c r="T51" s="59">
        <f>'B5-MultiYr'!F51</f>
        <v>0.84181447720000002</v>
      </c>
      <c r="U51" s="59">
        <f>'B5-MultiYr'!G51</f>
        <v>0.54352737439999999</v>
      </c>
      <c r="V51" s="59">
        <f t="shared" si="5"/>
        <v>0.4850579630956024</v>
      </c>
      <c r="W51" s="59">
        <f t="shared" si="11"/>
        <v>0.44566257519559144</v>
      </c>
      <c r="X51" s="59">
        <f t="shared" si="1"/>
        <v>0.69745138610000001</v>
      </c>
      <c r="Y51" s="59">
        <f t="shared" si="2"/>
        <v>0.53676567320000002</v>
      </c>
      <c r="Z51" s="59">
        <f t="shared" si="7"/>
        <v>0.48011098720000001</v>
      </c>
      <c r="AA51" s="59">
        <f t="shared" si="14"/>
        <v>0.4419098581</v>
      </c>
      <c r="AB51" s="59">
        <f t="shared" si="0"/>
        <v>2.5605637899999978E-2</v>
      </c>
      <c r="AC51" s="59">
        <f t="shared" si="6"/>
        <v>4.2133392199999953E-2</v>
      </c>
      <c r="AD51" s="59">
        <f t="shared" si="12"/>
        <v>5.0152646200000039E-2</v>
      </c>
      <c r="AE51" s="59">
        <f t="shared" si="4"/>
        <v>0.29828710280000004</v>
      </c>
      <c r="AF51" s="59">
        <f t="shared" si="8"/>
        <v>0.3874115836669289</v>
      </c>
      <c r="AG51" s="59">
        <f t="shared" si="13"/>
        <v>0.44788709591243886</v>
      </c>
      <c r="AH51" s="59">
        <f t="shared" si="3"/>
        <v>0.1606857129</v>
      </c>
      <c r="AI51" s="59">
        <f t="shared" si="9"/>
        <v>0.20465446499999995</v>
      </c>
      <c r="AJ51" s="59">
        <f t="shared" si="15"/>
        <v>0.23277886720000002</v>
      </c>
    </row>
    <row r="52" spans="1:36" s="107" customFormat="1" x14ac:dyDescent="0.25">
      <c r="A52" s="23">
        <v>1998</v>
      </c>
      <c r="B52" s="23">
        <v>5</v>
      </c>
      <c r="C52" s="23">
        <v>0.45014251970000002</v>
      </c>
      <c r="D52" s="23">
        <v>0.37156375549999998</v>
      </c>
      <c r="E52" s="23"/>
      <c r="F52" s="23">
        <v>0.85456249910000004</v>
      </c>
      <c r="G52" s="23">
        <v>0.54918613159999996</v>
      </c>
      <c r="H52" s="23"/>
      <c r="I52" s="23">
        <v>0.48894793689999999</v>
      </c>
      <c r="J52" s="23">
        <v>0.46307259810000001</v>
      </c>
      <c r="K52" s="23"/>
      <c r="L52" s="23">
        <v>0.7042576277</v>
      </c>
      <c r="M52" s="23">
        <v>0.54286092770000005</v>
      </c>
      <c r="N52" s="62"/>
      <c r="O52" s="23">
        <v>1998</v>
      </c>
      <c r="P52" s="59">
        <f>'B5-MultiYr'!I52</f>
        <v>0.48894793689999999</v>
      </c>
      <c r="Q52" s="59">
        <f>'B5-MultiYr'!J52</f>
        <v>0.46307259810000001</v>
      </c>
      <c r="R52" s="59">
        <f>'B5-MultiYr'!J81</f>
        <v>0.43425397910000002</v>
      </c>
      <c r="S52" s="59">
        <f t="shared" si="10"/>
        <v>0.4256292881</v>
      </c>
      <c r="T52" s="59">
        <f>'B5-MultiYr'!F52</f>
        <v>0.85456249910000004</v>
      </c>
      <c r="U52" s="59">
        <f>'B5-MultiYr'!G52</f>
        <v>0.54918613159999996</v>
      </c>
      <c r="V52" s="59">
        <f t="shared" si="5"/>
        <v>0.48584956226621473</v>
      </c>
      <c r="W52" s="59">
        <f t="shared" si="11"/>
        <v>0.4502483185622998</v>
      </c>
      <c r="X52" s="59">
        <f t="shared" si="1"/>
        <v>0.7042576277</v>
      </c>
      <c r="Y52" s="59">
        <f t="shared" si="2"/>
        <v>0.54286092770000005</v>
      </c>
      <c r="Z52" s="59">
        <f t="shared" si="7"/>
        <v>0.4809514916</v>
      </c>
      <c r="AA52" s="59">
        <f t="shared" si="14"/>
        <v>0.4464546257</v>
      </c>
      <c r="AB52" s="59">
        <f t="shared" si="0"/>
        <v>2.5875338799999981E-2</v>
      </c>
      <c r="AC52" s="59">
        <f t="shared" si="6"/>
        <v>4.2446153200000003E-2</v>
      </c>
      <c r="AD52" s="59">
        <f t="shared" si="12"/>
        <v>5.217091439999999E-2</v>
      </c>
      <c r="AE52" s="59">
        <f t="shared" si="4"/>
        <v>0.30537636750000008</v>
      </c>
      <c r="AF52" s="59">
        <f t="shared" si="8"/>
        <v>0.39344245138623396</v>
      </c>
      <c r="AG52" s="59">
        <f t="shared" si="13"/>
        <v>0.45806357648524659</v>
      </c>
      <c r="AH52" s="59">
        <f t="shared" si="3"/>
        <v>0.16139669999999995</v>
      </c>
      <c r="AI52" s="59">
        <f t="shared" si="9"/>
        <v>0.20665095770000003</v>
      </c>
      <c r="AJ52" s="59">
        <f t="shared" si="15"/>
        <v>0.23572855509999996</v>
      </c>
    </row>
    <row r="53" spans="1:36" s="107" customFormat="1" x14ac:dyDescent="0.25">
      <c r="A53" s="23">
        <v>1999</v>
      </c>
      <c r="B53" s="23">
        <v>5</v>
      </c>
      <c r="C53" s="23">
        <v>0.45528598580000001</v>
      </c>
      <c r="D53" s="23">
        <v>0.37333871130000001</v>
      </c>
      <c r="E53" s="23"/>
      <c r="F53" s="23">
        <v>0.86797754709999997</v>
      </c>
      <c r="G53" s="23">
        <v>0.55459144010000005</v>
      </c>
      <c r="H53" s="23"/>
      <c r="I53" s="23">
        <v>0.49166725519999999</v>
      </c>
      <c r="J53" s="23">
        <v>0.46374894519999998</v>
      </c>
      <c r="K53" s="23"/>
      <c r="L53" s="23">
        <v>0.70986832909999997</v>
      </c>
      <c r="M53" s="23">
        <v>0.5479950213</v>
      </c>
      <c r="N53" s="62"/>
      <c r="O53" s="23">
        <v>1999</v>
      </c>
      <c r="P53" s="59">
        <f>'B5-MultiYr'!I53</f>
        <v>0.49166725519999999</v>
      </c>
      <c r="Q53" s="59">
        <f>'B5-MultiYr'!J53</f>
        <v>0.46374894519999998</v>
      </c>
      <c r="R53" s="59">
        <f>'B5-MultiYr'!J82</f>
        <v>0.43972178309999999</v>
      </c>
      <c r="S53" s="59">
        <f t="shared" si="10"/>
        <v>0.43290636430000001</v>
      </c>
      <c r="T53" s="59">
        <f>'B5-MultiYr'!F53</f>
        <v>0.86797754709999997</v>
      </c>
      <c r="U53" s="59">
        <f>'B5-MultiYr'!G53</f>
        <v>0.55459144010000005</v>
      </c>
      <c r="V53" s="59">
        <f t="shared" si="5"/>
        <v>0.49266352151091974</v>
      </c>
      <c r="W53" s="59">
        <f t="shared" si="11"/>
        <v>0.4564606150151686</v>
      </c>
      <c r="X53" s="59">
        <f t="shared" si="1"/>
        <v>0.70986832909999997</v>
      </c>
      <c r="Y53" s="59">
        <f t="shared" si="2"/>
        <v>0.5479950213</v>
      </c>
      <c r="Z53" s="59">
        <f t="shared" si="7"/>
        <v>0.48761818000000001</v>
      </c>
      <c r="AA53" s="59">
        <f t="shared" si="14"/>
        <v>0.4525479442</v>
      </c>
      <c r="AB53" s="59">
        <f t="shared" si="0"/>
        <v>2.7918310000000002E-2</v>
      </c>
      <c r="AC53" s="59">
        <f t="shared" si="6"/>
        <v>4.19426517E-2</v>
      </c>
      <c r="AD53" s="59">
        <f t="shared" si="12"/>
        <v>5.232577129999999E-2</v>
      </c>
      <c r="AE53" s="59">
        <f t="shared" si="4"/>
        <v>0.31338610699999991</v>
      </c>
      <c r="AF53" s="59">
        <f t="shared" si="8"/>
        <v>0.39285896394918352</v>
      </c>
      <c r="AG53" s="59">
        <f t="shared" si="13"/>
        <v>0.48034303295943298</v>
      </c>
      <c r="AH53" s="59">
        <f t="shared" si="3"/>
        <v>0.16187330779999998</v>
      </c>
      <c r="AI53" s="59">
        <f t="shared" si="9"/>
        <v>0.2063210419</v>
      </c>
      <c r="AJ53" s="59">
        <f t="shared" si="15"/>
        <v>0.24007950330000005</v>
      </c>
    </row>
    <row r="54" spans="1:36" s="107" customFormat="1" x14ac:dyDescent="0.25">
      <c r="A54" s="23">
        <v>2000</v>
      </c>
      <c r="B54" s="23">
        <v>5</v>
      </c>
      <c r="C54" s="23">
        <v>0.46189677080000002</v>
      </c>
      <c r="D54" s="23">
        <v>0.37278437380000001</v>
      </c>
      <c r="E54" s="23"/>
      <c r="F54" s="23">
        <v>0.90099191290000002</v>
      </c>
      <c r="G54" s="23">
        <v>0.55323261030000004</v>
      </c>
      <c r="H54" s="23"/>
      <c r="I54" s="23">
        <v>0.49431504609999999</v>
      </c>
      <c r="J54" s="23">
        <v>0.46335749389999997</v>
      </c>
      <c r="K54" s="23"/>
      <c r="L54" s="23">
        <v>0.7167901096</v>
      </c>
      <c r="M54" s="23">
        <v>0.54663235899999996</v>
      </c>
      <c r="N54" s="62"/>
      <c r="O54" s="23">
        <v>2000</v>
      </c>
      <c r="P54" s="59">
        <f>'B5-MultiYr'!I54</f>
        <v>0.49431504609999999</v>
      </c>
      <c r="Q54" s="59">
        <f>'B5-MultiYr'!J54</f>
        <v>0.46335749389999997</v>
      </c>
      <c r="R54" s="59">
        <f>'B5-MultiYr'!J83</f>
        <v>0.44657447360000002</v>
      </c>
      <c r="S54" s="59">
        <f t="shared" si="10"/>
        <v>0.43784966040000001</v>
      </c>
      <c r="T54" s="59">
        <f>'B5-MultiYr'!F54</f>
        <v>0.90099191290000002</v>
      </c>
      <c r="U54" s="59">
        <f>'B5-MultiYr'!G54</f>
        <v>0.55323261030000004</v>
      </c>
      <c r="V54" s="59">
        <f t="shared" si="5"/>
        <v>0.49920633663180092</v>
      </c>
      <c r="W54" s="59">
        <f t="shared" si="11"/>
        <v>0.46198580625635272</v>
      </c>
      <c r="X54" s="59">
        <f t="shared" si="1"/>
        <v>0.7167901096</v>
      </c>
      <c r="Y54" s="59">
        <f t="shared" si="2"/>
        <v>0.54663235899999996</v>
      </c>
      <c r="Z54" s="59">
        <f t="shared" si="7"/>
        <v>0.49447727219999998</v>
      </c>
      <c r="AA54" s="59">
        <f t="shared" si="14"/>
        <v>0.45804332489999999</v>
      </c>
      <c r="AB54" s="59">
        <f t="shared" si="0"/>
        <v>3.0957552200000016E-2</v>
      </c>
      <c r="AC54" s="59">
        <f t="shared" si="6"/>
        <v>4.2335143099999972E-2</v>
      </c>
      <c r="AD54" s="59">
        <f t="shared" si="12"/>
        <v>5.314204010000001E-2</v>
      </c>
      <c r="AE54" s="59">
        <f t="shared" si="4"/>
        <v>0.34775930259999999</v>
      </c>
      <c r="AF54" s="59">
        <f t="shared" si="8"/>
        <v>0.3984919166425489</v>
      </c>
      <c r="AG54" s="59">
        <f t="shared" si="13"/>
        <v>0.48900632704384389</v>
      </c>
      <c r="AH54" s="59">
        <f t="shared" si="3"/>
        <v>0.17015775060000005</v>
      </c>
      <c r="AI54" s="59">
        <f t="shared" si="9"/>
        <v>0.20748967069999996</v>
      </c>
      <c r="AJ54" s="59">
        <f t="shared" si="15"/>
        <v>0.24290669870000003</v>
      </c>
    </row>
    <row r="55" spans="1:36" s="107" customFormat="1" x14ac:dyDescent="0.25">
      <c r="A55" s="23">
        <v>2001</v>
      </c>
      <c r="B55" s="23">
        <v>5</v>
      </c>
      <c r="C55" s="23">
        <v>0.45984023029999999</v>
      </c>
      <c r="D55" s="23">
        <v>0.36628981960000001</v>
      </c>
      <c r="E55" s="23"/>
      <c r="F55" s="23">
        <v>0.92744060780000004</v>
      </c>
      <c r="G55" s="23">
        <v>0.55744276650000002</v>
      </c>
      <c r="H55" s="23"/>
      <c r="I55" s="23">
        <v>0.49260449049999999</v>
      </c>
      <c r="J55" s="23">
        <v>0.45989982950000002</v>
      </c>
      <c r="K55" s="23"/>
      <c r="L55" s="23">
        <v>0.72767599090000001</v>
      </c>
      <c r="M55" s="23">
        <v>0.55030667779999998</v>
      </c>
      <c r="N55" s="62"/>
      <c r="O55" s="23">
        <v>2001</v>
      </c>
      <c r="P55" s="59">
        <f>'B5-MultiYr'!I55</f>
        <v>0.49260449049999999</v>
      </c>
      <c r="Q55" s="59">
        <f>'B5-MultiYr'!J55</f>
        <v>0.45989982950000002</v>
      </c>
      <c r="R55" s="59">
        <f>'B5-MultiYr'!J84</f>
        <v>0.4528552488</v>
      </c>
      <c r="S55" s="59">
        <f t="shared" si="10"/>
        <v>0.43601364269999998</v>
      </c>
      <c r="T55" s="59">
        <f>'B5-MultiYr'!F55</f>
        <v>0.92744060780000004</v>
      </c>
      <c r="U55" s="59">
        <f>'B5-MultiYr'!G55</f>
        <v>0.55744276650000002</v>
      </c>
      <c r="V55" s="59">
        <f t="shared" si="5"/>
        <v>0.50706337579713145</v>
      </c>
      <c r="W55" s="59">
        <f t="shared" si="11"/>
        <v>0.46393203277595291</v>
      </c>
      <c r="X55" s="59">
        <f t="shared" si="1"/>
        <v>0.72767599090000001</v>
      </c>
      <c r="Y55" s="59">
        <f t="shared" si="2"/>
        <v>0.55030667779999998</v>
      </c>
      <c r="Z55" s="59">
        <f t="shared" si="7"/>
        <v>0.50225565100000003</v>
      </c>
      <c r="AA55" s="59">
        <f t="shared" si="14"/>
        <v>0.45988760000000001</v>
      </c>
      <c r="AB55" s="59">
        <f t="shared" si="0"/>
        <v>3.2704660999999968E-2</v>
      </c>
      <c r="AC55" s="59">
        <f t="shared" si="6"/>
        <v>4.2551225400000003E-2</v>
      </c>
      <c r="AD55" s="59">
        <f t="shared" si="12"/>
        <v>5.5902296900000037E-2</v>
      </c>
      <c r="AE55" s="59">
        <f t="shared" si="4"/>
        <v>0.36999784130000002</v>
      </c>
      <c r="AF55" s="59">
        <f t="shared" si="8"/>
        <v>0.4086762061055399</v>
      </c>
      <c r="AG55" s="59">
        <f t="shared" si="13"/>
        <v>0.50253360124291224</v>
      </c>
      <c r="AH55" s="59">
        <f t="shared" si="3"/>
        <v>0.17736931310000004</v>
      </c>
      <c r="AI55" s="59">
        <f t="shared" si="9"/>
        <v>0.20900099059999999</v>
      </c>
      <c r="AJ55" s="59">
        <f t="shared" si="15"/>
        <v>0.24787351549999997</v>
      </c>
    </row>
    <row r="56" spans="1:36" s="107" customFormat="1" x14ac:dyDescent="0.25">
      <c r="A56" s="23">
        <v>2002</v>
      </c>
      <c r="B56" s="23">
        <v>5</v>
      </c>
      <c r="C56" s="23">
        <v>0.46196278480000003</v>
      </c>
      <c r="D56" s="23">
        <v>0.36794871569999998</v>
      </c>
      <c r="E56" s="23"/>
      <c r="F56" s="23">
        <v>0.94198416490000003</v>
      </c>
      <c r="G56" s="23">
        <v>0.56257411069999996</v>
      </c>
      <c r="H56" s="23"/>
      <c r="I56" s="23">
        <v>0.49243136990000003</v>
      </c>
      <c r="J56" s="23">
        <v>0.46091849089999998</v>
      </c>
      <c r="K56" s="23"/>
      <c r="L56" s="23">
        <v>0.73650655629999995</v>
      </c>
      <c r="M56" s="23">
        <v>0.55509651550000005</v>
      </c>
      <c r="N56" s="62"/>
      <c r="O56" s="23">
        <v>2002</v>
      </c>
      <c r="P56" s="59">
        <f>'B5-MultiYr'!I56</f>
        <v>0.49243136990000003</v>
      </c>
      <c r="Q56" s="59">
        <f>'B5-MultiYr'!J56</f>
        <v>0.46091849089999998</v>
      </c>
      <c r="R56" s="59">
        <f>'B5-MultiYr'!J85</f>
        <v>0.45925845990000003</v>
      </c>
      <c r="S56" s="59">
        <f t="shared" si="10"/>
        <v>0.44008379440000001</v>
      </c>
      <c r="T56" s="59">
        <f>'B5-MultiYr'!F56</f>
        <v>0.94198416490000003</v>
      </c>
      <c r="U56" s="59">
        <f>'B5-MultiYr'!G56</f>
        <v>0.56257411069999996</v>
      </c>
      <c r="V56" s="59">
        <f t="shared" si="5"/>
        <v>0.51019285210085485</v>
      </c>
      <c r="W56" s="59">
        <f t="shared" si="11"/>
        <v>0.46796661774979403</v>
      </c>
      <c r="X56" s="59">
        <f t="shared" si="1"/>
        <v>0.73650655629999995</v>
      </c>
      <c r="Y56" s="59">
        <f t="shared" si="2"/>
        <v>0.55509651550000005</v>
      </c>
      <c r="Z56" s="59">
        <f t="shared" si="7"/>
        <v>0.50539997079999999</v>
      </c>
      <c r="AA56" s="59">
        <f t="shared" si="14"/>
        <v>0.4642681494</v>
      </c>
      <c r="AB56" s="59">
        <f t="shared" si="0"/>
        <v>3.1512879000000049E-2</v>
      </c>
      <c r="AC56" s="59">
        <f t="shared" si="6"/>
        <v>4.1430550499999996E-2</v>
      </c>
      <c r="AD56" s="59">
        <f t="shared" si="12"/>
        <v>5.5790827200000004E-2</v>
      </c>
      <c r="AE56" s="59">
        <f t="shared" si="4"/>
        <v>0.37941005420000007</v>
      </c>
      <c r="AF56" s="59">
        <f t="shared" si="8"/>
        <v>0.41824964411382703</v>
      </c>
      <c r="AG56" s="59">
        <f t="shared" si="13"/>
        <v>0.50006172123788994</v>
      </c>
      <c r="AH56" s="59">
        <f t="shared" si="3"/>
        <v>0.18141004079999989</v>
      </c>
      <c r="AI56" s="59">
        <f t="shared" si="9"/>
        <v>0.21236784460000002</v>
      </c>
      <c r="AJ56" s="59">
        <f t="shared" si="15"/>
        <v>0.24771116430000001</v>
      </c>
    </row>
    <row r="57" spans="1:36" s="107" customFormat="1" x14ac:dyDescent="0.25">
      <c r="A57" s="23">
        <v>2003</v>
      </c>
      <c r="B57" s="23">
        <v>5</v>
      </c>
      <c r="C57" s="23">
        <v>0.47006131369999998</v>
      </c>
      <c r="D57" s="23">
        <v>0.37728858710000002</v>
      </c>
      <c r="E57" s="23"/>
      <c r="F57" s="23">
        <v>0.94731971120000003</v>
      </c>
      <c r="G57" s="23">
        <v>0.56775790049999997</v>
      </c>
      <c r="H57" s="23"/>
      <c r="I57" s="23">
        <v>0.49592085349999998</v>
      </c>
      <c r="J57" s="23">
        <v>0.46620738249999999</v>
      </c>
      <c r="K57" s="23"/>
      <c r="L57" s="23">
        <v>0.74324830639999995</v>
      </c>
      <c r="M57" s="23">
        <v>0.56000829460000001</v>
      </c>
      <c r="N57" s="62"/>
      <c r="O57" s="23">
        <v>2003</v>
      </c>
      <c r="P57" s="59">
        <f>'B5-MultiYr'!I57</f>
        <v>0.49592085349999998</v>
      </c>
      <c r="Q57" s="59">
        <f>'B5-MultiYr'!J57</f>
        <v>0.46620738249999999</v>
      </c>
      <c r="R57" s="59">
        <f>'B5-MultiYr'!J86</f>
        <v>0.45471383129999998</v>
      </c>
      <c r="S57" s="59">
        <f t="shared" si="10"/>
        <v>0.44299061480000002</v>
      </c>
      <c r="T57" s="59">
        <f>'B5-MultiYr'!F57</f>
        <v>0.94731971120000003</v>
      </c>
      <c r="U57" s="59">
        <f>'B5-MultiYr'!G57</f>
        <v>0.56775790049999997</v>
      </c>
      <c r="V57" s="59">
        <f t="shared" si="5"/>
        <v>0.51221819733946394</v>
      </c>
      <c r="W57" s="59">
        <f t="shared" si="11"/>
        <v>0.47088698733758516</v>
      </c>
      <c r="X57" s="59">
        <f t="shared" si="1"/>
        <v>0.74324830639999995</v>
      </c>
      <c r="Y57" s="59">
        <f t="shared" si="2"/>
        <v>0.56000829460000001</v>
      </c>
      <c r="Z57" s="59">
        <f t="shared" si="7"/>
        <v>0.50703487380000001</v>
      </c>
      <c r="AA57" s="59">
        <f t="shared" si="14"/>
        <v>0.46718340489999999</v>
      </c>
      <c r="AB57" s="59">
        <f t="shared" si="0"/>
        <v>2.9713470999999991E-2</v>
      </c>
      <c r="AC57" s="59">
        <f t="shared" si="6"/>
        <v>4.7458650100000055E-2</v>
      </c>
      <c r="AD57" s="59">
        <f t="shared" si="12"/>
        <v>5.5025720899999964E-2</v>
      </c>
      <c r="AE57" s="59">
        <f t="shared" si="4"/>
        <v>0.37956181070000006</v>
      </c>
      <c r="AF57" s="59">
        <f t="shared" si="8"/>
        <v>0.45655652995528184</v>
      </c>
      <c r="AG57" s="59">
        <f t="shared" si="13"/>
        <v>0.49719596584821046</v>
      </c>
      <c r="AH57" s="59">
        <f t="shared" si="3"/>
        <v>0.18324001179999994</v>
      </c>
      <c r="AI57" s="59">
        <f t="shared" si="9"/>
        <v>0.22197656170000002</v>
      </c>
      <c r="AJ57" s="59">
        <f t="shared" si="15"/>
        <v>0.24844727150000001</v>
      </c>
    </row>
    <row r="58" spans="1:36" s="107" customFormat="1" x14ac:dyDescent="0.25">
      <c r="A58" s="23">
        <v>2004</v>
      </c>
      <c r="B58" s="23">
        <v>5</v>
      </c>
      <c r="C58" s="23">
        <v>0.48324042699999997</v>
      </c>
      <c r="D58" s="23">
        <v>0.38986178929999998</v>
      </c>
      <c r="E58" s="23"/>
      <c r="F58" s="23">
        <v>0.96216621769999999</v>
      </c>
      <c r="G58" s="23">
        <v>0.57916242650000005</v>
      </c>
      <c r="H58" s="23"/>
      <c r="I58" s="23">
        <v>0.50290602929999995</v>
      </c>
      <c r="J58" s="23">
        <v>0.47362178789999998</v>
      </c>
      <c r="K58" s="23"/>
      <c r="L58" s="23">
        <v>0.75470612110000002</v>
      </c>
      <c r="M58" s="23">
        <v>0.57121964510000001</v>
      </c>
      <c r="N58" s="62"/>
      <c r="O58" s="23">
        <v>2004</v>
      </c>
      <c r="P58" s="59">
        <f>'B5-MultiYr'!I58</f>
        <v>0.50290602929999995</v>
      </c>
      <c r="Q58" s="59">
        <f>'B5-MultiYr'!J58</f>
        <v>0.47362178789999998</v>
      </c>
      <c r="R58" s="59">
        <f>'B5-MultiYr'!J87</f>
        <v>0.4572497492</v>
      </c>
      <c r="S58" s="59">
        <f t="shared" si="10"/>
        <v>0.44452231399999997</v>
      </c>
      <c r="T58" s="59">
        <f>'B5-MultiYr'!F58</f>
        <v>0.96216621769999999</v>
      </c>
      <c r="U58" s="59">
        <f>'B5-MultiYr'!G58</f>
        <v>0.57916242650000005</v>
      </c>
      <c r="V58" s="59">
        <f t="shared" si="5"/>
        <v>0.51793013452774694</v>
      </c>
      <c r="W58" s="59">
        <f t="shared" si="11"/>
        <v>0.47459234251325333</v>
      </c>
      <c r="X58" s="59">
        <f t="shared" si="1"/>
        <v>0.75470612110000002</v>
      </c>
      <c r="Y58" s="59">
        <f t="shared" si="2"/>
        <v>0.57121964510000001</v>
      </c>
      <c r="Z58" s="59">
        <f t="shared" si="7"/>
        <v>0.51241192099999999</v>
      </c>
      <c r="AA58" s="59">
        <f t="shared" si="14"/>
        <v>0.47081889259999998</v>
      </c>
      <c r="AB58" s="59">
        <f t="shared" si="0"/>
        <v>2.9284241399999966E-2</v>
      </c>
      <c r="AC58" s="59">
        <f t="shared" si="6"/>
        <v>4.951356400000001E-2</v>
      </c>
      <c r="AD58" s="59">
        <f t="shared" si="12"/>
        <v>5.5456925500000032E-2</v>
      </c>
      <c r="AE58" s="59">
        <f t="shared" si="4"/>
        <v>0.38300379119999994</v>
      </c>
      <c r="AF58" s="59">
        <f t="shared" si="8"/>
        <v>0.47911552510769839</v>
      </c>
      <c r="AG58" s="59">
        <f t="shared" si="13"/>
        <v>0.49596183159922302</v>
      </c>
      <c r="AH58" s="59">
        <f t="shared" si="3"/>
        <v>0.18348647600000001</v>
      </c>
      <c r="AI58" s="59">
        <f t="shared" si="9"/>
        <v>0.22832090959999995</v>
      </c>
      <c r="AJ58" s="59">
        <f t="shared" si="15"/>
        <v>0.24849129739999998</v>
      </c>
    </row>
    <row r="59" spans="1:36" s="107" customFormat="1" x14ac:dyDescent="0.25">
      <c r="A59" s="23">
        <v>2005</v>
      </c>
      <c r="B59" s="23">
        <v>5</v>
      </c>
      <c r="C59" s="23">
        <v>0.49817000319999999</v>
      </c>
      <c r="D59" s="23">
        <v>0.40453395469999998</v>
      </c>
      <c r="E59" s="23"/>
      <c r="F59" s="23">
        <v>0.97522327959999999</v>
      </c>
      <c r="G59" s="23">
        <v>0.58664830739999996</v>
      </c>
      <c r="H59" s="23"/>
      <c r="I59" s="23">
        <v>0.51026700930000002</v>
      </c>
      <c r="J59" s="23">
        <v>0.482072958</v>
      </c>
      <c r="K59" s="23"/>
      <c r="L59" s="23">
        <v>0.76398933759999998</v>
      </c>
      <c r="M59" s="23">
        <v>0.57826347950000001</v>
      </c>
      <c r="N59" s="62"/>
      <c r="O59" s="23">
        <v>2005</v>
      </c>
      <c r="P59" s="59">
        <f>'B5-MultiYr'!I59</f>
        <v>0.51026700930000002</v>
      </c>
      <c r="Q59" s="59">
        <f>'B5-MultiYr'!J59</f>
        <v>0.482072958</v>
      </c>
      <c r="R59" s="59">
        <f>'B5-MultiYr'!J88</f>
        <v>0.45414228509999999</v>
      </c>
      <c r="S59" s="59"/>
      <c r="T59" s="59">
        <f>'B5-MultiYr'!F59</f>
        <v>0.97522327959999999</v>
      </c>
      <c r="U59" s="59">
        <f>'B5-MultiYr'!G59</f>
        <v>0.58664830739999996</v>
      </c>
      <c r="V59" s="59">
        <f t="shared" si="5"/>
        <v>0.51663091734635558</v>
      </c>
      <c r="W59" s="58"/>
      <c r="X59" s="59">
        <f t="shared" si="1"/>
        <v>0.76398933759999998</v>
      </c>
      <c r="Y59" s="59">
        <f t="shared" si="2"/>
        <v>0.57826347950000001</v>
      </c>
      <c r="Z59" s="59">
        <f t="shared" si="7"/>
        <v>0.51072896550000002</v>
      </c>
      <c r="AA59" s="58"/>
      <c r="AB59" s="59">
        <f t="shared" si="0"/>
        <v>2.8194051300000023E-2</v>
      </c>
      <c r="AC59" s="59">
        <f t="shared" si="6"/>
        <v>4.8834986500000066E-2</v>
      </c>
      <c r="AD59" s="59"/>
      <c r="AE59" s="59">
        <f t="shared" si="4"/>
        <v>0.38857497220000004</v>
      </c>
      <c r="AF59" s="59">
        <f t="shared" si="8"/>
        <v>0.49264496582358952</v>
      </c>
      <c r="AG59" s="58"/>
      <c r="AH59" s="59">
        <f t="shared" si="3"/>
        <v>0.18572585809999997</v>
      </c>
      <c r="AI59" s="59">
        <f t="shared" si="9"/>
        <v>0.23449288359999998</v>
      </c>
      <c r="AJ59" s="58"/>
    </row>
    <row r="60" spans="1:36" s="107" customFormat="1" x14ac:dyDescent="0.25">
      <c r="A60" s="23">
        <v>2006</v>
      </c>
      <c r="B60" s="23">
        <v>5</v>
      </c>
      <c r="C60" s="23">
        <v>0.51098969949999995</v>
      </c>
      <c r="D60" s="23">
        <v>0.41015888</v>
      </c>
      <c r="E60" s="23"/>
      <c r="F60" s="23">
        <v>1.0034811913999999</v>
      </c>
      <c r="G60" s="23">
        <v>0.58817034999999995</v>
      </c>
      <c r="H60" s="23"/>
      <c r="I60" s="23">
        <v>0.51829673489999994</v>
      </c>
      <c r="J60" s="23">
        <v>0.48528625339999998</v>
      </c>
      <c r="K60" s="23"/>
      <c r="L60" s="23">
        <v>0.7694382058</v>
      </c>
      <c r="M60" s="23">
        <v>0.57960921580000002</v>
      </c>
      <c r="N60" s="62"/>
      <c r="O60" s="23">
        <v>2006</v>
      </c>
      <c r="P60" s="59">
        <f>'B5-MultiYr'!I60</f>
        <v>0.51829673489999994</v>
      </c>
      <c r="Q60" s="59">
        <f>'B5-MultiYr'!J60</f>
        <v>0.48528625339999998</v>
      </c>
      <c r="R60" s="59">
        <f>'B5-MultiYr'!J89</f>
        <v>0.45450037980000002</v>
      </c>
      <c r="S60" s="59"/>
      <c r="T60" s="59">
        <f>'B5-MultiYr'!F60</f>
        <v>1.0034811913999999</v>
      </c>
      <c r="U60" s="59">
        <f>'B5-MultiYr'!G60</f>
        <v>0.58817034999999995</v>
      </c>
      <c r="V60" s="59">
        <f t="shared" si="5"/>
        <v>0.52254703378774214</v>
      </c>
      <c r="W60" s="58"/>
      <c r="X60" s="59">
        <f t="shared" si="1"/>
        <v>0.7694382058</v>
      </c>
      <c r="Y60" s="59">
        <f t="shared" si="2"/>
        <v>0.57960921580000002</v>
      </c>
      <c r="Z60" s="59">
        <f t="shared" si="7"/>
        <v>0.51642505620000001</v>
      </c>
      <c r="AA60" s="58"/>
      <c r="AB60" s="59">
        <f t="shared" si="0"/>
        <v>3.3010481499999966E-2</v>
      </c>
      <c r="AC60" s="59">
        <f t="shared" si="6"/>
        <v>5.0097064499999955E-2</v>
      </c>
      <c r="AD60" s="59"/>
      <c r="AE60" s="59">
        <f t="shared" si="4"/>
        <v>0.41531084139999996</v>
      </c>
      <c r="AF60" s="59">
        <f t="shared" si="8"/>
        <v>0.50184092590413221</v>
      </c>
      <c r="AG60" s="58"/>
      <c r="AH60" s="59">
        <f t="shared" si="3"/>
        <v>0.18982898999999998</v>
      </c>
      <c r="AI60" s="59">
        <f t="shared" si="9"/>
        <v>0.23737702309999997</v>
      </c>
      <c r="AJ60" s="58"/>
    </row>
    <row r="61" spans="1:36" s="107" customFormat="1" x14ac:dyDescent="0.25">
      <c r="A61" s="23">
        <v>2007</v>
      </c>
      <c r="B61" s="23">
        <v>5</v>
      </c>
      <c r="C61" s="23">
        <v>0.50366725239999999</v>
      </c>
      <c r="D61" s="23">
        <v>0.3975147705</v>
      </c>
      <c r="E61" s="23"/>
      <c r="F61" s="23">
        <v>1.0183022126000001</v>
      </c>
      <c r="G61" s="23">
        <v>0.58314759540000005</v>
      </c>
      <c r="H61" s="23"/>
      <c r="I61" s="23">
        <v>0.51445772229999998</v>
      </c>
      <c r="J61" s="23">
        <v>0.47810366789999997</v>
      </c>
      <c r="K61" s="23"/>
      <c r="L61" s="23">
        <v>0.76887100620000004</v>
      </c>
      <c r="M61" s="23">
        <v>0.57406429489999999</v>
      </c>
      <c r="N61" s="62"/>
      <c r="O61" s="23">
        <v>2007</v>
      </c>
      <c r="P61" s="59">
        <f>'B5-MultiYr'!I61</f>
        <v>0.51445772229999998</v>
      </c>
      <c r="Q61" s="59">
        <f>'B5-MultiYr'!J61</f>
        <v>0.47810366789999997</v>
      </c>
      <c r="R61" s="59">
        <f>'B5-MultiYr'!J90</f>
        <v>0.463407974</v>
      </c>
      <c r="S61" s="59"/>
      <c r="T61" s="59">
        <f>'B5-MultiYr'!F61</f>
        <v>1.0183022126000001</v>
      </c>
      <c r="U61" s="59">
        <f>'B5-MultiYr'!G61</f>
        <v>0.58314759540000005</v>
      </c>
      <c r="V61" s="59">
        <f t="shared" si="5"/>
        <v>0.5318591436845046</v>
      </c>
      <c r="W61" s="58"/>
      <c r="X61" s="59">
        <f t="shared" si="1"/>
        <v>0.76887100620000004</v>
      </c>
      <c r="Y61" s="59">
        <f t="shared" si="2"/>
        <v>0.57406429489999999</v>
      </c>
      <c r="Z61" s="59">
        <f t="shared" si="7"/>
        <v>0.52545950279999998</v>
      </c>
      <c r="AA61" s="58"/>
      <c r="AB61" s="59">
        <f t="shared" si="0"/>
        <v>3.6354054400000002E-2</v>
      </c>
      <c r="AC61" s="59">
        <f t="shared" si="6"/>
        <v>4.9142271400000048E-2</v>
      </c>
      <c r="AD61" s="59"/>
      <c r="AE61" s="59">
        <f t="shared" si="4"/>
        <v>0.43515461720000004</v>
      </c>
      <c r="AF61" s="59">
        <f t="shared" si="8"/>
        <v>0.49970776965843888</v>
      </c>
      <c r="AG61" s="58"/>
      <c r="AH61" s="59">
        <f t="shared" si="3"/>
        <v>0.19480671130000005</v>
      </c>
      <c r="AI61" s="59">
        <f t="shared" si="9"/>
        <v>0.23695325089999997</v>
      </c>
      <c r="AJ61" s="58"/>
    </row>
    <row r="62" spans="1:36" s="107" customFormat="1" x14ac:dyDescent="0.25">
      <c r="A62" s="23">
        <v>2008</v>
      </c>
      <c r="B62" s="23">
        <v>5</v>
      </c>
      <c r="C62" s="23">
        <v>0.50340708209999996</v>
      </c>
      <c r="D62" s="23">
        <v>0.39550333840000002</v>
      </c>
      <c r="E62" s="23"/>
      <c r="F62" s="23">
        <v>1.0378414088000001</v>
      </c>
      <c r="G62" s="23">
        <v>0.58838590260000001</v>
      </c>
      <c r="H62" s="23"/>
      <c r="I62" s="23">
        <v>0.51279067489999997</v>
      </c>
      <c r="J62" s="23">
        <v>0.47741768150000002</v>
      </c>
      <c r="K62" s="23"/>
      <c r="L62" s="23">
        <v>0.77730087520000002</v>
      </c>
      <c r="M62" s="23">
        <v>0.57866544200000003</v>
      </c>
      <c r="N62" s="62"/>
      <c r="O62" s="23">
        <v>2008</v>
      </c>
      <c r="P62" s="59">
        <f>'B5-MultiYr'!I62</f>
        <v>0.51279067489999997</v>
      </c>
      <c r="Q62" s="59">
        <f>'B5-MultiYr'!J62</f>
        <v>0.47741768150000002</v>
      </c>
      <c r="R62" s="59">
        <f>'B5-MultiYr'!J91</f>
        <v>0.46891121209999997</v>
      </c>
      <c r="S62" s="59"/>
      <c r="T62" s="59">
        <f>'B5-MultiYr'!F62</f>
        <v>1.0378414088000001</v>
      </c>
      <c r="U62" s="59">
        <f>'B5-MultiYr'!G62</f>
        <v>0.58838590260000001</v>
      </c>
      <c r="V62" s="59">
        <f t="shared" si="5"/>
        <v>0.53850654468406545</v>
      </c>
      <c r="W62" s="58"/>
      <c r="X62" s="59">
        <f t="shared" si="1"/>
        <v>0.77730087520000002</v>
      </c>
      <c r="Y62" s="59">
        <f t="shared" si="2"/>
        <v>0.57866544200000003</v>
      </c>
      <c r="Z62" s="59">
        <f t="shared" si="7"/>
        <v>0.53198243479999996</v>
      </c>
      <c r="AA62" s="58"/>
      <c r="AB62" s="59">
        <f t="shared" si="0"/>
        <v>3.5372993399999941E-2</v>
      </c>
      <c r="AC62" s="59">
        <f t="shared" si="6"/>
        <v>4.8773185200000069E-2</v>
      </c>
      <c r="AD62" s="59"/>
      <c r="AE62" s="59">
        <f t="shared" si="4"/>
        <v>0.44945550620000008</v>
      </c>
      <c r="AF62" s="59">
        <f t="shared" si="8"/>
        <v>0.49410573378360734</v>
      </c>
      <c r="AG62" s="58"/>
      <c r="AH62" s="59">
        <f t="shared" si="3"/>
        <v>0.19863543319999999</v>
      </c>
      <c r="AI62" s="59">
        <f t="shared" si="9"/>
        <v>0.23579661110000005</v>
      </c>
      <c r="AJ62" s="58"/>
    </row>
    <row r="63" spans="1:36" s="107" customFormat="1" x14ac:dyDescent="0.25">
      <c r="A63" s="23">
        <v>2009</v>
      </c>
      <c r="B63" s="23">
        <v>5</v>
      </c>
      <c r="C63" s="23">
        <v>0.4956352785</v>
      </c>
      <c r="D63" s="23">
        <v>0.3887096391</v>
      </c>
      <c r="E63" s="23"/>
      <c r="F63" s="23">
        <v>1.0417655594999999</v>
      </c>
      <c r="G63" s="23">
        <v>0.59201227820000002</v>
      </c>
      <c r="H63" s="23"/>
      <c r="I63" s="23">
        <v>0.50813670300000002</v>
      </c>
      <c r="J63" s="23">
        <v>0.4744232987</v>
      </c>
      <c r="K63" s="23"/>
      <c r="L63" s="23">
        <v>0.78025312920000001</v>
      </c>
      <c r="M63" s="23">
        <v>0.58194224500000002</v>
      </c>
      <c r="N63" s="62"/>
      <c r="O63" s="23">
        <v>2009</v>
      </c>
      <c r="P63" s="59">
        <f>'B5-MultiYr'!I63</f>
        <v>0.50813670300000002</v>
      </c>
      <c r="Q63" s="59">
        <f>'B5-MultiYr'!J63</f>
        <v>0.4744232987</v>
      </c>
      <c r="R63" s="59">
        <f>'B5-MultiYr'!J92</f>
        <v>0.46958026870000003</v>
      </c>
      <c r="S63" s="59"/>
      <c r="T63" s="59">
        <f>'B5-MultiYr'!F63</f>
        <v>1.0417655594999999</v>
      </c>
      <c r="U63" s="59">
        <f>'B5-MultiYr'!G63</f>
        <v>0.59201227820000002</v>
      </c>
      <c r="V63" s="59">
        <f t="shared" si="5"/>
        <v>0.5428573123035022</v>
      </c>
      <c r="W63" s="58"/>
      <c r="X63" s="59">
        <f t="shared" si="1"/>
        <v>0.78025312920000001</v>
      </c>
      <c r="Y63" s="59">
        <f t="shared" si="2"/>
        <v>0.58194224500000002</v>
      </c>
      <c r="Z63" s="59">
        <f t="shared" si="7"/>
        <v>0.53628843910000001</v>
      </c>
      <c r="AA63" s="58"/>
      <c r="AB63" s="59">
        <f t="shared" si="0"/>
        <v>3.3713404300000027E-2</v>
      </c>
      <c r="AC63" s="59">
        <f t="shared" si="6"/>
        <v>4.8758404699999924E-2</v>
      </c>
      <c r="AD63" s="59"/>
      <c r="AE63" s="59">
        <f t="shared" si="4"/>
        <v>0.44975328129999992</v>
      </c>
      <c r="AF63" s="59">
        <f t="shared" si="8"/>
        <v>0.48622639325480133</v>
      </c>
      <c r="AG63" s="58"/>
      <c r="AH63" s="59">
        <f t="shared" si="3"/>
        <v>0.19831088419999998</v>
      </c>
      <c r="AI63" s="59">
        <f t="shared" si="9"/>
        <v>0.23419047809999993</v>
      </c>
      <c r="AJ63" s="58"/>
    </row>
    <row r="64" spans="1:36" s="107" customFormat="1" x14ac:dyDescent="0.25">
      <c r="A64" s="23">
        <v>2010</v>
      </c>
      <c r="B64" s="23">
        <v>5</v>
      </c>
      <c r="C64" s="23">
        <v>0.49674866820000002</v>
      </c>
      <c r="D64" s="23">
        <v>0.39222094969999999</v>
      </c>
      <c r="E64" s="23"/>
      <c r="F64" s="23">
        <v>1.035874655</v>
      </c>
      <c r="G64" s="23">
        <v>0.59795681869999995</v>
      </c>
      <c r="H64" s="23"/>
      <c r="I64" s="23">
        <v>0.50942293999999999</v>
      </c>
      <c r="J64" s="23">
        <v>0.47690022949999999</v>
      </c>
      <c r="K64" s="23"/>
      <c r="L64" s="23">
        <v>0.78164404509999996</v>
      </c>
      <c r="M64" s="23">
        <v>0.58786506569999997</v>
      </c>
      <c r="N64" s="62"/>
      <c r="O64" s="23">
        <v>2010</v>
      </c>
      <c r="P64" s="59">
        <f>'B5-MultiYr'!I64</f>
        <v>0.50942293999999999</v>
      </c>
      <c r="Q64" s="59">
        <f>'B5-MultiYr'!J64</f>
        <v>0.47690022949999999</v>
      </c>
      <c r="R64" s="59"/>
      <c r="S64" s="59"/>
      <c r="T64" s="59">
        <f>'B5-MultiYr'!F64</f>
        <v>1.035874655</v>
      </c>
      <c r="U64" s="59">
        <f>'B5-MultiYr'!G64</f>
        <v>0.59795681869999995</v>
      </c>
      <c r="V64" s="58"/>
      <c r="W64" s="58"/>
      <c r="X64" s="59">
        <f t="shared" si="1"/>
        <v>0.78164404509999996</v>
      </c>
      <c r="Y64" s="59">
        <f t="shared" si="2"/>
        <v>0.58786506569999997</v>
      </c>
      <c r="Z64" s="58"/>
      <c r="AA64" s="58"/>
      <c r="AB64" s="59">
        <f t="shared" si="0"/>
        <v>3.2522710499999996E-2</v>
      </c>
      <c r="AC64" s="59"/>
      <c r="AD64" s="59"/>
      <c r="AE64" s="59">
        <f t="shared" si="4"/>
        <v>0.43791783630000003</v>
      </c>
      <c r="AF64" s="58"/>
      <c r="AG64" s="58"/>
      <c r="AH64" s="59">
        <f t="shared" si="3"/>
        <v>0.1937789794</v>
      </c>
      <c r="AI64" s="58"/>
      <c r="AJ64" s="58"/>
    </row>
    <row r="65" spans="1:36" s="107" customFormat="1" x14ac:dyDescent="0.25">
      <c r="A65" s="23">
        <v>2011</v>
      </c>
      <c r="B65" s="23">
        <v>5</v>
      </c>
      <c r="C65" s="23">
        <v>0.49804330549999998</v>
      </c>
      <c r="D65" s="23">
        <v>0.39729253289999999</v>
      </c>
      <c r="E65" s="23"/>
      <c r="F65" s="23">
        <v>1.0223962622</v>
      </c>
      <c r="G65" s="23">
        <v>0.60603816229999996</v>
      </c>
      <c r="H65" s="23"/>
      <c r="I65" s="23">
        <v>0.51068254049999995</v>
      </c>
      <c r="J65" s="23">
        <v>0.48020866159999998</v>
      </c>
      <c r="K65" s="23"/>
      <c r="L65" s="23">
        <v>0.78484514270000005</v>
      </c>
      <c r="M65" s="23">
        <v>0.5957648243</v>
      </c>
      <c r="N65" s="62"/>
      <c r="O65" s="23">
        <v>2011</v>
      </c>
      <c r="P65" s="59">
        <f>'B5-MultiYr'!I65</f>
        <v>0.51068254049999995</v>
      </c>
      <c r="Q65" s="59">
        <f>'B5-MultiYr'!J65</f>
        <v>0.48020866159999998</v>
      </c>
      <c r="R65" s="59"/>
      <c r="S65" s="59"/>
      <c r="T65" s="59">
        <f>'B5-MultiYr'!F65</f>
        <v>1.0223962622</v>
      </c>
      <c r="U65" s="59">
        <f>'B5-MultiYr'!G65</f>
        <v>0.60603816229999996</v>
      </c>
      <c r="V65" s="58"/>
      <c r="W65" s="58"/>
      <c r="X65" s="59">
        <f t="shared" si="1"/>
        <v>0.78484514270000005</v>
      </c>
      <c r="Y65" s="59">
        <f t="shared" si="2"/>
        <v>0.5957648243</v>
      </c>
      <c r="Z65" s="58"/>
      <c r="AA65" s="58"/>
      <c r="AB65" s="59">
        <f t="shared" si="0"/>
        <v>3.0473878899999973E-2</v>
      </c>
      <c r="AC65" s="59"/>
      <c r="AD65" s="59"/>
      <c r="AE65" s="59">
        <f t="shared" si="4"/>
        <v>0.41635809990000006</v>
      </c>
      <c r="AF65" s="58"/>
      <c r="AG65" s="58"/>
      <c r="AH65" s="59">
        <f t="shared" si="3"/>
        <v>0.18908031840000006</v>
      </c>
      <c r="AI65" s="58"/>
      <c r="AJ65" s="58"/>
    </row>
    <row r="66" spans="1:36" s="107" customFormat="1" x14ac:dyDescent="0.25">
      <c r="A66" s="23">
        <v>2012</v>
      </c>
      <c r="B66" s="23">
        <v>5</v>
      </c>
      <c r="C66" s="23">
        <v>0.50028107639999997</v>
      </c>
      <c r="D66" s="23">
        <v>0.40329032529999997</v>
      </c>
      <c r="E66" s="23"/>
      <c r="F66" s="23">
        <v>0.99568970739999996</v>
      </c>
      <c r="G66" s="23">
        <v>0.60761290800000001</v>
      </c>
      <c r="H66" s="23"/>
      <c r="I66" s="23">
        <v>0.51358806830000003</v>
      </c>
      <c r="J66" s="23">
        <v>0.48418351650000002</v>
      </c>
      <c r="K66" s="23"/>
      <c r="L66" s="23">
        <v>0.78270783649999998</v>
      </c>
      <c r="M66" s="23">
        <v>0.59821895790000001</v>
      </c>
      <c r="N66" s="62"/>
      <c r="O66" s="23">
        <v>2012</v>
      </c>
      <c r="P66" s="59">
        <f>'B5-MultiYr'!I66</f>
        <v>0.51358806830000003</v>
      </c>
      <c r="Q66" s="59">
        <f>'B5-MultiYr'!J66</f>
        <v>0.48418351650000002</v>
      </c>
      <c r="R66" s="59"/>
      <c r="S66" s="59"/>
      <c r="T66" s="59">
        <f>'B5-MultiYr'!F66</f>
        <v>0.99568970739999996</v>
      </c>
      <c r="U66" s="59">
        <f>'B5-MultiYr'!G66</f>
        <v>0.60761290800000001</v>
      </c>
      <c r="V66" s="58"/>
      <c r="W66" s="58"/>
      <c r="X66" s="59">
        <f t="shared" si="1"/>
        <v>0.78270783649999998</v>
      </c>
      <c r="Y66" s="59">
        <f t="shared" si="2"/>
        <v>0.59821895790000001</v>
      </c>
      <c r="Z66" s="58"/>
      <c r="AA66" s="58"/>
      <c r="AB66" s="59">
        <f t="shared" si="0"/>
        <v>2.9404551800000012E-2</v>
      </c>
      <c r="AC66" s="59"/>
      <c r="AD66" s="59"/>
      <c r="AE66" s="59">
        <f t="shared" si="4"/>
        <v>0.38807679939999995</v>
      </c>
      <c r="AF66" s="58"/>
      <c r="AG66" s="58"/>
      <c r="AH66" s="59">
        <f t="shared" si="3"/>
        <v>0.18448887859999996</v>
      </c>
      <c r="AI66" s="58"/>
      <c r="AJ66" s="58"/>
    </row>
    <row r="67" spans="1:36" x14ac:dyDescent="0.25">
      <c r="A67" s="54">
        <v>1984</v>
      </c>
      <c r="B67" s="54">
        <v>11</v>
      </c>
      <c r="C67" s="115">
        <v>0.31641687163734472</v>
      </c>
      <c r="D67" s="115">
        <v>0.2095094455037308</v>
      </c>
      <c r="E67" s="115"/>
      <c r="F67" s="115">
        <v>0.76129099593330085</v>
      </c>
      <c r="G67" s="115">
        <v>0.36920074436032524</v>
      </c>
      <c r="H67" s="115"/>
      <c r="I67" s="23">
        <v>0.40114540589999997</v>
      </c>
      <c r="J67" s="23">
        <v>0.34956943340000002</v>
      </c>
      <c r="L67" s="114">
        <v>0.56828137629999997</v>
      </c>
      <c r="M67" s="114">
        <v>0.36434088269999998</v>
      </c>
      <c r="N67" s="73"/>
      <c r="O67" s="23">
        <v>2013</v>
      </c>
      <c r="P67" s="23"/>
      <c r="Q67" s="58"/>
      <c r="R67" s="58"/>
      <c r="S67" s="58"/>
      <c r="T67" s="58"/>
      <c r="U67" s="58"/>
      <c r="V67" s="58"/>
      <c r="W67" s="58"/>
      <c r="X67" s="58"/>
      <c r="Y67" s="58"/>
      <c r="Z67" s="58"/>
      <c r="AA67" s="58"/>
      <c r="AB67" s="58"/>
      <c r="AC67" s="58"/>
      <c r="AD67" s="58"/>
      <c r="AE67" s="58"/>
      <c r="AF67" s="58"/>
      <c r="AG67" s="58"/>
    </row>
    <row r="68" spans="1:36" x14ac:dyDescent="0.25">
      <c r="A68" s="54">
        <v>1985</v>
      </c>
      <c r="B68" s="54">
        <v>11</v>
      </c>
      <c r="C68" s="115">
        <v>0.32592311113433736</v>
      </c>
      <c r="D68" s="115">
        <v>0.21971451943049156</v>
      </c>
      <c r="E68" s="115"/>
      <c r="F68" s="115">
        <v>0.77240155498291863</v>
      </c>
      <c r="G68" s="115">
        <v>0.38205668578447638</v>
      </c>
      <c r="H68" s="115"/>
      <c r="I68" s="23">
        <v>0.40869963390000003</v>
      </c>
      <c r="J68" s="23">
        <v>0.35830375510000001</v>
      </c>
      <c r="L68" s="114">
        <v>0.58143538949999996</v>
      </c>
      <c r="M68" s="114">
        <v>0.37750628739999997</v>
      </c>
      <c r="N68" s="73"/>
      <c r="O68" s="23">
        <v>2014</v>
      </c>
      <c r="P68" s="23"/>
      <c r="Q68" s="58"/>
      <c r="R68" s="58"/>
      <c r="S68" s="58"/>
      <c r="T68" s="58"/>
      <c r="U68" s="58"/>
      <c r="V68" s="58"/>
      <c r="W68" s="58"/>
      <c r="X68" s="58"/>
      <c r="Y68" s="58"/>
      <c r="Z68" s="58"/>
      <c r="AA68" s="58"/>
      <c r="AB68" s="58"/>
      <c r="AC68" s="58"/>
      <c r="AD68" s="58"/>
      <c r="AG68"/>
    </row>
    <row r="69" spans="1:36" x14ac:dyDescent="0.25">
      <c r="A69" s="54">
        <v>1986</v>
      </c>
      <c r="B69" s="54">
        <v>11</v>
      </c>
      <c r="C69" s="115">
        <v>0.33425045676210458</v>
      </c>
      <c r="D69" s="115">
        <v>0.22808550255612109</v>
      </c>
      <c r="E69" s="115"/>
      <c r="F69" s="115">
        <v>0.78477508025928244</v>
      </c>
      <c r="G69" s="115">
        <v>0.39233985898149792</v>
      </c>
      <c r="H69" s="115"/>
      <c r="I69" s="23">
        <v>0.41507857300000001</v>
      </c>
      <c r="J69" s="23">
        <v>0.3654196784</v>
      </c>
      <c r="K69" s="23"/>
      <c r="L69" s="114">
        <v>0.59161310020000002</v>
      </c>
      <c r="M69" s="114">
        <v>0.38758322880000001</v>
      </c>
      <c r="N69" s="114"/>
    </row>
    <row r="70" spans="1:36" x14ac:dyDescent="0.25">
      <c r="A70" s="54">
        <v>1987</v>
      </c>
      <c r="B70" s="54">
        <v>11</v>
      </c>
      <c r="C70" s="115">
        <v>0.3468406201915975</v>
      </c>
      <c r="D70" s="115">
        <v>0.23985644865542183</v>
      </c>
      <c r="E70" s="115"/>
      <c r="F70" s="115">
        <v>0.80151363919529861</v>
      </c>
      <c r="G70" s="115">
        <v>0.40833975503457542</v>
      </c>
      <c r="H70" s="115"/>
      <c r="I70" s="23">
        <v>0.42435112580000001</v>
      </c>
      <c r="J70" s="23">
        <v>0.37473300129999998</v>
      </c>
      <c r="K70" s="23"/>
      <c r="L70" s="114">
        <v>0.60760179889999999</v>
      </c>
      <c r="M70" s="114">
        <v>0.4032760923</v>
      </c>
      <c r="N70" s="114"/>
    </row>
    <row r="71" spans="1:36" x14ac:dyDescent="0.25">
      <c r="A71" s="54">
        <v>1988</v>
      </c>
      <c r="B71" s="54">
        <v>11</v>
      </c>
      <c r="C71" s="115">
        <v>0.35179300146619963</v>
      </c>
      <c r="D71" s="115">
        <v>0.24410293465811667</v>
      </c>
      <c r="E71" s="115"/>
      <c r="F71" s="115">
        <v>0.80755778709190451</v>
      </c>
      <c r="G71" s="115">
        <v>0.41400152638350246</v>
      </c>
      <c r="H71" s="115"/>
      <c r="I71" s="23">
        <v>0.42815029259999998</v>
      </c>
      <c r="J71" s="23">
        <v>0.37841170559999998</v>
      </c>
      <c r="K71" s="23"/>
      <c r="L71" s="114">
        <v>0.61548289420000002</v>
      </c>
      <c r="M71" s="114">
        <v>0.40896535340000001</v>
      </c>
      <c r="N71" s="114"/>
    </row>
    <row r="72" spans="1:36" x14ac:dyDescent="0.25">
      <c r="A72" s="54">
        <v>1989</v>
      </c>
      <c r="B72" s="54">
        <v>11</v>
      </c>
      <c r="C72" s="115">
        <v>0.35586818466534348</v>
      </c>
      <c r="D72" s="115">
        <v>0.25023528887504559</v>
      </c>
      <c r="E72" s="115"/>
      <c r="F72" s="115">
        <v>0.80508319613361501</v>
      </c>
      <c r="G72" s="115">
        <v>0.42356135912071585</v>
      </c>
      <c r="H72" s="115"/>
      <c r="I72" s="23">
        <v>0.43177472890000002</v>
      </c>
      <c r="J72" s="23">
        <v>0.3835899579</v>
      </c>
      <c r="K72" s="23"/>
      <c r="L72" s="114">
        <v>0.62253062830000006</v>
      </c>
      <c r="M72" s="114">
        <v>0.4185481801</v>
      </c>
      <c r="N72" s="114"/>
    </row>
    <row r="73" spans="1:36" x14ac:dyDescent="0.25">
      <c r="A73" s="54">
        <v>1990</v>
      </c>
      <c r="B73" s="54">
        <v>11</v>
      </c>
      <c r="C73" s="115">
        <v>0.36380717524450712</v>
      </c>
      <c r="D73" s="115">
        <v>0.25961998271046005</v>
      </c>
      <c r="E73" s="115"/>
      <c r="F73" s="115">
        <v>0.80933949535130378</v>
      </c>
      <c r="G73" s="115">
        <v>0.43446999860624691</v>
      </c>
      <c r="H73" s="115"/>
      <c r="I73" s="23">
        <v>0.43746702780000002</v>
      </c>
      <c r="J73" s="23">
        <v>0.39069861620000002</v>
      </c>
      <c r="K73" s="23"/>
      <c r="L73" s="114">
        <v>0.63175434929999996</v>
      </c>
      <c r="M73" s="114">
        <v>0.42959276210000003</v>
      </c>
      <c r="N73" s="114"/>
    </row>
    <row r="74" spans="1:36" x14ac:dyDescent="0.25">
      <c r="A74" s="54">
        <v>1991</v>
      </c>
      <c r="B74" s="54">
        <v>11</v>
      </c>
      <c r="C74" s="115">
        <v>0.36961726740168871</v>
      </c>
      <c r="D74" s="115">
        <v>0.26629636644893095</v>
      </c>
      <c r="E74" s="115"/>
      <c r="F74" s="115">
        <v>0.81540656614173035</v>
      </c>
      <c r="G74" s="115">
        <v>0.44659091529125544</v>
      </c>
      <c r="H74" s="115"/>
      <c r="I74" s="23">
        <v>0.44150456989999998</v>
      </c>
      <c r="J74" s="23">
        <v>0.39597635120000002</v>
      </c>
      <c r="K74" s="23"/>
      <c r="L74" s="114">
        <v>0.64259755620000003</v>
      </c>
      <c r="M74" s="114">
        <v>0.44146761969999998</v>
      </c>
      <c r="N74" s="114"/>
    </row>
    <row r="75" spans="1:36" x14ac:dyDescent="0.25">
      <c r="A75" s="54">
        <v>1992</v>
      </c>
      <c r="B75" s="54">
        <v>11</v>
      </c>
      <c r="C75" s="115">
        <v>0.38977713528228075</v>
      </c>
      <c r="D75" s="115">
        <v>0.28551056017098053</v>
      </c>
      <c r="E75" s="115"/>
      <c r="F75" s="115">
        <v>0.82675358408934507</v>
      </c>
      <c r="G75" s="115">
        <v>0.44933706414934882</v>
      </c>
      <c r="H75" s="115"/>
      <c r="I75" s="23">
        <v>0.4529720096</v>
      </c>
      <c r="J75" s="23">
        <v>0.40838257579999998</v>
      </c>
      <c r="K75" s="23"/>
      <c r="L75" s="114">
        <v>0.64835006009999996</v>
      </c>
      <c r="M75" s="114">
        <v>0.44429536819999998</v>
      </c>
      <c r="N75" s="114"/>
    </row>
    <row r="76" spans="1:36" x14ac:dyDescent="0.25">
      <c r="A76" s="54">
        <v>1993</v>
      </c>
      <c r="B76" s="54">
        <v>11</v>
      </c>
      <c r="C76" s="115">
        <v>0.40889713987835596</v>
      </c>
      <c r="D76" s="115">
        <v>0.30512587296951282</v>
      </c>
      <c r="E76" s="115"/>
      <c r="F76" s="115">
        <v>0.8403513928627887</v>
      </c>
      <c r="G76" s="115">
        <v>0.46349655647776988</v>
      </c>
      <c r="H76" s="115"/>
      <c r="I76" s="23">
        <v>0.4641930581</v>
      </c>
      <c r="J76" s="23">
        <v>0.42137635439999999</v>
      </c>
      <c r="K76" s="23"/>
      <c r="L76" s="114">
        <v>0.661158786</v>
      </c>
      <c r="M76" s="114">
        <v>0.45853709469999998</v>
      </c>
      <c r="N76" s="114"/>
    </row>
    <row r="77" spans="1:36" x14ac:dyDescent="0.25">
      <c r="A77" s="54">
        <v>1994</v>
      </c>
      <c r="B77" s="54">
        <v>11</v>
      </c>
      <c r="C77" s="115">
        <v>0.41317927432237872</v>
      </c>
      <c r="D77" s="115">
        <v>0.30980247333209177</v>
      </c>
      <c r="E77" s="115"/>
      <c r="F77" s="115">
        <v>0.85424390212826817</v>
      </c>
      <c r="G77" s="115">
        <v>0.47067346155610601</v>
      </c>
      <c r="H77" s="115"/>
      <c r="I77" s="23">
        <v>0.46673824609999998</v>
      </c>
      <c r="J77" s="23">
        <v>0.42479238819999998</v>
      </c>
      <c r="K77" s="23"/>
      <c r="L77" s="114">
        <v>0.66859371999999995</v>
      </c>
      <c r="M77" s="114">
        <v>0.4655295612</v>
      </c>
      <c r="N77" s="114"/>
    </row>
    <row r="78" spans="1:36" x14ac:dyDescent="0.25">
      <c r="A78" s="54">
        <v>1995</v>
      </c>
      <c r="B78" s="54">
        <v>11</v>
      </c>
      <c r="C78" s="115">
        <v>0.42244066605554148</v>
      </c>
      <c r="D78" s="115">
        <v>0.31939830407610692</v>
      </c>
      <c r="E78" s="115"/>
      <c r="F78" s="115">
        <v>0.8620084602425595</v>
      </c>
      <c r="G78" s="115">
        <v>0.47976531619135815</v>
      </c>
      <c r="H78" s="115"/>
      <c r="I78" s="23">
        <v>0.4722162902</v>
      </c>
      <c r="J78" s="23">
        <v>0.43124929849999999</v>
      </c>
      <c r="K78" s="23"/>
      <c r="L78" s="114">
        <v>0.67778377440000004</v>
      </c>
      <c r="M78" s="114">
        <v>0.474589596</v>
      </c>
      <c r="N78" s="114"/>
    </row>
    <row r="79" spans="1:36" x14ac:dyDescent="0.25">
      <c r="A79" s="54">
        <v>1996</v>
      </c>
      <c r="B79" s="54">
        <v>11</v>
      </c>
      <c r="C79" s="115">
        <v>0.42990493968673549</v>
      </c>
      <c r="D79" s="115">
        <v>0.32478395505446295</v>
      </c>
      <c r="E79" s="115"/>
      <c r="F79" s="115">
        <v>0.87512403769905478</v>
      </c>
      <c r="G79" s="115">
        <v>0.48598622158035543</v>
      </c>
      <c r="H79" s="115"/>
      <c r="I79" s="23">
        <v>0.47594130400000001</v>
      </c>
      <c r="J79" s="23">
        <v>0.43460039700000003</v>
      </c>
      <c r="K79" s="23"/>
      <c r="L79" s="114">
        <v>0.68499222820000005</v>
      </c>
      <c r="M79" s="114">
        <v>0.48055107549999998</v>
      </c>
      <c r="N79" s="114"/>
    </row>
    <row r="80" spans="1:36" x14ac:dyDescent="0.25">
      <c r="A80" s="54">
        <v>1997</v>
      </c>
      <c r="B80" s="54">
        <v>11</v>
      </c>
      <c r="C80" s="115">
        <v>0.43097431852735962</v>
      </c>
      <c r="D80" s="115">
        <v>0.32472856043078224</v>
      </c>
      <c r="E80" s="115"/>
      <c r="F80" s="115">
        <v>0.8724695467625313</v>
      </c>
      <c r="G80" s="115">
        <v>0.4850579630956024</v>
      </c>
      <c r="H80" s="115"/>
      <c r="I80" s="23">
        <v>0.47700324779999997</v>
      </c>
      <c r="J80" s="23">
        <v>0.43486985560000002</v>
      </c>
      <c r="K80" s="23"/>
      <c r="L80" s="114">
        <v>0.68476545219999996</v>
      </c>
      <c r="M80" s="114">
        <v>0.48011098720000001</v>
      </c>
      <c r="N80" s="114"/>
    </row>
    <row r="81" spans="1:14" x14ac:dyDescent="0.25">
      <c r="A81" s="54">
        <v>1998</v>
      </c>
      <c r="B81" s="54">
        <v>11</v>
      </c>
      <c r="C81" s="115">
        <v>0.43178570319983367</v>
      </c>
      <c r="D81" s="115">
        <v>0.32375968080095568</v>
      </c>
      <c r="E81" s="115"/>
      <c r="F81" s="115">
        <v>0.87929201365244869</v>
      </c>
      <c r="G81" s="115">
        <v>0.48584956226621473</v>
      </c>
      <c r="H81" s="115"/>
      <c r="I81" s="23">
        <v>0.47670013230000002</v>
      </c>
      <c r="J81" s="23">
        <v>0.43425397910000002</v>
      </c>
      <c r="K81" s="23"/>
      <c r="L81" s="114">
        <v>0.68760244930000003</v>
      </c>
      <c r="M81" s="114">
        <v>0.4809514916</v>
      </c>
      <c r="N81" s="114"/>
    </row>
    <row r="82" spans="1:14" x14ac:dyDescent="0.25">
      <c r="A82" s="54">
        <v>1999</v>
      </c>
      <c r="B82" s="54">
        <v>11</v>
      </c>
      <c r="C82" s="115">
        <v>0.44092812981614815</v>
      </c>
      <c r="D82" s="115">
        <v>0.3329434159921536</v>
      </c>
      <c r="E82" s="115"/>
      <c r="F82" s="115">
        <v>0.88552248546010326</v>
      </c>
      <c r="G82" s="115">
        <v>0.49266352151091974</v>
      </c>
      <c r="H82" s="115"/>
      <c r="I82" s="23">
        <v>0.48166443479999999</v>
      </c>
      <c r="J82" s="23">
        <v>0.43972178309999999</v>
      </c>
      <c r="K82" s="23"/>
      <c r="L82" s="114">
        <v>0.69393922190000001</v>
      </c>
      <c r="M82" s="114">
        <v>0.48761818000000001</v>
      </c>
      <c r="N82" s="114"/>
    </row>
    <row r="83" spans="1:14" x14ac:dyDescent="0.25">
      <c r="A83" s="54">
        <v>2000</v>
      </c>
      <c r="B83" s="54">
        <v>11</v>
      </c>
      <c r="C83" s="115">
        <v>0.45393062152535074</v>
      </c>
      <c r="D83" s="115">
        <v>0.34389207674285943</v>
      </c>
      <c r="E83" s="115"/>
      <c r="F83" s="115">
        <v>0.89769825327434982</v>
      </c>
      <c r="G83" s="115">
        <v>0.49920633663180092</v>
      </c>
      <c r="H83" s="115"/>
      <c r="I83" s="23">
        <v>0.48890961669999999</v>
      </c>
      <c r="J83" s="23">
        <v>0.44657447360000002</v>
      </c>
      <c r="K83" s="23"/>
      <c r="L83" s="114">
        <v>0.70196694289999995</v>
      </c>
      <c r="M83" s="114">
        <v>0.49447727219999998</v>
      </c>
      <c r="N83" s="114"/>
    </row>
    <row r="84" spans="1:14" x14ac:dyDescent="0.25">
      <c r="A84" s="54">
        <v>2001</v>
      </c>
      <c r="B84" s="54">
        <v>11</v>
      </c>
      <c r="C84" s="115">
        <v>0.46645679844683718</v>
      </c>
      <c r="D84" s="115">
        <v>0.35426230692367355</v>
      </c>
      <c r="E84" s="115"/>
      <c r="F84" s="115">
        <v>0.91573958190267135</v>
      </c>
      <c r="G84" s="115">
        <v>0.50706337579713145</v>
      </c>
      <c r="H84" s="115"/>
      <c r="I84" s="23">
        <v>0.4954064742</v>
      </c>
      <c r="J84" s="23">
        <v>0.4528552488</v>
      </c>
      <c r="K84" s="23"/>
      <c r="L84" s="114">
        <v>0.71125664160000002</v>
      </c>
      <c r="M84" s="114">
        <v>0.50225565100000003</v>
      </c>
      <c r="N84" s="114"/>
    </row>
    <row r="85" spans="1:14" x14ac:dyDescent="0.25">
      <c r="A85" s="54">
        <v>2002</v>
      </c>
      <c r="B85" s="54">
        <v>11</v>
      </c>
      <c r="C85" s="115">
        <v>0.47803186238019568</v>
      </c>
      <c r="D85" s="115">
        <v>0.36541071295795646</v>
      </c>
      <c r="E85" s="115"/>
      <c r="F85" s="115">
        <v>0.92844249621468189</v>
      </c>
      <c r="G85" s="115">
        <v>0.51019285210085485</v>
      </c>
      <c r="H85" s="115"/>
      <c r="I85" s="23">
        <v>0.50068901040000002</v>
      </c>
      <c r="J85" s="23">
        <v>0.45925845990000003</v>
      </c>
      <c r="K85" s="23"/>
      <c r="L85" s="114">
        <v>0.71776781540000001</v>
      </c>
      <c r="M85" s="114">
        <v>0.50539997079999999</v>
      </c>
      <c r="N85" s="114"/>
    </row>
    <row r="86" spans="1:14" x14ac:dyDescent="0.25">
      <c r="A86" s="54">
        <v>2003</v>
      </c>
      <c r="B86" s="54">
        <v>11</v>
      </c>
      <c r="C86" s="115">
        <v>0.4784437646211353</v>
      </c>
      <c r="D86" s="115">
        <v>0.35663050915467281</v>
      </c>
      <c r="E86" s="115"/>
      <c r="F86" s="115">
        <v>0.96877472729474579</v>
      </c>
      <c r="G86" s="115">
        <v>0.51221819733946394</v>
      </c>
      <c r="H86" s="115"/>
      <c r="I86" s="23">
        <v>0.50217248140000004</v>
      </c>
      <c r="J86" s="23">
        <v>0.45471383129999998</v>
      </c>
      <c r="K86" s="23"/>
      <c r="L86" s="114">
        <v>0.72901143550000003</v>
      </c>
      <c r="M86" s="114">
        <v>0.50703487380000001</v>
      </c>
      <c r="N86" s="114"/>
    </row>
    <row r="87" spans="1:14" x14ac:dyDescent="0.25">
      <c r="A87" s="54">
        <v>2004</v>
      </c>
      <c r="B87" s="54">
        <v>11</v>
      </c>
      <c r="C87" s="115">
        <v>0.4873391596014216</v>
      </c>
      <c r="D87" s="115">
        <v>0.36078742721414453</v>
      </c>
      <c r="E87" s="115"/>
      <c r="F87" s="115">
        <v>0.99704565963544534</v>
      </c>
      <c r="G87" s="115">
        <v>0.51793013452774694</v>
      </c>
      <c r="H87" s="115"/>
      <c r="I87" s="23">
        <v>0.50676331320000001</v>
      </c>
      <c r="J87" s="23">
        <v>0.4572497492</v>
      </c>
      <c r="K87" s="23"/>
      <c r="L87" s="114">
        <v>0.74073283059999995</v>
      </c>
      <c r="M87" s="114">
        <v>0.51241192099999999</v>
      </c>
      <c r="N87" s="114"/>
    </row>
    <row r="88" spans="1:14" x14ac:dyDescent="0.25">
      <c r="A88" s="54">
        <v>2005</v>
      </c>
      <c r="B88" s="54">
        <v>11</v>
      </c>
      <c r="C88" s="115">
        <v>0.48322180229941991</v>
      </c>
      <c r="D88" s="115">
        <v>0.35508493854802015</v>
      </c>
      <c r="E88" s="115"/>
      <c r="F88" s="115">
        <v>1.0092758831699451</v>
      </c>
      <c r="G88" s="115">
        <v>0.51663091734635558</v>
      </c>
      <c r="H88" s="115"/>
      <c r="I88" s="23">
        <v>0.50297727160000005</v>
      </c>
      <c r="J88" s="23">
        <v>0.45414228509999999</v>
      </c>
      <c r="K88" s="23"/>
      <c r="L88" s="114">
        <v>0.7452218491</v>
      </c>
      <c r="M88" s="114">
        <v>0.51072896550000002</v>
      </c>
      <c r="N88" s="114"/>
    </row>
    <row r="89" spans="1:14" x14ac:dyDescent="0.25">
      <c r="A89" s="54">
        <v>2006</v>
      </c>
      <c r="B89" s="54">
        <v>11</v>
      </c>
      <c r="C89" s="115">
        <v>0.48504420122926567</v>
      </c>
      <c r="D89" s="115">
        <v>0.35481104875261793</v>
      </c>
      <c r="E89" s="115"/>
      <c r="F89" s="115">
        <v>1.0243879596918744</v>
      </c>
      <c r="G89" s="115">
        <v>0.52254703378774214</v>
      </c>
      <c r="H89" s="115"/>
      <c r="I89" s="23">
        <v>0.50459744429999998</v>
      </c>
      <c r="J89" s="23">
        <v>0.45450037980000002</v>
      </c>
      <c r="K89" s="23"/>
      <c r="L89" s="114">
        <v>0.75380207929999998</v>
      </c>
      <c r="M89" s="114">
        <v>0.51642505620000001</v>
      </c>
      <c r="N89" s="114"/>
    </row>
    <row r="90" spans="1:14" x14ac:dyDescent="0.25">
      <c r="A90" s="54">
        <v>2007</v>
      </c>
      <c r="B90" s="54">
        <v>11</v>
      </c>
      <c r="C90" s="115">
        <v>0.50009089202835399</v>
      </c>
      <c r="D90" s="115">
        <v>0.36969911758101293</v>
      </c>
      <c r="E90" s="115"/>
      <c r="F90" s="115">
        <v>1.0315669133429435</v>
      </c>
      <c r="G90" s="115">
        <v>0.5318591436845046</v>
      </c>
      <c r="H90" s="115"/>
      <c r="I90" s="23">
        <v>0.51255024540000005</v>
      </c>
      <c r="J90" s="23">
        <v>0.463407974</v>
      </c>
      <c r="K90" s="23"/>
      <c r="L90" s="114">
        <v>0.76241275369999995</v>
      </c>
      <c r="M90" s="114">
        <v>0.52545950279999998</v>
      </c>
      <c r="N90" s="114"/>
    </row>
    <row r="91" spans="1:14" x14ac:dyDescent="0.25">
      <c r="A91" s="54">
        <v>2008</v>
      </c>
      <c r="B91" s="54">
        <v>11</v>
      </c>
      <c r="C91" s="115">
        <v>0.50895589414671161</v>
      </c>
      <c r="D91" s="115">
        <v>0.37882727381712683</v>
      </c>
      <c r="E91" s="115"/>
      <c r="F91" s="115">
        <v>1.0326122784676728</v>
      </c>
      <c r="G91" s="115">
        <v>0.53850654468406545</v>
      </c>
      <c r="H91" s="115"/>
      <c r="I91" s="23">
        <v>0.51768439730000004</v>
      </c>
      <c r="J91" s="23">
        <v>0.46891121209999997</v>
      </c>
      <c r="K91" s="23"/>
      <c r="L91" s="114">
        <v>0.76777904590000001</v>
      </c>
      <c r="M91" s="114">
        <v>0.53198243479999996</v>
      </c>
      <c r="N91" s="114"/>
    </row>
    <row r="92" spans="1:14" x14ac:dyDescent="0.25">
      <c r="A92" s="54">
        <v>2009</v>
      </c>
      <c r="B92" s="54">
        <v>11</v>
      </c>
      <c r="C92" s="115">
        <v>0.50891828824969354</v>
      </c>
      <c r="D92" s="115">
        <v>0.37867844274275536</v>
      </c>
      <c r="E92" s="115"/>
      <c r="F92" s="115">
        <v>1.0290837055583035</v>
      </c>
      <c r="G92" s="115">
        <v>0.5428573123035022</v>
      </c>
      <c r="H92" s="115"/>
      <c r="I92" s="23">
        <v>0.51833867339999995</v>
      </c>
      <c r="J92" s="23">
        <v>0.46958026870000003</v>
      </c>
      <c r="K92" s="23"/>
      <c r="L92" s="114">
        <v>0.77047891719999995</v>
      </c>
      <c r="M92" s="114">
        <v>0.53628843910000001</v>
      </c>
      <c r="N92" s="114"/>
    </row>
    <row r="93" spans="1:14" x14ac:dyDescent="0.25">
      <c r="A93" s="54">
        <v>1989</v>
      </c>
      <c r="B93" s="54">
        <v>21</v>
      </c>
      <c r="C93" s="115">
        <v>0.3630617342042764</v>
      </c>
      <c r="D93" s="115">
        <v>0.24190318725966131</v>
      </c>
      <c r="E93" s="115"/>
      <c r="F93" s="115">
        <v>0.83305890622772916</v>
      </c>
      <c r="G93" s="115">
        <v>0.40396284578419017</v>
      </c>
      <c r="H93" s="115"/>
      <c r="I93" s="23">
        <v>0.43368768000000002</v>
      </c>
      <c r="J93" s="23">
        <v>0.37810056310000001</v>
      </c>
      <c r="K93" s="23"/>
      <c r="L93" s="114">
        <v>0.63226425860000002</v>
      </c>
      <c r="M93" s="114">
        <v>0.40062497479999998</v>
      </c>
      <c r="N93" s="114"/>
    </row>
    <row r="94" spans="1:14" x14ac:dyDescent="0.25">
      <c r="A94" s="54">
        <v>1990</v>
      </c>
      <c r="B94" s="54">
        <v>21</v>
      </c>
      <c r="C94" s="115">
        <v>0.37451132780767982</v>
      </c>
      <c r="D94" s="115">
        <v>0.25567862471898778</v>
      </c>
      <c r="E94" s="115"/>
      <c r="F94" s="115">
        <v>0.83593106173785314</v>
      </c>
      <c r="G94" s="115">
        <v>0.41930851788390461</v>
      </c>
      <c r="H94" s="115"/>
      <c r="I94" s="23">
        <v>0.44241023909999999</v>
      </c>
      <c r="J94" s="23">
        <v>0.38849329059999999</v>
      </c>
      <c r="K94" s="23"/>
      <c r="L94" s="114">
        <v>0.64219305940000004</v>
      </c>
      <c r="M94" s="114">
        <v>0.41595659540000002</v>
      </c>
      <c r="N94" s="114"/>
    </row>
    <row r="95" spans="1:14" x14ac:dyDescent="0.25">
      <c r="A95" s="54">
        <v>1991</v>
      </c>
      <c r="B95" s="54">
        <v>21</v>
      </c>
      <c r="C95" s="115">
        <v>0.37920248079132735</v>
      </c>
      <c r="D95" s="115">
        <v>0.26111225402706334</v>
      </c>
      <c r="E95" s="115"/>
      <c r="F95" s="115">
        <v>0.83993792748327423</v>
      </c>
      <c r="G95" s="115">
        <v>0.42429637238103146</v>
      </c>
      <c r="H95" s="115"/>
      <c r="I95" s="23">
        <v>0.44501863850000001</v>
      </c>
      <c r="J95" s="23">
        <v>0.39234557959999999</v>
      </c>
      <c r="K95" s="23"/>
      <c r="L95" s="114">
        <v>0.6463482545</v>
      </c>
      <c r="M95" s="114">
        <v>0.4208728672</v>
      </c>
      <c r="N95" s="114"/>
    </row>
    <row r="96" spans="1:14" x14ac:dyDescent="0.25">
      <c r="A96" s="54">
        <v>1992</v>
      </c>
      <c r="B96" s="54">
        <v>21</v>
      </c>
      <c r="C96" s="115">
        <v>0.37779238177365837</v>
      </c>
      <c r="D96" s="115">
        <v>0.26034598835375916</v>
      </c>
      <c r="E96" s="115"/>
      <c r="F96" s="115">
        <v>0.83812206421315893</v>
      </c>
      <c r="G96" s="115">
        <v>0.42424320496441936</v>
      </c>
      <c r="H96" s="115"/>
      <c r="I96" s="23">
        <v>0.44434315369999999</v>
      </c>
      <c r="J96" s="23">
        <v>0.39205548289999997</v>
      </c>
      <c r="K96" s="23"/>
      <c r="L96" s="114">
        <v>0.64770718469999999</v>
      </c>
      <c r="M96" s="114">
        <v>0.42082389440000001</v>
      </c>
      <c r="N96" s="114"/>
    </row>
    <row r="97" spans="1:33" x14ac:dyDescent="0.25">
      <c r="A97" s="54">
        <v>1993</v>
      </c>
      <c r="B97" s="54">
        <v>21</v>
      </c>
      <c r="C97" s="115">
        <v>0.38566258877155563</v>
      </c>
      <c r="D97" s="115">
        <v>0.2659107831226547</v>
      </c>
      <c r="E97" s="115"/>
      <c r="F97" s="115">
        <v>0.85953015680564837</v>
      </c>
      <c r="G97" s="115">
        <v>0.43028715970237813</v>
      </c>
      <c r="H97" s="115"/>
      <c r="I97" s="23">
        <v>0.44805411940000001</v>
      </c>
      <c r="J97" s="23">
        <v>0.39589813359999998</v>
      </c>
      <c r="K97" s="23"/>
      <c r="L97" s="114">
        <v>0.65543699960000001</v>
      </c>
      <c r="M97" s="114">
        <v>0.42655718660000003</v>
      </c>
      <c r="N97" s="114"/>
    </row>
    <row r="98" spans="1:33" x14ac:dyDescent="0.25">
      <c r="A98" s="54">
        <v>1994</v>
      </c>
      <c r="B98" s="54">
        <v>21</v>
      </c>
      <c r="C98" s="115">
        <v>0.39456149744165264</v>
      </c>
      <c r="D98" s="115">
        <v>0.27594147848746875</v>
      </c>
      <c r="E98" s="115"/>
      <c r="F98" s="115">
        <v>0.86557762627886348</v>
      </c>
      <c r="G98" s="115">
        <v>0.43905686949442285</v>
      </c>
      <c r="H98" s="115"/>
      <c r="I98" s="23">
        <v>0.45287142689999998</v>
      </c>
      <c r="J98" s="23">
        <v>0.40263764699999999</v>
      </c>
      <c r="K98" s="23"/>
      <c r="L98" s="114">
        <v>0.662760707</v>
      </c>
      <c r="M98" s="114">
        <v>0.43530099840000003</v>
      </c>
      <c r="N98" s="114"/>
    </row>
    <row r="99" spans="1:33" x14ac:dyDescent="0.25">
      <c r="A99" s="54">
        <v>1995</v>
      </c>
      <c r="B99" s="54">
        <v>21</v>
      </c>
      <c r="C99" s="115">
        <v>0.40630290272202185</v>
      </c>
      <c r="D99" s="115">
        <v>0.28680781170485253</v>
      </c>
      <c r="E99" s="115"/>
      <c r="F99" s="115">
        <v>0.87901673463595198</v>
      </c>
      <c r="G99" s="115">
        <v>0.44966504152916809</v>
      </c>
      <c r="H99" s="115"/>
      <c r="I99" s="23">
        <v>0.4601605996</v>
      </c>
      <c r="J99" s="23">
        <v>0.41014988209999997</v>
      </c>
      <c r="K99" s="23"/>
      <c r="L99" s="114">
        <v>0.67264183730000005</v>
      </c>
      <c r="M99" s="114">
        <v>0.4458493348</v>
      </c>
      <c r="N99" s="114"/>
    </row>
    <row r="100" spans="1:33" x14ac:dyDescent="0.25">
      <c r="A100" s="54">
        <v>1996</v>
      </c>
      <c r="B100" s="54">
        <v>21</v>
      </c>
      <c r="C100" s="115">
        <v>0.42020623872797197</v>
      </c>
      <c r="D100" s="115">
        <v>0.30030399479871439</v>
      </c>
      <c r="E100" s="115"/>
      <c r="F100" s="115">
        <v>0.89433978190498986</v>
      </c>
      <c r="G100" s="115">
        <v>0.4609544646787534</v>
      </c>
      <c r="H100" s="115"/>
      <c r="I100" s="23">
        <v>0.4681481039</v>
      </c>
      <c r="J100" s="23">
        <v>0.41921534389999998</v>
      </c>
      <c r="K100" s="23"/>
      <c r="L100" s="114">
        <v>0.68412319939999999</v>
      </c>
      <c r="M100" s="114">
        <v>0.45705438520000002</v>
      </c>
      <c r="N100" s="114"/>
    </row>
    <row r="101" spans="1:33" x14ac:dyDescent="0.25">
      <c r="A101" s="54">
        <v>1997</v>
      </c>
      <c r="B101" s="54">
        <v>21</v>
      </c>
      <c r="C101" s="115">
        <v>0.42961683555595043</v>
      </c>
      <c r="D101" s="115">
        <v>0.30768036107957053</v>
      </c>
      <c r="E101" s="115"/>
      <c r="F101" s="115">
        <v>0.8935496711080303</v>
      </c>
      <c r="G101" s="115">
        <v>0.44566257519559144</v>
      </c>
      <c r="H101" s="115"/>
      <c r="I101" s="23">
        <v>0.47223538180000002</v>
      </c>
      <c r="J101" s="23">
        <v>0.42208273559999998</v>
      </c>
      <c r="K101" s="23"/>
      <c r="L101" s="114">
        <v>0.67468872530000001</v>
      </c>
      <c r="M101" s="114">
        <v>0.4419098581</v>
      </c>
      <c r="N101" s="114"/>
    </row>
    <row r="102" spans="1:33" x14ac:dyDescent="0.25">
      <c r="A102" s="54">
        <v>1998</v>
      </c>
      <c r="B102" s="54">
        <v>21</v>
      </c>
      <c r="C102" s="115">
        <v>0.4391614851061692</v>
      </c>
      <c r="D102" s="115">
        <v>0.31306162032418122</v>
      </c>
      <c r="E102" s="115"/>
      <c r="F102" s="115">
        <v>0.90831189504754639</v>
      </c>
      <c r="G102" s="115">
        <v>0.4502483185622998</v>
      </c>
      <c r="H102" s="115"/>
      <c r="I102" s="23">
        <v>0.47780020249999999</v>
      </c>
      <c r="J102" s="23">
        <v>0.4256292881</v>
      </c>
      <c r="K102" s="23"/>
      <c r="L102" s="114">
        <v>0.68218318079999996</v>
      </c>
      <c r="M102" s="114">
        <v>0.4464546257</v>
      </c>
      <c r="N102" s="114"/>
      <c r="O102" s="73"/>
      <c r="P102" s="73"/>
      <c r="Q102" s="58"/>
      <c r="R102" s="58"/>
      <c r="S102" s="58"/>
      <c r="T102" s="58"/>
      <c r="U102" s="58"/>
      <c r="V102" s="58"/>
      <c r="W102" s="58"/>
      <c r="X102" s="58"/>
      <c r="Y102" s="58"/>
      <c r="Z102" s="58"/>
      <c r="AA102" s="58"/>
      <c r="AB102" s="73"/>
      <c r="AC102" s="73"/>
      <c r="AD102" s="73"/>
      <c r="AG102"/>
    </row>
    <row r="103" spans="1:33" x14ac:dyDescent="0.25">
      <c r="A103" s="54">
        <v>1999</v>
      </c>
      <c r="B103" s="54">
        <v>21</v>
      </c>
      <c r="C103" s="115">
        <v>0.45415711312615786</v>
      </c>
      <c r="D103" s="115">
        <v>0.32502365841051828</v>
      </c>
      <c r="E103" s="115"/>
      <c r="F103" s="115">
        <v>0.93680364797460158</v>
      </c>
      <c r="G103" s="115">
        <v>0.4564606150151686</v>
      </c>
      <c r="H103" s="115"/>
      <c r="I103" s="23">
        <v>0.4852321356</v>
      </c>
      <c r="J103" s="23">
        <v>0.43290636430000001</v>
      </c>
      <c r="K103" s="23"/>
      <c r="L103" s="114">
        <v>0.69262744750000005</v>
      </c>
      <c r="M103" s="114">
        <v>0.4525479442</v>
      </c>
      <c r="N103" s="114"/>
      <c r="O103" s="73"/>
      <c r="P103" s="73"/>
      <c r="Q103" s="73"/>
      <c r="R103" s="73"/>
      <c r="S103" s="73"/>
      <c r="T103" s="73"/>
      <c r="U103" s="73"/>
      <c r="V103" s="73"/>
      <c r="W103" s="73"/>
      <c r="AB103" s="73"/>
      <c r="AC103" s="73"/>
      <c r="AD103" s="73"/>
      <c r="AG103"/>
    </row>
    <row r="104" spans="1:33" x14ac:dyDescent="0.25">
      <c r="A104" s="54">
        <v>2000</v>
      </c>
      <c r="B104" s="54">
        <v>21</v>
      </c>
      <c r="C104" s="115">
        <v>0.46505340857497141</v>
      </c>
      <c r="D104" s="115">
        <v>0.33288230775791322</v>
      </c>
      <c r="E104" s="115"/>
      <c r="F104" s="115">
        <v>0.95099213330019661</v>
      </c>
      <c r="G104" s="115">
        <v>0.46198580625635272</v>
      </c>
      <c r="H104" s="115"/>
      <c r="I104" s="23">
        <v>0.49099170050000002</v>
      </c>
      <c r="J104" s="23">
        <v>0.43784966040000001</v>
      </c>
      <c r="K104" s="23"/>
      <c r="L104" s="114">
        <v>0.70095002360000003</v>
      </c>
      <c r="M104" s="114">
        <v>0.45804332489999999</v>
      </c>
      <c r="N104" s="114"/>
      <c r="O104" s="73"/>
      <c r="P104" s="73"/>
      <c r="Q104" s="73"/>
      <c r="R104" s="73"/>
      <c r="S104" s="73"/>
      <c r="T104" s="73"/>
      <c r="U104" s="73"/>
      <c r="V104" s="73"/>
      <c r="W104" s="73"/>
      <c r="AB104" s="73"/>
      <c r="AC104" s="73"/>
      <c r="AD104" s="73"/>
      <c r="AG104"/>
    </row>
    <row r="105" spans="1:33" x14ac:dyDescent="0.25">
      <c r="A105" s="54">
        <v>2001</v>
      </c>
      <c r="B105" s="54">
        <v>21</v>
      </c>
      <c r="C105" s="115">
        <v>0.46551629773133041</v>
      </c>
      <c r="D105" s="115">
        <v>0.32894012701160263</v>
      </c>
      <c r="E105" s="115"/>
      <c r="F105" s="115">
        <v>0.96646563401886521</v>
      </c>
      <c r="G105" s="115">
        <v>0.46393203277595291</v>
      </c>
      <c r="H105" s="115"/>
      <c r="I105" s="23">
        <v>0.49191593960000002</v>
      </c>
      <c r="J105" s="23">
        <v>0.43601364269999998</v>
      </c>
      <c r="K105" s="23"/>
      <c r="L105" s="114">
        <v>0.70776111549999998</v>
      </c>
      <c r="M105" s="114">
        <v>0.45988760000000001</v>
      </c>
      <c r="N105" s="114"/>
      <c r="O105" s="73"/>
      <c r="P105" s="73"/>
      <c r="Q105" s="73"/>
      <c r="R105" s="73"/>
      <c r="S105" s="73"/>
      <c r="T105" s="73"/>
      <c r="U105" s="73"/>
      <c r="V105" s="73"/>
      <c r="W105" s="73"/>
      <c r="AB105" s="73"/>
      <c r="AC105" s="73"/>
      <c r="AD105" s="73"/>
      <c r="AG105"/>
    </row>
    <row r="106" spans="1:33" x14ac:dyDescent="0.25">
      <c r="A106" s="54">
        <v>2002</v>
      </c>
      <c r="B106" s="54">
        <v>21</v>
      </c>
      <c r="C106" s="115">
        <v>0.47152195178392975</v>
      </c>
      <c r="D106" s="115">
        <v>0.33467574433141667</v>
      </c>
      <c r="E106" s="115"/>
      <c r="F106" s="115">
        <v>0.96802833898768403</v>
      </c>
      <c r="G106" s="115">
        <v>0.46796661774979403</v>
      </c>
      <c r="H106" s="115"/>
      <c r="I106" s="23">
        <v>0.49587462160000001</v>
      </c>
      <c r="J106" s="23">
        <v>0.44008379440000001</v>
      </c>
      <c r="K106" s="23"/>
      <c r="L106" s="114">
        <v>0.7119793137</v>
      </c>
      <c r="M106" s="114">
        <v>0.4642681494</v>
      </c>
      <c r="N106" s="114"/>
      <c r="O106" s="73"/>
      <c r="P106" s="73"/>
      <c r="Q106" s="73"/>
      <c r="R106" s="73"/>
      <c r="S106" s="73"/>
      <c r="T106" s="73"/>
      <c r="U106" s="73"/>
      <c r="V106" s="73"/>
      <c r="W106" s="73"/>
      <c r="AB106" s="73"/>
      <c r="AC106" s="73"/>
      <c r="AD106" s="73"/>
      <c r="AG106"/>
    </row>
    <row r="107" spans="1:33" x14ac:dyDescent="0.25">
      <c r="A107" s="54">
        <v>2003</v>
      </c>
      <c r="B107" s="54">
        <v>21</v>
      </c>
      <c r="C107" s="115">
        <v>0.47499732200355915</v>
      </c>
      <c r="D107" s="115">
        <v>0.33946521099950805</v>
      </c>
      <c r="E107" s="115"/>
      <c r="F107" s="115">
        <v>0.96808295318579562</v>
      </c>
      <c r="G107" s="115">
        <v>0.47088698733758516</v>
      </c>
      <c r="H107" s="115"/>
      <c r="I107" s="23">
        <v>0.49801633569999998</v>
      </c>
      <c r="J107" s="23">
        <v>0.44299061480000002</v>
      </c>
      <c r="K107" s="23"/>
      <c r="L107" s="114">
        <v>0.7156306764</v>
      </c>
      <c r="M107" s="114">
        <v>0.46718340489999999</v>
      </c>
      <c r="N107" s="114"/>
      <c r="O107" s="73"/>
      <c r="P107" s="73"/>
      <c r="Q107" s="73"/>
      <c r="R107" s="73"/>
      <c r="S107" s="73"/>
      <c r="T107" s="73"/>
      <c r="U107" s="73"/>
      <c r="V107" s="73"/>
      <c r="W107" s="73"/>
      <c r="AB107" s="73"/>
      <c r="AC107" s="73"/>
      <c r="AD107" s="73"/>
      <c r="AG107"/>
    </row>
    <row r="108" spans="1:33" x14ac:dyDescent="0.25">
      <c r="A108" s="54">
        <v>2004</v>
      </c>
      <c r="B108" s="54">
        <v>21</v>
      </c>
      <c r="C108" s="115">
        <v>0.47795319703230055</v>
      </c>
      <c r="D108" s="115">
        <v>0.3416581353106139</v>
      </c>
      <c r="E108" s="115"/>
      <c r="F108" s="115">
        <v>0.97055417411247635</v>
      </c>
      <c r="G108" s="115">
        <v>0.47459234251325333</v>
      </c>
      <c r="H108" s="115"/>
      <c r="I108" s="23">
        <v>0.49997923950000001</v>
      </c>
      <c r="J108" s="23">
        <v>0.44452231399999997</v>
      </c>
      <c r="K108" s="23"/>
      <c r="L108" s="114">
        <v>0.71931018999999996</v>
      </c>
      <c r="M108" s="114">
        <v>0.47081889259999998</v>
      </c>
      <c r="N108" s="114"/>
      <c r="O108" s="73"/>
      <c r="P108" s="73"/>
      <c r="Q108" s="73"/>
      <c r="R108" s="73"/>
      <c r="S108" s="73"/>
      <c r="T108" s="73"/>
      <c r="U108" s="73"/>
      <c r="V108" s="73"/>
      <c r="W108" s="73"/>
      <c r="AB108" s="73"/>
      <c r="AC108" s="73"/>
      <c r="AD108" s="73"/>
      <c r="AG108"/>
    </row>
    <row r="109" spans="1:33" x14ac:dyDescent="0.25">
      <c r="C109" s="115"/>
      <c r="D109" s="115"/>
      <c r="E109" s="115"/>
      <c r="F109" s="115"/>
      <c r="G109" s="115"/>
      <c r="H109" s="115"/>
      <c r="I109" s="23"/>
      <c r="J109" s="23"/>
      <c r="K109" s="23"/>
      <c r="L109" s="114"/>
      <c r="M109" s="114"/>
      <c r="N109" s="114"/>
    </row>
    <row r="110" spans="1:33" x14ac:dyDescent="0.25">
      <c r="C110" s="115"/>
      <c r="D110" s="115"/>
      <c r="E110" s="115"/>
      <c r="F110" s="115"/>
      <c r="G110" s="115"/>
      <c r="H110" s="115"/>
      <c r="I110" s="23"/>
      <c r="J110" s="23"/>
      <c r="K110" s="23"/>
      <c r="L110" s="114"/>
      <c r="M110" s="114"/>
      <c r="N110" s="114"/>
    </row>
    <row r="112" spans="1:33" x14ac:dyDescent="0.25">
      <c r="F112" s="45"/>
      <c r="G112" s="45"/>
      <c r="H112" s="45"/>
      <c r="I112" s="44"/>
      <c r="J112" s="44"/>
    </row>
    <row r="113" spans="6:10" x14ac:dyDescent="0.25">
      <c r="F113" s="45"/>
      <c r="G113" s="45"/>
      <c r="H113" s="45"/>
      <c r="I113" s="44"/>
      <c r="J113" s="44"/>
    </row>
    <row r="114" spans="6:10" x14ac:dyDescent="0.25">
      <c r="F114" s="45"/>
      <c r="G114" s="45"/>
      <c r="H114" s="45"/>
      <c r="I114" s="44"/>
      <c r="J114" s="44"/>
    </row>
    <row r="115" spans="6:10" x14ac:dyDescent="0.25">
      <c r="F115" s="45"/>
      <c r="G115" s="45"/>
      <c r="H115" s="45"/>
      <c r="I115" s="44"/>
      <c r="J115" s="44"/>
    </row>
    <row r="116" spans="6:10" x14ac:dyDescent="0.25">
      <c r="F116" s="45"/>
      <c r="G116" s="45"/>
      <c r="H116" s="45"/>
      <c r="I116" s="44"/>
      <c r="J116" s="44"/>
    </row>
    <row r="117" spans="6:10" x14ac:dyDescent="0.25">
      <c r="F117" s="45"/>
      <c r="G117" s="45"/>
      <c r="H117" s="45"/>
      <c r="I117" s="44"/>
      <c r="J117" s="44"/>
    </row>
    <row r="118" spans="6:10" x14ac:dyDescent="0.25">
      <c r="F118" s="45"/>
      <c r="G118" s="45"/>
      <c r="H118" s="45"/>
      <c r="I118" s="44"/>
      <c r="J118" s="44"/>
    </row>
    <row r="119" spans="6:10" x14ac:dyDescent="0.25">
      <c r="F119" s="45"/>
      <c r="G119" s="45"/>
      <c r="H119" s="45"/>
      <c r="I119" s="44"/>
      <c r="J119" s="44"/>
    </row>
    <row r="120" spans="6:10" x14ac:dyDescent="0.25">
      <c r="F120" s="45"/>
      <c r="G120" s="45"/>
      <c r="H120" s="45"/>
      <c r="I120" s="44"/>
      <c r="J120" s="44"/>
    </row>
    <row r="121" spans="6:10" x14ac:dyDescent="0.25">
      <c r="F121" s="45"/>
      <c r="G121" s="45"/>
      <c r="H121" s="45"/>
      <c r="I121" s="44"/>
      <c r="J121" s="44"/>
    </row>
    <row r="122" spans="6:10" x14ac:dyDescent="0.25">
      <c r="F122" s="45"/>
      <c r="G122" s="45"/>
      <c r="H122" s="45"/>
      <c r="I122" s="44"/>
      <c r="J122" s="44"/>
    </row>
    <row r="123" spans="6:10" x14ac:dyDescent="0.25">
      <c r="F123" s="45"/>
      <c r="G123" s="45"/>
      <c r="H123" s="45"/>
      <c r="I123" s="44"/>
      <c r="J123" s="44"/>
    </row>
    <row r="124" spans="6:10" x14ac:dyDescent="0.25">
      <c r="F124" s="45"/>
      <c r="G124" s="45"/>
      <c r="H124" s="45"/>
      <c r="I124" s="44"/>
      <c r="J124" s="44"/>
    </row>
    <row r="125" spans="6:10" x14ac:dyDescent="0.25">
      <c r="F125" s="45"/>
      <c r="G125" s="45"/>
      <c r="H125" s="45"/>
      <c r="I125" s="44"/>
      <c r="J125" s="44"/>
    </row>
    <row r="126" spans="6:10" x14ac:dyDescent="0.25">
      <c r="F126" s="45"/>
      <c r="G126" s="45"/>
      <c r="H126" s="45"/>
      <c r="I126" s="44"/>
      <c r="J126" s="44"/>
    </row>
    <row r="127" spans="6:10" x14ac:dyDescent="0.25">
      <c r="F127" s="45"/>
      <c r="G127" s="45"/>
      <c r="H127" s="45"/>
      <c r="I127" s="44"/>
      <c r="J127" s="44"/>
    </row>
    <row r="128" spans="6:10" x14ac:dyDescent="0.25">
      <c r="F128" s="45"/>
      <c r="G128" s="45"/>
      <c r="H128" s="45"/>
      <c r="I128" s="44"/>
      <c r="J128" s="44"/>
    </row>
    <row r="129" spans="6:10" x14ac:dyDescent="0.25">
      <c r="F129" s="45"/>
      <c r="G129" s="45"/>
      <c r="H129" s="45"/>
      <c r="I129" s="44"/>
      <c r="J129" s="44"/>
    </row>
    <row r="130" spans="6:10" x14ac:dyDescent="0.25">
      <c r="F130" s="45"/>
      <c r="G130" s="45"/>
      <c r="H130" s="45"/>
      <c r="I130" s="44"/>
      <c r="J130" s="44"/>
    </row>
    <row r="131" spans="6:10" x14ac:dyDescent="0.25">
      <c r="F131" s="45"/>
      <c r="G131" s="45"/>
      <c r="H131" s="45"/>
      <c r="I131" s="44"/>
      <c r="J131" s="44"/>
    </row>
    <row r="132" spans="6:10" x14ac:dyDescent="0.25">
      <c r="F132" s="45"/>
      <c r="G132" s="45"/>
      <c r="H132" s="45"/>
      <c r="I132" s="44"/>
      <c r="J132" s="44"/>
    </row>
    <row r="133" spans="6:10" x14ac:dyDescent="0.25">
      <c r="F133" s="45"/>
      <c r="G133" s="45"/>
      <c r="H133" s="45"/>
      <c r="I133" s="44"/>
      <c r="J133" s="44"/>
    </row>
  </sheetData>
  <mergeCells count="10">
    <mergeCell ref="C32:D32"/>
    <mergeCell ref="P32:S32"/>
    <mergeCell ref="T32:W32"/>
    <mergeCell ref="AB32:AD32"/>
    <mergeCell ref="X32:AA32"/>
    <mergeCell ref="AH32:AJ32"/>
    <mergeCell ref="AE32:AG32"/>
    <mergeCell ref="F32:G32"/>
    <mergeCell ref="L32:M32"/>
    <mergeCell ref="I32:J32"/>
  </mergeCells>
  <hyperlinks>
    <hyperlink ref="H1" location="Index!A1" display="Index"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U28"/>
  <sheetViews>
    <sheetView workbookViewId="0">
      <selection activeCell="J1" sqref="J1"/>
    </sheetView>
  </sheetViews>
  <sheetFormatPr defaultRowHeight="15" x14ac:dyDescent="0.25"/>
  <cols>
    <col min="1" max="1" width="25.28515625" style="73" customWidth="1"/>
    <col min="2" max="2" width="9.140625" style="73"/>
    <col min="3" max="3" width="9.140625" style="73" customWidth="1"/>
    <col min="4" max="4" width="9.140625" style="73"/>
    <col min="5" max="5" width="2.42578125" style="73" customWidth="1"/>
    <col min="6" max="8" width="9.140625" style="73"/>
    <col min="9" max="9" width="2.7109375" style="73" customWidth="1"/>
    <col min="10" max="10" width="11.5703125" style="73" customWidth="1"/>
    <col min="11" max="16384" width="9.140625" style="73"/>
  </cols>
  <sheetData>
    <row r="1" spans="1:14" x14ac:dyDescent="0.25">
      <c r="A1" s="181" t="s">
        <v>174</v>
      </c>
      <c r="I1" s="11"/>
      <c r="J1" s="184" t="s">
        <v>113</v>
      </c>
    </row>
    <row r="2" spans="1:14" s="191" customFormat="1" x14ac:dyDescent="0.25">
      <c r="A2" s="181"/>
      <c r="I2" s="11"/>
    </row>
    <row r="3" spans="1:14" ht="15" customHeight="1" x14ac:dyDescent="0.25">
      <c r="A3" s="209"/>
      <c r="B3" s="295" t="s">
        <v>31</v>
      </c>
      <c r="C3" s="295"/>
      <c r="D3" s="295"/>
      <c r="E3" s="295"/>
      <c r="F3" s="295"/>
      <c r="G3" s="295"/>
      <c r="H3" s="295"/>
      <c r="I3" s="209"/>
      <c r="J3" s="296" t="s">
        <v>110</v>
      </c>
      <c r="K3" s="191"/>
      <c r="L3" s="309" t="s">
        <v>161</v>
      </c>
      <c r="M3" s="309"/>
      <c r="N3" s="309"/>
    </row>
    <row r="4" spans="1:14" x14ac:dyDescent="0.25">
      <c r="A4" s="20"/>
      <c r="B4" s="299">
        <v>1988</v>
      </c>
      <c r="C4" s="299"/>
      <c r="D4" s="299"/>
      <c r="E4" s="75"/>
      <c r="F4" s="300">
        <v>2005</v>
      </c>
      <c r="G4" s="300"/>
      <c r="H4" s="300"/>
      <c r="I4" s="75"/>
      <c r="J4" s="297"/>
      <c r="K4" s="191"/>
      <c r="L4" s="310"/>
      <c r="M4" s="310"/>
      <c r="N4" s="310"/>
    </row>
    <row r="5" spans="1:14" x14ac:dyDescent="0.25">
      <c r="A5" s="21"/>
      <c r="B5" s="22" t="s">
        <v>12</v>
      </c>
      <c r="C5" s="22" t="s">
        <v>13</v>
      </c>
      <c r="D5" s="22" t="s">
        <v>109</v>
      </c>
      <c r="E5" s="22"/>
      <c r="F5" s="22" t="s">
        <v>12</v>
      </c>
      <c r="G5" s="22" t="s">
        <v>13</v>
      </c>
      <c r="H5" s="22" t="s">
        <v>109</v>
      </c>
      <c r="I5" s="22"/>
      <c r="J5" s="298"/>
      <c r="K5" s="69"/>
      <c r="L5" s="22" t="s">
        <v>12</v>
      </c>
      <c r="M5" s="22" t="s">
        <v>13</v>
      </c>
      <c r="N5" s="22" t="s">
        <v>109</v>
      </c>
    </row>
    <row r="6" spans="1:14" x14ac:dyDescent="0.25">
      <c r="A6" s="34" t="s">
        <v>146</v>
      </c>
      <c r="B6" s="24"/>
      <c r="C6" s="24"/>
      <c r="D6" s="24"/>
      <c r="E6" s="24"/>
      <c r="F6" s="27"/>
      <c r="G6" s="27"/>
      <c r="H6" s="24"/>
      <c r="I6" s="24"/>
      <c r="J6" s="24"/>
      <c r="K6" s="61"/>
    </row>
    <row r="7" spans="1:14" x14ac:dyDescent="0.25">
      <c r="A7" s="32" t="s">
        <v>68</v>
      </c>
      <c r="B7" s="29">
        <f>'T1'!B13</f>
        <v>0.96667105210000004</v>
      </c>
      <c r="C7" s="29">
        <f>'T1'!C13</f>
        <v>0.53626366420000005</v>
      </c>
      <c r="D7" s="24">
        <f>B7-C7</f>
        <v>0.43040738789999999</v>
      </c>
      <c r="E7" s="29"/>
      <c r="F7" s="29">
        <f>'T1'!F13</f>
        <v>1.0663506900999999</v>
      </c>
      <c r="G7" s="29">
        <f>'T1'!G13</f>
        <v>0.55739061000000001</v>
      </c>
      <c r="H7" s="24">
        <f>F7-G7</f>
        <v>0.50896008009999993</v>
      </c>
      <c r="I7" s="76"/>
      <c r="J7" s="65">
        <f>(H7-D7)/(F7-B7)</f>
        <v>0.78805153967352903</v>
      </c>
      <c r="K7" s="61"/>
    </row>
    <row r="8" spans="1:14" x14ac:dyDescent="0.25">
      <c r="A8" s="32" t="s">
        <v>67</v>
      </c>
      <c r="B8" s="29">
        <f>'T1'!B14</f>
        <v>0.74060349000000003</v>
      </c>
      <c r="C8" s="29">
        <f>'T1'!C14</f>
        <v>0.52392794580000002</v>
      </c>
      <c r="D8" s="24">
        <f>B8-C8</f>
        <v>0.21667554420000001</v>
      </c>
      <c r="E8" s="29"/>
      <c r="F8" s="29">
        <f>'T1'!F14</f>
        <v>0.78953964509999996</v>
      </c>
      <c r="G8" s="29">
        <f>'T1'!G14</f>
        <v>0.55048028859999998</v>
      </c>
      <c r="H8" s="24">
        <f>F8-G8</f>
        <v>0.23905935649999999</v>
      </c>
      <c r="I8" s="76"/>
      <c r="J8" s="65">
        <f>(H8-D8)/(F8-B8)</f>
        <v>0.45740847956401876</v>
      </c>
      <c r="K8" s="61"/>
    </row>
    <row r="9" spans="1:14" x14ac:dyDescent="0.25">
      <c r="A9" s="32" t="s">
        <v>32</v>
      </c>
      <c r="B9" s="29">
        <f>'T1'!B15</f>
        <v>0.44051120659999998</v>
      </c>
      <c r="C9" s="29">
        <f>'T1'!C15</f>
        <v>0.32144850539999997</v>
      </c>
      <c r="D9" s="24">
        <f>B9-C9</f>
        <v>0.11906270120000001</v>
      </c>
      <c r="E9" s="29"/>
      <c r="F9" s="29">
        <f>'T1'!F15</f>
        <v>0.523973684</v>
      </c>
      <c r="G9" s="29">
        <f>'T1'!G15</f>
        <v>0.39119559879999999</v>
      </c>
      <c r="H9" s="24">
        <f>F9-G9</f>
        <v>0.13277808520000001</v>
      </c>
      <c r="I9" s="76"/>
      <c r="J9" s="65">
        <f>(H9-D9)/(F9-B9)</f>
        <v>0.16432994115748589</v>
      </c>
      <c r="K9" s="61"/>
    </row>
    <row r="10" spans="1:14" x14ac:dyDescent="0.25">
      <c r="A10" s="32" t="s">
        <v>33</v>
      </c>
      <c r="B10" s="29">
        <f>'T1'!B16</f>
        <v>0.48781022670000002</v>
      </c>
      <c r="C10" s="29">
        <f>'T1'!C16</f>
        <v>0.43659745909999997</v>
      </c>
      <c r="D10" s="24">
        <f>B10-C10</f>
        <v>5.1212767600000042E-2</v>
      </c>
      <c r="E10" s="24"/>
      <c r="F10" s="29">
        <f>'T1'!F16</f>
        <v>0.52747197310000005</v>
      </c>
      <c r="G10" s="29">
        <f>'T1'!G16</f>
        <v>0.47681856859999999</v>
      </c>
      <c r="H10" s="24">
        <f>F10-G10</f>
        <v>5.0653404500000054E-2</v>
      </c>
      <c r="I10" s="76"/>
      <c r="J10" s="65">
        <f>(H10-D10)/(F10-B10)</f>
        <v>-1.4103340139353703E-2</v>
      </c>
      <c r="K10" s="61"/>
    </row>
    <row r="11" spans="1:14" x14ac:dyDescent="0.25">
      <c r="A11" s="61"/>
      <c r="B11" s="61"/>
      <c r="C11" s="61"/>
      <c r="D11" s="61"/>
      <c r="E11" s="61"/>
      <c r="F11" s="61"/>
      <c r="G11" s="61"/>
      <c r="H11" s="61"/>
      <c r="I11" s="11"/>
      <c r="J11" s="11"/>
      <c r="K11" s="61"/>
    </row>
    <row r="12" spans="1:14" x14ac:dyDescent="0.25">
      <c r="A12" s="34" t="s">
        <v>147</v>
      </c>
      <c r="B12" s="24"/>
      <c r="C12" s="24"/>
      <c r="D12" s="24"/>
      <c r="E12" s="24"/>
      <c r="F12" s="27"/>
      <c r="G12" s="27"/>
      <c r="H12" s="24"/>
      <c r="I12" s="24"/>
      <c r="J12" s="24"/>
      <c r="K12" s="61"/>
    </row>
    <row r="13" spans="1:14" x14ac:dyDescent="0.25">
      <c r="A13" s="32" t="s">
        <v>68</v>
      </c>
      <c r="B13" s="29"/>
      <c r="C13" s="29"/>
      <c r="D13" s="24"/>
      <c r="E13" s="29"/>
      <c r="F13" s="29">
        <v>1.5022568467999999</v>
      </c>
      <c r="G13" s="29">
        <v>0.8259597434</v>
      </c>
      <c r="H13" s="24">
        <f>F13-G13</f>
        <v>0.67629710339999993</v>
      </c>
      <c r="I13" s="76"/>
      <c r="J13" s="65"/>
      <c r="K13" s="65"/>
      <c r="L13" s="65">
        <f t="shared" ref="L13:N16" si="0">(F13-F7)/F7</f>
        <v>0.40878311492359209</v>
      </c>
      <c r="M13" s="65">
        <f t="shared" si="0"/>
        <v>0.48183289883552216</v>
      </c>
      <c r="N13" s="65">
        <f t="shared" si="0"/>
        <v>0.32878221660748286</v>
      </c>
    </row>
    <row r="14" spans="1:14" x14ac:dyDescent="0.25">
      <c r="A14" s="32" t="s">
        <v>67</v>
      </c>
      <c r="B14" s="29"/>
      <c r="C14" s="29"/>
      <c r="D14" s="24"/>
      <c r="E14" s="29"/>
      <c r="F14" s="29">
        <v>1.0989944184</v>
      </c>
      <c r="G14" s="29">
        <v>0.79259561999999995</v>
      </c>
      <c r="H14" s="24">
        <f>F14-G14</f>
        <v>0.30639879840000006</v>
      </c>
      <c r="I14" s="76"/>
      <c r="J14" s="65"/>
      <c r="K14" s="65"/>
      <c r="L14" s="65">
        <f t="shared" si="0"/>
        <v>0.39194329913706327</v>
      </c>
      <c r="M14" s="65">
        <f t="shared" si="0"/>
        <v>0.43982561485672056</v>
      </c>
      <c r="N14" s="65">
        <f t="shared" si="0"/>
        <v>0.28168502955039149</v>
      </c>
    </row>
    <row r="15" spans="1:14" x14ac:dyDescent="0.25">
      <c r="A15" s="32" t="s">
        <v>32</v>
      </c>
      <c r="B15" s="29"/>
      <c r="C15" s="29"/>
      <c r="D15" s="24"/>
      <c r="E15" s="29"/>
      <c r="F15" s="29">
        <v>0.67601001019999996</v>
      </c>
      <c r="G15" s="29">
        <v>0.51239120790000003</v>
      </c>
      <c r="H15" s="24">
        <f>F15-G15</f>
        <v>0.16361880229999992</v>
      </c>
      <c r="I15" s="76"/>
      <c r="J15" s="65"/>
      <c r="K15" s="65"/>
      <c r="L15" s="65">
        <f t="shared" si="0"/>
        <v>0.29016023293261417</v>
      </c>
      <c r="M15" s="65">
        <f t="shared" si="0"/>
        <v>0.30980821223901778</v>
      </c>
      <c r="N15" s="65">
        <f t="shared" si="0"/>
        <v>0.23227264539585266</v>
      </c>
    </row>
    <row r="16" spans="1:14" x14ac:dyDescent="0.25">
      <c r="A16" s="32" t="s">
        <v>33</v>
      </c>
      <c r="B16" s="24"/>
      <c r="C16" s="24"/>
      <c r="D16" s="24"/>
      <c r="E16" s="24"/>
      <c r="F16" s="24">
        <v>0.58140893739999999</v>
      </c>
      <c r="G16" s="24">
        <v>0.53262590939999999</v>
      </c>
      <c r="H16" s="24">
        <f>F16-G16</f>
        <v>4.8783028000000006E-2</v>
      </c>
      <c r="I16" s="76"/>
      <c r="J16" s="65"/>
      <c r="K16" s="65"/>
      <c r="L16" s="65">
        <f t="shared" si="0"/>
        <v>0.10225560228917487</v>
      </c>
      <c r="M16" s="65">
        <f t="shared" si="0"/>
        <v>0.11704103924446031</v>
      </c>
      <c r="N16" s="65">
        <f t="shared" si="0"/>
        <v>-3.6924990895726394E-2</v>
      </c>
    </row>
    <row r="17" spans="1:21" x14ac:dyDescent="0.25">
      <c r="A17" s="191"/>
      <c r="B17" s="61"/>
      <c r="C17" s="61"/>
      <c r="D17" s="61"/>
      <c r="E17" s="61"/>
      <c r="F17" s="61"/>
      <c r="G17" s="61"/>
      <c r="H17" s="61"/>
      <c r="I17" s="61"/>
      <c r="J17" s="61"/>
      <c r="K17" s="61"/>
      <c r="L17" s="191"/>
      <c r="M17" s="191"/>
    </row>
    <row r="18" spans="1:21" x14ac:dyDescent="0.25">
      <c r="A18" s="34" t="s">
        <v>148</v>
      </c>
      <c r="B18" s="24"/>
      <c r="C18" s="24"/>
      <c r="D18" s="24"/>
      <c r="E18" s="24"/>
      <c r="F18" s="27"/>
      <c r="G18" s="27"/>
      <c r="H18" s="24"/>
      <c r="I18" s="61"/>
      <c r="J18" s="61"/>
      <c r="K18" s="61"/>
      <c r="L18" s="191"/>
      <c r="M18" s="191"/>
    </row>
    <row r="19" spans="1:21" x14ac:dyDescent="0.25">
      <c r="A19" s="32" t="s">
        <v>68</v>
      </c>
      <c r="B19" s="29"/>
      <c r="C19" s="29"/>
      <c r="D19" s="24"/>
      <c r="E19" s="29"/>
      <c r="F19" s="29">
        <v>1.7585339976000001</v>
      </c>
      <c r="G19" s="29">
        <v>0.896621322</v>
      </c>
      <c r="H19" s="24">
        <f>F19-G19</f>
        <v>0.86191267560000007</v>
      </c>
      <c r="I19" s="61"/>
      <c r="J19" s="65"/>
      <c r="K19" s="65"/>
      <c r="L19" s="65">
        <f t="shared" ref="L19:N22" si="1">(F19-F7)/F7</f>
        <v>0.64911413658398698</v>
      </c>
      <c r="M19" s="65">
        <f t="shared" si="1"/>
        <v>0.6086049996428895</v>
      </c>
      <c r="N19" s="65">
        <f t="shared" si="1"/>
        <v>0.69347795495209053</v>
      </c>
    </row>
    <row r="20" spans="1:21" x14ac:dyDescent="0.25">
      <c r="A20" s="32" t="s">
        <v>67</v>
      </c>
      <c r="B20" s="29"/>
      <c r="C20" s="29"/>
      <c r="D20" s="24"/>
      <c r="E20" s="29"/>
      <c r="F20" s="29">
        <v>1.197028752</v>
      </c>
      <c r="G20" s="29">
        <v>0.85411049829999997</v>
      </c>
      <c r="H20" s="24">
        <f>F20-G20</f>
        <v>0.34291825370000006</v>
      </c>
      <c r="I20" s="61"/>
      <c r="J20" s="65"/>
      <c r="K20" s="65"/>
      <c r="L20" s="65">
        <f t="shared" si="1"/>
        <v>0.51610974753318317</v>
      </c>
      <c r="M20" s="65">
        <f t="shared" si="1"/>
        <v>0.55157326427110143</v>
      </c>
      <c r="N20" s="65">
        <f t="shared" si="1"/>
        <v>0.43444815848485763</v>
      </c>
    </row>
    <row r="21" spans="1:21" x14ac:dyDescent="0.25">
      <c r="A21" s="32" t="s">
        <v>32</v>
      </c>
      <c r="B21" s="29"/>
      <c r="C21" s="29"/>
      <c r="D21" s="24"/>
      <c r="E21" s="29"/>
      <c r="F21" s="29">
        <v>0.70702735009999995</v>
      </c>
      <c r="G21" s="29">
        <v>0.52108458729999996</v>
      </c>
      <c r="H21" s="24">
        <f>F21-G21</f>
        <v>0.18594276279999999</v>
      </c>
      <c r="I21" s="61"/>
      <c r="J21" s="65"/>
      <c r="K21" s="65"/>
      <c r="L21" s="65">
        <f t="shared" si="1"/>
        <v>0.34935660261136314</v>
      </c>
      <c r="M21" s="65">
        <f t="shared" si="1"/>
        <v>0.33203080223406639</v>
      </c>
      <c r="N21" s="65">
        <f t="shared" si="1"/>
        <v>0.40040250256598808</v>
      </c>
    </row>
    <row r="22" spans="1:21" x14ac:dyDescent="0.25">
      <c r="A22" s="32" t="s">
        <v>33</v>
      </c>
      <c r="B22" s="24"/>
      <c r="C22" s="24"/>
      <c r="D22" s="24"/>
      <c r="E22" s="24"/>
      <c r="F22" s="24">
        <v>0.57523231919999995</v>
      </c>
      <c r="G22" s="24">
        <v>0.52741957849999999</v>
      </c>
      <c r="H22" s="24">
        <f>F22-G22</f>
        <v>4.7812740699999967E-2</v>
      </c>
      <c r="I22" s="11"/>
      <c r="J22" s="65"/>
      <c r="K22" s="65"/>
      <c r="L22" s="65">
        <f t="shared" si="1"/>
        <v>9.054575131131247E-2</v>
      </c>
      <c r="M22" s="65">
        <f t="shared" si="1"/>
        <v>0.10612214630938346</v>
      </c>
      <c r="N22" s="65">
        <f t="shared" si="1"/>
        <v>-5.6080412127087809E-2</v>
      </c>
      <c r="O22" s="117" t="s">
        <v>159</v>
      </c>
      <c r="P22" s="8"/>
      <c r="Q22" s="8"/>
      <c r="R22" s="8"/>
      <c r="S22" s="8"/>
      <c r="T22" s="8"/>
      <c r="U22" s="8"/>
    </row>
    <row r="23" spans="1:21" x14ac:dyDescent="0.25">
      <c r="O23" s="204">
        <v>1988</v>
      </c>
      <c r="P23" s="204"/>
      <c r="Q23" s="204"/>
      <c r="R23" s="75"/>
      <c r="S23" s="204">
        <v>2005</v>
      </c>
      <c r="T23" s="204"/>
      <c r="U23" s="204"/>
    </row>
    <row r="24" spans="1:21" x14ac:dyDescent="0.25">
      <c r="A24" s="34" t="s">
        <v>158</v>
      </c>
      <c r="B24" s="24"/>
      <c r="C24" s="24"/>
      <c r="D24" s="24"/>
      <c r="E24" s="24"/>
      <c r="F24" s="27"/>
      <c r="G24" s="27"/>
      <c r="H24" s="24"/>
      <c r="O24" s="22" t="s">
        <v>12</v>
      </c>
      <c r="P24" s="22" t="s">
        <v>13</v>
      </c>
      <c r="Q24" s="22" t="s">
        <v>109</v>
      </c>
      <c r="R24" s="22"/>
      <c r="S24" s="22" t="s">
        <v>12</v>
      </c>
      <c r="T24" s="22" t="s">
        <v>13</v>
      </c>
      <c r="U24" s="22" t="s">
        <v>109</v>
      </c>
    </row>
    <row r="25" spans="1:21" x14ac:dyDescent="0.25">
      <c r="A25" s="32" t="s">
        <v>68</v>
      </c>
      <c r="B25" s="29">
        <v>1.0267714574</v>
      </c>
      <c r="C25" s="29">
        <v>0.56938580520000004</v>
      </c>
      <c r="D25" s="24">
        <f>B25-C25</f>
        <v>0.45738565219999994</v>
      </c>
      <c r="E25" s="29"/>
      <c r="F25" s="29">
        <v>1.1304254954999999</v>
      </c>
      <c r="G25" s="29">
        <v>0.59501775550000002</v>
      </c>
      <c r="H25" s="24">
        <f>F25-G25</f>
        <v>0.53540773999999991</v>
      </c>
      <c r="J25" s="65">
        <f>(H25-D25)/(F25-B25)</f>
        <v>0.75271633628714374</v>
      </c>
      <c r="O25" s="12">
        <f t="shared" ref="O25:Q28" si="2">(B25-B7)/B7</f>
        <v>6.2172551013540314E-2</v>
      </c>
      <c r="P25" s="12">
        <f t="shared" si="2"/>
        <v>6.1764656476234907E-2</v>
      </c>
      <c r="Q25" s="12">
        <f t="shared" si="2"/>
        <v>6.2680764918161727E-2</v>
      </c>
      <c r="R25" s="191"/>
      <c r="S25" s="12">
        <f t="shared" ref="S25:U28" si="3">(F25-F7)/F7</f>
        <v>6.0087929791644061E-2</v>
      </c>
      <c r="T25" s="12">
        <f t="shared" si="3"/>
        <v>6.7505883351712745E-2</v>
      </c>
      <c r="U25" s="12">
        <f t="shared" si="3"/>
        <v>5.1964114542742856E-2</v>
      </c>
    </row>
    <row r="26" spans="1:21" x14ac:dyDescent="0.25">
      <c r="A26" s="32" t="s">
        <v>67</v>
      </c>
      <c r="B26" s="29">
        <v>0.77949944289999995</v>
      </c>
      <c r="C26" s="29">
        <v>0.55280354080000005</v>
      </c>
      <c r="D26" s="24">
        <f>B26-C26</f>
        <v>0.2266959020999999</v>
      </c>
      <c r="E26" s="29"/>
      <c r="F26" s="29">
        <v>0.83369003809999997</v>
      </c>
      <c r="G26" s="29">
        <v>0.58431372989999997</v>
      </c>
      <c r="H26" s="24">
        <f>F26-G26</f>
        <v>0.24937630820000001</v>
      </c>
      <c r="J26" s="65">
        <f>(H26-D26)/(F26-B26)</f>
        <v>0.41853030062308849</v>
      </c>
      <c r="O26" s="12">
        <f t="shared" si="2"/>
        <v>5.2519267631320393E-2</v>
      </c>
      <c r="P26" s="12">
        <f t="shared" si="2"/>
        <v>5.511367590043148E-2</v>
      </c>
      <c r="Q26" s="12">
        <f t="shared" si="2"/>
        <v>4.6245910847929866E-2</v>
      </c>
      <c r="R26" s="191"/>
      <c r="S26" s="12">
        <f t="shared" si="3"/>
        <v>5.5919159061870914E-2</v>
      </c>
      <c r="T26" s="12">
        <f t="shared" si="3"/>
        <v>6.1461676286441315E-2</v>
      </c>
      <c r="U26" s="12">
        <f t="shared" si="3"/>
        <v>4.3156443868366312E-2</v>
      </c>
    </row>
    <row r="27" spans="1:21" x14ac:dyDescent="0.25">
      <c r="A27" s="32" t="s">
        <v>32</v>
      </c>
      <c r="B27" s="29">
        <v>0.45679813949999998</v>
      </c>
      <c r="C27" s="29">
        <v>0.33217058869999999</v>
      </c>
      <c r="D27" s="24">
        <f>B27-C27</f>
        <v>0.12462755079999999</v>
      </c>
      <c r="E27" s="29"/>
      <c r="F27" s="29">
        <v>0.54205309530000001</v>
      </c>
      <c r="G27" s="29">
        <v>0.40361800240000001</v>
      </c>
      <c r="H27" s="24">
        <f>F27-G27</f>
        <v>0.1384350929</v>
      </c>
      <c r="J27" s="65">
        <f>(H27-D27)/(F27-B27)</f>
        <v>0.16195588831681745</v>
      </c>
      <c r="O27" s="12">
        <f t="shared" si="2"/>
        <v>3.6972800364620723E-2</v>
      </c>
      <c r="P27" s="12">
        <f t="shared" si="2"/>
        <v>3.3355523886035215E-2</v>
      </c>
      <c r="Q27" s="12">
        <f t="shared" si="2"/>
        <v>4.6738815295750878E-2</v>
      </c>
      <c r="R27" s="191"/>
      <c r="S27" s="12">
        <f t="shared" si="3"/>
        <v>3.4504426180304151E-2</v>
      </c>
      <c r="T27" s="12">
        <f t="shared" si="3"/>
        <v>3.1754967689069054E-2</v>
      </c>
      <c r="U27" s="12">
        <f t="shared" si="3"/>
        <v>4.2604980268234761E-2</v>
      </c>
    </row>
    <row r="28" spans="1:21" x14ac:dyDescent="0.25">
      <c r="A28" s="33" t="s">
        <v>33</v>
      </c>
      <c r="B28" s="25">
        <v>0.49238437619999997</v>
      </c>
      <c r="C28" s="25">
        <v>0.44090995830000002</v>
      </c>
      <c r="D28" s="25">
        <f>B28-C28</f>
        <v>5.1474417899999958E-2</v>
      </c>
      <c r="E28" s="25"/>
      <c r="F28" s="25">
        <v>0.53235725830000002</v>
      </c>
      <c r="G28" s="25">
        <v>0.48143486899999999</v>
      </c>
      <c r="H28" s="25">
        <f>F28-G28</f>
        <v>5.0922389300000037E-2</v>
      </c>
      <c r="I28" s="8"/>
      <c r="J28" s="66">
        <f>(H28-D28)/(F28-B28)</f>
        <v>-1.3810077507519032E-2</v>
      </c>
      <c r="O28" s="12">
        <f t="shared" si="2"/>
        <v>9.3769036597361639E-3</v>
      </c>
      <c r="P28" s="12">
        <f t="shared" si="2"/>
        <v>9.8775178602500523E-3</v>
      </c>
      <c r="Q28" s="12">
        <f t="shared" si="2"/>
        <v>5.1090833841191535E-3</v>
      </c>
      <c r="R28" s="191"/>
      <c r="S28" s="12">
        <f t="shared" si="3"/>
        <v>9.261696259023431E-3</v>
      </c>
      <c r="T28" s="12">
        <f t="shared" si="3"/>
        <v>9.6814610503824141E-3</v>
      </c>
      <c r="U28" s="12">
        <f t="shared" si="3"/>
        <v>5.3103005149433245E-3</v>
      </c>
    </row>
  </sheetData>
  <mergeCells count="5">
    <mergeCell ref="L3:N4"/>
    <mergeCell ref="B4:D4"/>
    <mergeCell ref="F4:H4"/>
    <mergeCell ref="J3:J5"/>
    <mergeCell ref="B3:H3"/>
  </mergeCells>
  <hyperlinks>
    <hyperlink ref="J1" location="Index!A1" display="Index"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A1:M101"/>
  <sheetViews>
    <sheetView workbookViewId="0">
      <selection activeCell="N17" sqref="N17"/>
    </sheetView>
  </sheetViews>
  <sheetFormatPr defaultRowHeight="15" x14ac:dyDescent="0.25"/>
  <cols>
    <col min="1" max="1" width="22.140625" style="114" customWidth="1"/>
    <col min="2" max="2" width="11.28515625" style="114" customWidth="1"/>
    <col min="3" max="8" width="9.140625" style="114"/>
    <col min="9" max="10" width="11.28515625" style="114" customWidth="1"/>
    <col min="11" max="11" width="9.140625" style="114"/>
    <col min="12" max="12" width="12" style="114" bestFit="1" customWidth="1"/>
    <col min="13" max="16384" width="9.140625" style="114"/>
  </cols>
  <sheetData>
    <row r="1" spans="1:5" x14ac:dyDescent="0.25">
      <c r="A1" s="62" t="s">
        <v>117</v>
      </c>
      <c r="D1" s="184" t="s">
        <v>113</v>
      </c>
    </row>
    <row r="3" spans="1:5" s="191" customFormat="1" x14ac:dyDescent="0.25">
      <c r="A3" s="11" t="s">
        <v>90</v>
      </c>
    </row>
    <row r="4" spans="1:5" s="191" customFormat="1" x14ac:dyDescent="0.25">
      <c r="A4" s="11" t="s">
        <v>162</v>
      </c>
      <c r="B4" s="11">
        <v>1979</v>
      </c>
      <c r="C4" s="11">
        <v>2009</v>
      </c>
      <c r="D4" s="11"/>
      <c r="E4" s="11" t="s">
        <v>78</v>
      </c>
    </row>
    <row r="5" spans="1:5" s="191" customFormat="1" x14ac:dyDescent="0.25">
      <c r="A5" s="171" t="s">
        <v>77</v>
      </c>
      <c r="B5" s="161">
        <f t="shared" ref="B5:B17" si="0">M30</f>
        <v>0.7992334251947576</v>
      </c>
      <c r="C5" s="161">
        <f>M69</f>
        <v>0.67895909215291139</v>
      </c>
      <c r="D5" s="11"/>
      <c r="E5" s="208">
        <f>AVERAGE(B5:C5)</f>
        <v>0.73909625867383455</v>
      </c>
    </row>
    <row r="6" spans="1:5" s="191" customFormat="1" x14ac:dyDescent="0.25">
      <c r="A6" s="172" t="s">
        <v>91</v>
      </c>
      <c r="B6" s="206">
        <f t="shared" si="0"/>
        <v>0.70017914887554666</v>
      </c>
      <c r="C6" s="207">
        <f t="shared" ref="C6:C17" si="1">M70</f>
        <v>0.64035357140447258</v>
      </c>
      <c r="D6" s="11"/>
      <c r="E6" s="11"/>
    </row>
    <row r="7" spans="1:5" s="191" customFormat="1" x14ac:dyDescent="0.25">
      <c r="A7" s="172" t="s">
        <v>92</v>
      </c>
      <c r="B7" s="206">
        <f t="shared" si="0"/>
        <v>0.72347679665183129</v>
      </c>
      <c r="C7" s="207">
        <f t="shared" si="1"/>
        <v>0.55392685524155183</v>
      </c>
      <c r="D7" s="11"/>
      <c r="E7" s="11"/>
    </row>
    <row r="8" spans="1:5" s="191" customFormat="1" x14ac:dyDescent="0.25">
      <c r="A8" s="172" t="s">
        <v>93</v>
      </c>
      <c r="B8" s="206">
        <f t="shared" si="0"/>
        <v>0.77357782712176848</v>
      </c>
      <c r="C8" s="207">
        <f t="shared" si="1"/>
        <v>0.54778790223523333</v>
      </c>
      <c r="D8" s="11"/>
      <c r="E8" s="11"/>
    </row>
    <row r="9" spans="1:5" s="191" customFormat="1" x14ac:dyDescent="0.25">
      <c r="A9" s="172" t="s">
        <v>94</v>
      </c>
      <c r="B9" s="206">
        <f t="shared" si="0"/>
        <v>0.79611220342638656</v>
      </c>
      <c r="C9" s="207">
        <f t="shared" si="1"/>
        <v>0.56951844398923912</v>
      </c>
      <c r="D9" s="11"/>
      <c r="E9" s="11"/>
    </row>
    <row r="10" spans="1:5" s="191" customFormat="1" x14ac:dyDescent="0.25">
      <c r="A10" s="172" t="s">
        <v>95</v>
      </c>
      <c r="B10" s="206">
        <f t="shared" si="0"/>
        <v>0.80608274876018904</v>
      </c>
      <c r="C10" s="207">
        <f t="shared" si="1"/>
        <v>0.58935347193196375</v>
      </c>
      <c r="D10" s="11"/>
      <c r="E10" s="11"/>
    </row>
    <row r="11" spans="1:5" s="191" customFormat="1" x14ac:dyDescent="0.25">
      <c r="A11" s="172" t="s">
        <v>96</v>
      </c>
      <c r="B11" s="206">
        <f t="shared" si="0"/>
        <v>0.79278628664494999</v>
      </c>
      <c r="C11" s="207">
        <f t="shared" si="1"/>
        <v>0.58617742097292858</v>
      </c>
      <c r="D11" s="11"/>
      <c r="E11" s="11"/>
    </row>
    <row r="12" spans="1:5" s="191" customFormat="1" x14ac:dyDescent="0.25">
      <c r="A12" s="172" t="s">
        <v>97</v>
      </c>
      <c r="B12" s="206">
        <f t="shared" si="0"/>
        <v>0.775932493075007</v>
      </c>
      <c r="C12" s="207">
        <f t="shared" si="1"/>
        <v>0.63720787728304595</v>
      </c>
      <c r="D12" s="11"/>
      <c r="E12" s="11"/>
    </row>
    <row r="13" spans="1:5" s="191" customFormat="1" x14ac:dyDescent="0.25">
      <c r="A13" s="172" t="s">
        <v>98</v>
      </c>
      <c r="B13" s="206">
        <f t="shared" si="0"/>
        <v>0.86746140070142153</v>
      </c>
      <c r="C13" s="207">
        <f t="shared" si="1"/>
        <v>0.63580734488733337</v>
      </c>
      <c r="D13" s="11"/>
      <c r="E13" s="11"/>
    </row>
    <row r="14" spans="1:5" s="191" customFormat="1" x14ac:dyDescent="0.25">
      <c r="A14" s="172" t="s">
        <v>99</v>
      </c>
      <c r="B14" s="206">
        <f t="shared" si="0"/>
        <v>0.93873351586486276</v>
      </c>
      <c r="C14" s="207">
        <f t="shared" si="1"/>
        <v>0.65075955714014067</v>
      </c>
      <c r="D14" s="11"/>
      <c r="E14" s="11"/>
    </row>
    <row r="15" spans="1:5" s="191" customFormat="1" x14ac:dyDescent="0.25">
      <c r="A15" s="172" t="s">
        <v>100</v>
      </c>
      <c r="B15" s="206">
        <f t="shared" si="0"/>
        <v>0.95217419625439426</v>
      </c>
      <c r="C15" s="207">
        <f t="shared" si="1"/>
        <v>0.73367293587016591</v>
      </c>
      <c r="D15" s="11"/>
      <c r="E15" s="11"/>
    </row>
    <row r="16" spans="1:5" s="191" customFormat="1" x14ac:dyDescent="0.25">
      <c r="A16" s="172" t="s">
        <v>101</v>
      </c>
      <c r="B16" s="206">
        <f t="shared" si="0"/>
        <v>0.95295379907672439</v>
      </c>
      <c r="C16" s="207">
        <f t="shared" si="1"/>
        <v>0.83572849355054624</v>
      </c>
      <c r="D16" s="11"/>
      <c r="E16" s="11"/>
    </row>
    <row r="17" spans="1:13" s="191" customFormat="1" x14ac:dyDescent="0.25">
      <c r="A17" s="172" t="s">
        <v>102</v>
      </c>
      <c r="B17" s="206">
        <f t="shared" si="0"/>
        <v>0.94628064294413428</v>
      </c>
      <c r="C17" s="207">
        <f t="shared" si="1"/>
        <v>0.90738998487322331</v>
      </c>
      <c r="D17" s="11"/>
      <c r="E17" s="11"/>
    </row>
    <row r="18" spans="1:13" s="191" customFormat="1" x14ac:dyDescent="0.25"/>
    <row r="19" spans="1:13" s="191" customFormat="1" x14ac:dyDescent="0.25"/>
    <row r="20" spans="1:13" x14ac:dyDescent="0.25">
      <c r="A20" s="166"/>
      <c r="B20" s="167"/>
      <c r="C20" s="167"/>
      <c r="D20" s="167"/>
      <c r="E20" s="167"/>
      <c r="F20" s="167"/>
      <c r="G20" s="167"/>
      <c r="H20" s="167"/>
      <c r="I20" s="167"/>
      <c r="J20" s="167"/>
    </row>
    <row r="21" spans="1:13" x14ac:dyDescent="0.25">
      <c r="A21" s="137" t="s">
        <v>112</v>
      </c>
      <c r="B21" s="138"/>
      <c r="C21" s="138"/>
      <c r="D21" s="138"/>
      <c r="E21" s="138"/>
      <c r="F21" s="138"/>
      <c r="G21" s="138"/>
      <c r="H21" s="138"/>
      <c r="I21" s="138"/>
      <c r="J21" s="138"/>
    </row>
    <row r="22" spans="1:13" x14ac:dyDescent="0.25">
      <c r="A22" s="137" t="s">
        <v>105</v>
      </c>
      <c r="B22" s="138"/>
      <c r="C22" s="138"/>
      <c r="D22" s="138"/>
      <c r="E22" s="138"/>
      <c r="F22" s="138"/>
      <c r="G22" s="138"/>
      <c r="H22" s="138"/>
      <c r="I22" s="138"/>
      <c r="J22" s="138"/>
    </row>
    <row r="23" spans="1:13" x14ac:dyDescent="0.25">
      <c r="A23" s="139" t="s">
        <v>79</v>
      </c>
      <c r="B23" s="138"/>
      <c r="C23" s="138"/>
      <c r="D23" s="138"/>
      <c r="E23" s="138"/>
      <c r="F23" s="138"/>
      <c r="G23" s="138"/>
      <c r="H23" s="138"/>
      <c r="I23" s="138"/>
      <c r="J23" s="138"/>
    </row>
    <row r="24" spans="1:13" ht="15.75" thickBot="1" x14ac:dyDescent="0.3">
      <c r="A24" s="140"/>
      <c r="B24" s="141"/>
      <c r="C24" s="141"/>
      <c r="D24" s="141"/>
      <c r="E24" s="141"/>
      <c r="F24" s="141"/>
      <c r="G24" s="141"/>
      <c r="H24" s="141"/>
      <c r="I24" s="141"/>
      <c r="J24" s="141"/>
    </row>
    <row r="25" spans="1:13" ht="15.75" thickTop="1" x14ac:dyDescent="0.25">
      <c r="A25" s="142"/>
      <c r="B25" s="143" t="s">
        <v>80</v>
      </c>
      <c r="C25" s="143"/>
      <c r="D25" s="143"/>
      <c r="E25" s="143" t="s">
        <v>81</v>
      </c>
      <c r="F25" s="143"/>
      <c r="G25" s="143"/>
      <c r="H25" s="143" t="s">
        <v>82</v>
      </c>
      <c r="I25" s="143"/>
      <c r="J25" s="144"/>
    </row>
    <row r="26" spans="1:13" x14ac:dyDescent="0.25">
      <c r="A26" s="145" t="s">
        <v>83</v>
      </c>
      <c r="B26" s="146" t="s">
        <v>84</v>
      </c>
      <c r="C26" s="147" t="s">
        <v>85</v>
      </c>
      <c r="D26" s="147"/>
      <c r="E26" s="146" t="s">
        <v>84</v>
      </c>
      <c r="F26" s="147" t="s">
        <v>85</v>
      </c>
      <c r="G26" s="147"/>
      <c r="H26" s="146" t="s">
        <v>84</v>
      </c>
      <c r="I26" s="147" t="s">
        <v>85</v>
      </c>
      <c r="J26" s="149"/>
    </row>
    <row r="27" spans="1:13" x14ac:dyDescent="0.25">
      <c r="A27" s="145" t="s">
        <v>86</v>
      </c>
      <c r="B27" s="146" t="s">
        <v>87</v>
      </c>
      <c r="C27" s="150" t="s">
        <v>77</v>
      </c>
      <c r="D27" s="150" t="s">
        <v>88</v>
      </c>
      <c r="E27" s="146" t="s">
        <v>87</v>
      </c>
      <c r="F27" s="150" t="s">
        <v>77</v>
      </c>
      <c r="G27" s="150" t="s">
        <v>88</v>
      </c>
      <c r="H27" s="146" t="s">
        <v>87</v>
      </c>
      <c r="I27" s="150" t="s">
        <v>77</v>
      </c>
      <c r="J27" s="151" t="s">
        <v>88</v>
      </c>
    </row>
    <row r="28" spans="1:13" x14ac:dyDescent="0.25">
      <c r="A28" s="152"/>
      <c r="B28" s="146" t="s">
        <v>89</v>
      </c>
      <c r="C28" s="153"/>
      <c r="D28" s="153"/>
      <c r="E28" s="146" t="s">
        <v>89</v>
      </c>
      <c r="F28" s="153"/>
      <c r="G28" s="153"/>
      <c r="H28" s="146" t="s">
        <v>89</v>
      </c>
      <c r="I28" s="153"/>
      <c r="J28" s="154"/>
    </row>
    <row r="29" spans="1:13" x14ac:dyDescent="0.25">
      <c r="A29" s="155"/>
      <c r="B29" s="156">
        <v>1</v>
      </c>
      <c r="C29" s="156">
        <v>2</v>
      </c>
      <c r="D29" s="156">
        <v>3</v>
      </c>
      <c r="E29" s="156">
        <v>4</v>
      </c>
      <c r="F29" s="156">
        <v>5</v>
      </c>
      <c r="G29" s="156">
        <v>6</v>
      </c>
      <c r="H29" s="156">
        <v>7</v>
      </c>
      <c r="I29" s="156">
        <v>8</v>
      </c>
      <c r="J29" s="157">
        <v>9</v>
      </c>
      <c r="M29" s="11" t="s">
        <v>90</v>
      </c>
    </row>
    <row r="30" spans="1:13" x14ac:dyDescent="0.25">
      <c r="A30" s="158" t="s">
        <v>77</v>
      </c>
      <c r="B30" s="159">
        <v>59100521</v>
      </c>
      <c r="C30" s="159">
        <v>886442685</v>
      </c>
      <c r="D30" s="159">
        <v>14998.897979258083</v>
      </c>
      <c r="E30" s="159">
        <v>22262706</v>
      </c>
      <c r="F30" s="159">
        <v>197901207</v>
      </c>
      <c r="G30" s="159">
        <v>8889.359945731665</v>
      </c>
      <c r="H30" s="159">
        <v>36837815</v>
      </c>
      <c r="I30" s="159">
        <v>688541478</v>
      </c>
      <c r="J30" s="160">
        <v>18691.159559816457</v>
      </c>
      <c r="M30" s="161">
        <f>I30/(I30+I48)</f>
        <v>0.7992334251947576</v>
      </c>
    </row>
    <row r="31" spans="1:13" x14ac:dyDescent="0.25">
      <c r="A31" s="162" t="s">
        <v>91</v>
      </c>
      <c r="B31" s="163">
        <v>9566955</v>
      </c>
      <c r="C31" s="163">
        <v>25105421</v>
      </c>
      <c r="D31" s="163">
        <v>2624.1809436753911</v>
      </c>
      <c r="E31" s="163">
        <v>8317155</v>
      </c>
      <c r="F31" s="163">
        <v>20480653</v>
      </c>
      <c r="G31" s="163">
        <v>2462.4589778596164</v>
      </c>
      <c r="H31" s="163">
        <v>1249800</v>
      </c>
      <c r="I31" s="163">
        <v>4624768</v>
      </c>
      <c r="J31" s="164">
        <v>3700.4064650344053</v>
      </c>
      <c r="M31" s="165">
        <f t="shared" ref="M31:M42" si="2">I31/(I31+I49)</f>
        <v>0.70017914887554666</v>
      </c>
    </row>
    <row r="32" spans="1:13" x14ac:dyDescent="0.25">
      <c r="A32" s="162" t="s">
        <v>92</v>
      </c>
      <c r="B32" s="163">
        <v>9539842</v>
      </c>
      <c r="C32" s="163">
        <v>64155026</v>
      </c>
      <c r="D32" s="163">
        <v>6724.9568703548757</v>
      </c>
      <c r="E32" s="163">
        <v>6148287</v>
      </c>
      <c r="F32" s="163">
        <v>43027111</v>
      </c>
      <c r="G32" s="163">
        <v>6998.2274737662701</v>
      </c>
      <c r="H32" s="163">
        <v>3391555</v>
      </c>
      <c r="I32" s="163">
        <v>21127915</v>
      </c>
      <c r="J32" s="164">
        <v>6229.5657891439178</v>
      </c>
      <c r="M32" s="165">
        <f t="shared" si="2"/>
        <v>0.72347679665183129</v>
      </c>
    </row>
    <row r="33" spans="1:13" x14ac:dyDescent="0.25">
      <c r="A33" s="162" t="s">
        <v>93</v>
      </c>
      <c r="B33" s="163">
        <v>8661542</v>
      </c>
      <c r="C33" s="163">
        <v>92896884</v>
      </c>
      <c r="D33" s="163">
        <v>10725.213131795701</v>
      </c>
      <c r="E33" s="163">
        <v>3638390</v>
      </c>
      <c r="F33" s="163">
        <v>43279449</v>
      </c>
      <c r="G33" s="163">
        <v>11895.219863730936</v>
      </c>
      <c r="H33" s="163">
        <v>5023152</v>
      </c>
      <c r="I33" s="163">
        <v>49617435</v>
      </c>
      <c r="J33" s="164">
        <v>9877.7490707030156</v>
      </c>
      <c r="M33" s="165">
        <f t="shared" si="2"/>
        <v>0.77357782712176848</v>
      </c>
    </row>
    <row r="34" spans="1:13" x14ac:dyDescent="0.25">
      <c r="A34" s="162" t="s">
        <v>94</v>
      </c>
      <c r="B34" s="163">
        <v>8591576</v>
      </c>
      <c r="C34" s="163">
        <v>124327459</v>
      </c>
      <c r="D34" s="163">
        <v>14470.855987306637</v>
      </c>
      <c r="E34" s="163">
        <v>2162415</v>
      </c>
      <c r="F34" s="163">
        <v>36101366</v>
      </c>
      <c r="G34" s="163">
        <v>16694.929511680228</v>
      </c>
      <c r="H34" s="163">
        <v>6429161</v>
      </c>
      <c r="I34" s="163">
        <v>88226093</v>
      </c>
      <c r="J34" s="164">
        <v>13722.800377840902</v>
      </c>
      <c r="M34" s="165">
        <f t="shared" si="2"/>
        <v>0.79611220342638656</v>
      </c>
    </row>
    <row r="35" spans="1:13" x14ac:dyDescent="0.25">
      <c r="A35" s="162" t="s">
        <v>95</v>
      </c>
      <c r="B35" s="163">
        <v>7668049</v>
      </c>
      <c r="C35" s="163">
        <v>140676610</v>
      </c>
      <c r="D35" s="163">
        <v>18345.815213230904</v>
      </c>
      <c r="E35" s="163">
        <v>1080209</v>
      </c>
      <c r="F35" s="163">
        <v>25430163</v>
      </c>
      <c r="G35" s="163">
        <v>23541.891430269512</v>
      </c>
      <c r="H35" s="163">
        <v>6587840</v>
      </c>
      <c r="I35" s="163">
        <v>115246447</v>
      </c>
      <c r="J35" s="164">
        <v>17493.813905620053</v>
      </c>
      <c r="M35" s="165">
        <f t="shared" si="2"/>
        <v>0.80608274876018904</v>
      </c>
    </row>
    <row r="36" spans="1:13" x14ac:dyDescent="0.25">
      <c r="A36" s="162" t="s">
        <v>96</v>
      </c>
      <c r="B36" s="163">
        <v>5579860</v>
      </c>
      <c r="C36" s="163">
        <v>118735706</v>
      </c>
      <c r="D36" s="163">
        <v>21279.334248529532</v>
      </c>
      <c r="E36" s="163">
        <v>449199</v>
      </c>
      <c r="F36" s="163">
        <v>11607054</v>
      </c>
      <c r="G36" s="163">
        <v>25839.447549972283</v>
      </c>
      <c r="H36" s="163">
        <v>5130661</v>
      </c>
      <c r="I36" s="163">
        <v>107128652</v>
      </c>
      <c r="J36" s="164">
        <v>20880.087770367212</v>
      </c>
      <c r="M36" s="165">
        <f t="shared" si="2"/>
        <v>0.79278628664494999</v>
      </c>
    </row>
    <row r="37" spans="1:13" x14ac:dyDescent="0.25">
      <c r="A37" s="162" t="s">
        <v>97</v>
      </c>
      <c r="B37" s="163">
        <v>7675495</v>
      </c>
      <c r="C37" s="163">
        <v>210471957</v>
      </c>
      <c r="D37" s="163">
        <v>27421.287747565464</v>
      </c>
      <c r="E37" s="163">
        <v>370740</v>
      </c>
      <c r="F37" s="163">
        <v>11940603</v>
      </c>
      <c r="G37" s="163">
        <v>32207.485029940115</v>
      </c>
      <c r="H37" s="163">
        <v>7304755</v>
      </c>
      <c r="I37" s="163">
        <v>198531354</v>
      </c>
      <c r="J37" s="164">
        <v>27178.372717497026</v>
      </c>
      <c r="M37" s="165">
        <f t="shared" si="2"/>
        <v>0.775932493075007</v>
      </c>
    </row>
    <row r="38" spans="1:13" x14ac:dyDescent="0.25">
      <c r="A38" s="162" t="s">
        <v>98</v>
      </c>
      <c r="B38" s="163">
        <v>1473524</v>
      </c>
      <c r="C38" s="163">
        <v>73624416</v>
      </c>
      <c r="D38" s="163">
        <v>49964.85703660069</v>
      </c>
      <c r="E38" s="163">
        <v>76874</v>
      </c>
      <c r="F38" s="163">
        <v>3860599</v>
      </c>
      <c r="G38" s="163">
        <v>50219.827249785361</v>
      </c>
      <c r="H38" s="163">
        <v>1396650</v>
      </c>
      <c r="I38" s="163">
        <v>69763817</v>
      </c>
      <c r="J38" s="164">
        <v>49950.823040847747</v>
      </c>
      <c r="M38" s="165">
        <f t="shared" si="2"/>
        <v>0.86746140070142153</v>
      </c>
    </row>
    <row r="39" spans="1:13" x14ac:dyDescent="0.25">
      <c r="A39" s="162" t="s">
        <v>99</v>
      </c>
      <c r="B39" s="163">
        <v>273024</v>
      </c>
      <c r="C39" s="163">
        <v>24383434</v>
      </c>
      <c r="D39" s="163">
        <v>89308.756739334276</v>
      </c>
      <c r="E39" s="163">
        <v>14664</v>
      </c>
      <c r="F39" s="163">
        <v>1318407</v>
      </c>
      <c r="G39" s="163">
        <v>89907.733224222582</v>
      </c>
      <c r="H39" s="163">
        <v>258360</v>
      </c>
      <c r="I39" s="163">
        <v>23065027</v>
      </c>
      <c r="J39" s="164">
        <v>89274.760024771633</v>
      </c>
      <c r="M39" s="165">
        <f t="shared" si="2"/>
        <v>0.93873351586486276</v>
      </c>
    </row>
    <row r="40" spans="1:13" x14ac:dyDescent="0.25">
      <c r="A40" s="162" t="s">
        <v>100</v>
      </c>
      <c r="B40" s="163">
        <v>60886</v>
      </c>
      <c r="C40" s="163">
        <v>9354710</v>
      </c>
      <c r="D40" s="163">
        <v>153643.03780836318</v>
      </c>
      <c r="E40" s="163">
        <v>3948</v>
      </c>
      <c r="F40" s="163">
        <v>598717</v>
      </c>
      <c r="G40" s="163">
        <v>151650.70921985817</v>
      </c>
      <c r="H40" s="163">
        <v>56938</v>
      </c>
      <c r="I40" s="163">
        <v>8755993</v>
      </c>
      <c r="J40" s="164">
        <v>153781.18304120272</v>
      </c>
      <c r="M40" s="165">
        <f t="shared" si="2"/>
        <v>0.95217419625439426</v>
      </c>
    </row>
    <row r="41" spans="1:13" x14ac:dyDescent="0.25">
      <c r="A41" s="162" t="s">
        <v>101</v>
      </c>
      <c r="B41" s="163">
        <v>7192</v>
      </c>
      <c r="C41" s="163">
        <v>1747317</v>
      </c>
      <c r="D41" s="163">
        <v>242952.86429365963</v>
      </c>
      <c r="E41" s="163">
        <v>584</v>
      </c>
      <c r="F41" s="163">
        <v>156576</v>
      </c>
      <c r="G41" s="163">
        <v>268109.58904109587</v>
      </c>
      <c r="H41" s="163">
        <v>6608</v>
      </c>
      <c r="I41" s="163">
        <v>1590741</v>
      </c>
      <c r="J41" s="164">
        <v>240729.57021791767</v>
      </c>
      <c r="M41" s="165">
        <f t="shared" si="2"/>
        <v>0.95295379907672439</v>
      </c>
    </row>
    <row r="42" spans="1:13" ht="15.75" thickBot="1" x14ac:dyDescent="0.3">
      <c r="A42" s="168" t="s">
        <v>102</v>
      </c>
      <c r="B42" s="163">
        <v>2576</v>
      </c>
      <c r="C42" s="163">
        <v>963745</v>
      </c>
      <c r="D42" s="163">
        <v>374124.61180124222</v>
      </c>
      <c r="E42" s="163">
        <v>241</v>
      </c>
      <c r="F42" s="163">
        <v>100509</v>
      </c>
      <c r="G42" s="163">
        <v>417049.7925311203</v>
      </c>
      <c r="H42" s="163">
        <v>2335</v>
      </c>
      <c r="I42" s="163">
        <v>863236</v>
      </c>
      <c r="J42" s="164">
        <v>369694.21841541753</v>
      </c>
      <c r="M42" s="165">
        <f t="shared" si="2"/>
        <v>0.94628064294413428</v>
      </c>
    </row>
    <row r="43" spans="1:13" ht="15.75" thickTop="1" x14ac:dyDescent="0.25">
      <c r="A43" s="152"/>
      <c r="B43" s="143" t="s">
        <v>103</v>
      </c>
      <c r="C43" s="143"/>
      <c r="D43" s="143"/>
      <c r="E43" s="143" t="s">
        <v>106</v>
      </c>
      <c r="F43" s="143"/>
      <c r="G43" s="143"/>
      <c r="H43" s="143" t="s">
        <v>104</v>
      </c>
      <c r="I43" s="143"/>
      <c r="J43" s="144"/>
    </row>
    <row r="44" spans="1:13" x14ac:dyDescent="0.25">
      <c r="A44" s="145" t="s">
        <v>83</v>
      </c>
      <c r="B44" s="146" t="s">
        <v>84</v>
      </c>
      <c r="C44" s="147" t="s">
        <v>85</v>
      </c>
      <c r="D44" s="147"/>
      <c r="E44" s="146" t="s">
        <v>84</v>
      </c>
      <c r="F44" s="147" t="s">
        <v>85</v>
      </c>
      <c r="G44" s="147"/>
      <c r="H44" s="146" t="s">
        <v>84</v>
      </c>
      <c r="I44" s="147" t="s">
        <v>85</v>
      </c>
      <c r="J44" s="149"/>
    </row>
    <row r="45" spans="1:13" x14ac:dyDescent="0.25">
      <c r="A45" s="145" t="s">
        <v>86</v>
      </c>
      <c r="B45" s="146" t="s">
        <v>87</v>
      </c>
      <c r="C45" s="150" t="s">
        <v>77</v>
      </c>
      <c r="D45" s="150" t="s">
        <v>88</v>
      </c>
      <c r="E45" s="146" t="s">
        <v>87</v>
      </c>
      <c r="F45" s="150" t="s">
        <v>77</v>
      </c>
      <c r="G45" s="150" t="s">
        <v>88</v>
      </c>
      <c r="H45" s="146" t="s">
        <v>87</v>
      </c>
      <c r="I45" s="150" t="s">
        <v>77</v>
      </c>
      <c r="J45" s="151" t="s">
        <v>88</v>
      </c>
    </row>
    <row r="46" spans="1:13" x14ac:dyDescent="0.25">
      <c r="A46" s="145"/>
      <c r="B46" s="146" t="s">
        <v>89</v>
      </c>
      <c r="C46" s="153"/>
      <c r="D46" s="153"/>
      <c r="E46" s="146" t="s">
        <v>89</v>
      </c>
      <c r="F46" s="153"/>
      <c r="G46" s="153"/>
      <c r="H46" s="146" t="s">
        <v>89</v>
      </c>
      <c r="I46" s="153"/>
      <c r="J46" s="154"/>
    </row>
    <row r="47" spans="1:13" x14ac:dyDescent="0.25">
      <c r="A47" s="155"/>
      <c r="B47" s="156">
        <v>1</v>
      </c>
      <c r="C47" s="156">
        <v>2</v>
      </c>
      <c r="D47" s="156">
        <v>3</v>
      </c>
      <c r="E47" s="156">
        <v>4</v>
      </c>
      <c r="F47" s="156">
        <v>5</v>
      </c>
      <c r="G47" s="156">
        <v>6</v>
      </c>
      <c r="H47" s="156">
        <v>7</v>
      </c>
      <c r="I47" s="156">
        <v>8</v>
      </c>
      <c r="J47" s="157">
        <v>9</v>
      </c>
    </row>
    <row r="48" spans="1:13" x14ac:dyDescent="0.25">
      <c r="A48" s="158" t="s">
        <v>77</v>
      </c>
      <c r="B48" s="159">
        <v>43097510</v>
      </c>
      <c r="C48" s="159">
        <v>320487143</v>
      </c>
      <c r="D48" s="159">
        <v>7436.3262053886638</v>
      </c>
      <c r="E48" s="159">
        <v>20054049</v>
      </c>
      <c r="F48" s="159">
        <v>152655721</v>
      </c>
      <c r="G48" s="159">
        <v>7612.2144211375962</v>
      </c>
      <c r="H48" s="159">
        <v>23263171</v>
      </c>
      <c r="I48" s="159">
        <v>172960877</v>
      </c>
      <c r="J48" s="160">
        <v>7434.9656373157377</v>
      </c>
    </row>
    <row r="49" spans="1:10" x14ac:dyDescent="0.25">
      <c r="A49" s="162" t="s">
        <v>91</v>
      </c>
      <c r="B49" s="163">
        <v>8656245</v>
      </c>
      <c r="C49" s="163">
        <v>20619112</v>
      </c>
      <c r="D49" s="163">
        <v>2381.9926538585723</v>
      </c>
      <c r="E49" s="163">
        <v>7909862</v>
      </c>
      <c r="F49" s="163">
        <v>18638759</v>
      </c>
      <c r="G49" s="163">
        <v>2356.3949661827223</v>
      </c>
      <c r="H49" s="163">
        <v>746383</v>
      </c>
      <c r="I49" s="163">
        <v>1980353</v>
      </c>
      <c r="J49" s="164">
        <v>2653.2664865089369</v>
      </c>
    </row>
    <row r="50" spans="1:10" x14ac:dyDescent="0.25">
      <c r="A50" s="162" t="s">
        <v>92</v>
      </c>
      <c r="B50" s="163">
        <v>8371492</v>
      </c>
      <c r="C50" s="163">
        <v>53447585</v>
      </c>
      <c r="D50" s="163">
        <v>6384.4754316195958</v>
      </c>
      <c r="E50" s="163">
        <v>6286280</v>
      </c>
      <c r="F50" s="163">
        <v>45372193</v>
      </c>
      <c r="G50" s="163">
        <v>7217.6538429723141</v>
      </c>
      <c r="H50" s="163">
        <v>2085212</v>
      </c>
      <c r="I50" s="163">
        <v>8075392</v>
      </c>
      <c r="J50" s="164">
        <v>3872.6959177292283</v>
      </c>
    </row>
    <row r="51" spans="1:10" x14ac:dyDescent="0.25">
      <c r="A51" s="162" t="s">
        <v>93</v>
      </c>
      <c r="B51" s="163">
        <v>6473626</v>
      </c>
      <c r="C51" s="163">
        <v>57130851</v>
      </c>
      <c r="D51" s="163">
        <v>8825.1701596601342</v>
      </c>
      <c r="E51" s="163">
        <v>3534069</v>
      </c>
      <c r="F51" s="163">
        <v>42608088</v>
      </c>
      <c r="G51" s="163">
        <v>12056.382600339723</v>
      </c>
      <c r="H51" s="163">
        <v>2939557</v>
      </c>
      <c r="I51" s="163">
        <v>14522763</v>
      </c>
      <c r="J51" s="164">
        <v>4940.4597359398031</v>
      </c>
    </row>
    <row r="52" spans="1:10" x14ac:dyDescent="0.25">
      <c r="A52" s="162" t="s">
        <v>94</v>
      </c>
      <c r="B52" s="163">
        <v>5338205</v>
      </c>
      <c r="C52" s="163">
        <v>48498174</v>
      </c>
      <c r="D52" s="163">
        <v>9085.108945797323</v>
      </c>
      <c r="E52" s="163">
        <v>1458807</v>
      </c>
      <c r="F52" s="163">
        <v>25903088</v>
      </c>
      <c r="G52" s="163">
        <v>17756.350223161804</v>
      </c>
      <c r="H52" s="163">
        <v>3879398</v>
      </c>
      <c r="I52" s="163">
        <v>22595086</v>
      </c>
      <c r="J52" s="164">
        <v>5824.3794526882775</v>
      </c>
    </row>
    <row r="53" spans="1:10" x14ac:dyDescent="0.25">
      <c r="A53" s="162" t="s">
        <v>95</v>
      </c>
      <c r="B53" s="163">
        <v>4399575</v>
      </c>
      <c r="C53" s="163">
        <v>34338104</v>
      </c>
      <c r="D53" s="163">
        <v>7804.8684247910305</v>
      </c>
      <c r="E53" s="163">
        <v>520177</v>
      </c>
      <c r="F53" s="163">
        <v>11743018</v>
      </c>
      <c r="G53" s="163">
        <v>22575.042725841395</v>
      </c>
      <c r="H53" s="163">
        <v>4099108</v>
      </c>
      <c r="I53" s="163">
        <v>27724541</v>
      </c>
      <c r="J53" s="164">
        <v>5824.3794526882775</v>
      </c>
    </row>
    <row r="54" spans="1:10" x14ac:dyDescent="0.25">
      <c r="A54" s="162" t="s">
        <v>96</v>
      </c>
      <c r="B54" s="163">
        <v>3667079</v>
      </c>
      <c r="C54" s="163">
        <v>32514481</v>
      </c>
      <c r="D54" s="163">
        <v>8866.5886390775868</v>
      </c>
      <c r="E54" s="163">
        <v>194125</v>
      </c>
      <c r="F54" s="163">
        <v>4513838</v>
      </c>
      <c r="G54" s="163">
        <v>23252.224082421119</v>
      </c>
      <c r="H54" s="163">
        <v>3472954</v>
      </c>
      <c r="I54" s="163">
        <v>28000643</v>
      </c>
      <c r="J54" s="164">
        <v>8062.4859989507486</v>
      </c>
    </row>
    <row r="55" spans="1:10" x14ac:dyDescent="0.25">
      <c r="A55" s="162" t="s">
        <v>97</v>
      </c>
      <c r="B55" s="163">
        <v>5307451</v>
      </c>
      <c r="C55" s="163">
        <v>60184195</v>
      </c>
      <c r="D55" s="163">
        <v>11339.566771318285</v>
      </c>
      <c r="E55" s="163">
        <v>122167</v>
      </c>
      <c r="F55" s="163">
        <v>2853917</v>
      </c>
      <c r="G55" s="163">
        <v>23360.78482732653</v>
      </c>
      <c r="H55" s="163">
        <v>5185284</v>
      </c>
      <c r="I55" s="163">
        <v>57330278</v>
      </c>
      <c r="J55" s="164">
        <v>11056.342911979364</v>
      </c>
    </row>
    <row r="56" spans="1:10" x14ac:dyDescent="0.25">
      <c r="A56" s="162" t="s">
        <v>98</v>
      </c>
      <c r="B56" s="163">
        <v>762024</v>
      </c>
      <c r="C56" s="163">
        <v>11401023</v>
      </c>
      <c r="D56" s="163">
        <v>14961.501212560235</v>
      </c>
      <c r="E56" s="163">
        <v>23210</v>
      </c>
      <c r="F56" s="163">
        <v>741876</v>
      </c>
      <c r="G56" s="163">
        <v>31963.636363636364</v>
      </c>
      <c r="H56" s="163">
        <v>738814</v>
      </c>
      <c r="I56" s="163">
        <v>10659147</v>
      </c>
      <c r="J56" s="164">
        <v>14427.375496403696</v>
      </c>
    </row>
    <row r="57" spans="1:10" x14ac:dyDescent="0.25">
      <c r="A57" s="162" t="s">
        <v>99</v>
      </c>
      <c r="B57" s="163">
        <v>99964</v>
      </c>
      <c r="C57" s="163">
        <v>1710500</v>
      </c>
      <c r="D57" s="163">
        <v>17111.160017606337</v>
      </c>
      <c r="E57" s="163">
        <v>4293</v>
      </c>
      <c r="F57" s="163">
        <v>205160</v>
      </c>
      <c r="G57" s="163">
        <v>47789.424644770559</v>
      </c>
      <c r="H57" s="163">
        <v>95671</v>
      </c>
      <c r="I57" s="163">
        <v>1505340</v>
      </c>
      <c r="J57" s="164">
        <v>15734.548609296442</v>
      </c>
    </row>
    <row r="58" spans="1:10" x14ac:dyDescent="0.25">
      <c r="A58" s="162" t="s">
        <v>100</v>
      </c>
      <c r="B58" s="163">
        <v>18982</v>
      </c>
      <c r="C58" s="163">
        <v>482979</v>
      </c>
      <c r="D58" s="163">
        <v>25444.052260035824</v>
      </c>
      <c r="E58" s="163">
        <v>774</v>
      </c>
      <c r="F58" s="163">
        <v>43183</v>
      </c>
      <c r="G58" s="163">
        <v>55791.989664082685</v>
      </c>
      <c r="H58" s="163">
        <v>18208</v>
      </c>
      <c r="I58" s="163">
        <v>439796</v>
      </c>
      <c r="J58" s="164">
        <v>24153.998242530753</v>
      </c>
    </row>
    <row r="59" spans="1:10" x14ac:dyDescent="0.25">
      <c r="A59" s="162" t="s">
        <v>101</v>
      </c>
      <c r="B59" s="163">
        <v>2114</v>
      </c>
      <c r="C59" s="163">
        <v>96175</v>
      </c>
      <c r="D59" s="163">
        <v>45494.323557237462</v>
      </c>
      <c r="E59" s="163">
        <v>192</v>
      </c>
      <c r="F59" s="163">
        <v>17642</v>
      </c>
      <c r="G59" s="163">
        <v>91885.416666666672</v>
      </c>
      <c r="H59" s="163">
        <v>1922</v>
      </c>
      <c r="I59" s="163">
        <v>78533</v>
      </c>
      <c r="J59" s="164">
        <v>40860.041623309051</v>
      </c>
    </row>
    <row r="60" spans="1:10" x14ac:dyDescent="0.25">
      <c r="A60" s="162" t="s">
        <v>102</v>
      </c>
      <c r="B60" s="163">
        <v>753</v>
      </c>
      <c r="C60" s="163">
        <v>63964</v>
      </c>
      <c r="D60" s="163">
        <v>84945.551128818071</v>
      </c>
      <c r="E60" s="163">
        <v>93</v>
      </c>
      <c r="F60" s="163">
        <v>14959</v>
      </c>
      <c r="G60" s="163">
        <v>160849.4623655914</v>
      </c>
      <c r="H60" s="163">
        <v>660</v>
      </c>
      <c r="I60" s="163">
        <v>49005</v>
      </c>
      <c r="J60" s="164">
        <v>74250</v>
      </c>
    </row>
    <row r="61" spans="1:10" x14ac:dyDescent="0.25">
      <c r="A61" s="166"/>
      <c r="B61" s="167"/>
      <c r="C61" s="167"/>
      <c r="D61" s="167"/>
      <c r="E61" s="167"/>
      <c r="F61" s="167"/>
      <c r="G61" s="167"/>
      <c r="H61" s="167"/>
      <c r="I61" s="167"/>
      <c r="J61" s="167"/>
    </row>
    <row r="64" spans="1:10" ht="15.75" x14ac:dyDescent="0.25">
      <c r="A64" s="175" t="s">
        <v>108</v>
      </c>
    </row>
    <row r="65" spans="1:13" x14ac:dyDescent="0.25">
      <c r="A65" s="145" t="s">
        <v>83</v>
      </c>
      <c r="B65" s="146" t="s">
        <v>84</v>
      </c>
      <c r="C65" s="147" t="s">
        <v>85</v>
      </c>
      <c r="D65" s="147"/>
      <c r="E65" s="146" t="s">
        <v>84</v>
      </c>
      <c r="F65" s="147" t="s">
        <v>85</v>
      </c>
      <c r="G65" s="147"/>
      <c r="H65" s="146" t="s">
        <v>84</v>
      </c>
      <c r="I65" s="148" t="s">
        <v>85</v>
      </c>
      <c r="J65" s="149"/>
      <c r="K65" s="176"/>
      <c r="L65" s="176"/>
    </row>
    <row r="66" spans="1:13" x14ac:dyDescent="0.25">
      <c r="A66" s="145" t="s">
        <v>86</v>
      </c>
      <c r="B66" s="146" t="s">
        <v>87</v>
      </c>
      <c r="C66" s="150" t="s">
        <v>77</v>
      </c>
      <c r="D66" s="150" t="s">
        <v>88</v>
      </c>
      <c r="E66" s="146" t="s">
        <v>87</v>
      </c>
      <c r="F66" s="150" t="s">
        <v>77</v>
      </c>
      <c r="G66" s="150" t="s">
        <v>88</v>
      </c>
      <c r="H66" s="146" t="s">
        <v>87</v>
      </c>
      <c r="I66" s="150" t="s">
        <v>77</v>
      </c>
      <c r="J66" s="151" t="s">
        <v>88</v>
      </c>
      <c r="K66" s="177"/>
      <c r="L66" s="177"/>
    </row>
    <row r="67" spans="1:13" x14ac:dyDescent="0.25">
      <c r="A67" s="152"/>
      <c r="B67" s="146" t="s">
        <v>89</v>
      </c>
      <c r="C67" s="153"/>
      <c r="D67" s="153"/>
      <c r="E67" s="146" t="s">
        <v>89</v>
      </c>
      <c r="F67" s="153"/>
      <c r="G67" s="153"/>
      <c r="H67" s="146" t="s">
        <v>89</v>
      </c>
      <c r="I67" s="153"/>
      <c r="J67" s="154"/>
      <c r="K67" s="177"/>
      <c r="L67" s="177"/>
    </row>
    <row r="68" spans="1:13" x14ac:dyDescent="0.25">
      <c r="A68" s="155"/>
      <c r="B68" s="156">
        <v>1</v>
      </c>
      <c r="C68" s="156">
        <v>2</v>
      </c>
      <c r="D68" s="156">
        <v>3</v>
      </c>
      <c r="E68" s="156">
        <v>4</v>
      </c>
      <c r="F68" s="156">
        <v>5</v>
      </c>
      <c r="G68" s="156">
        <v>6</v>
      </c>
      <c r="H68" s="156">
        <v>7</v>
      </c>
      <c r="I68" s="156">
        <v>8</v>
      </c>
      <c r="J68" s="157">
        <v>9</v>
      </c>
      <c r="K68" s="11"/>
      <c r="L68" s="11"/>
      <c r="M68" s="11" t="s">
        <v>90</v>
      </c>
    </row>
    <row r="69" spans="1:13" x14ac:dyDescent="0.25">
      <c r="A69" s="158" t="s">
        <v>77</v>
      </c>
      <c r="B69" s="159"/>
      <c r="C69" s="169"/>
      <c r="D69" s="159"/>
      <c r="E69" s="159"/>
      <c r="F69" s="159"/>
      <c r="G69" s="159"/>
      <c r="H69" s="159"/>
      <c r="I69" s="169">
        <f>SUM(I70:I81)</f>
        <v>2396403123</v>
      </c>
      <c r="J69" s="160"/>
      <c r="K69" s="178"/>
      <c r="L69" s="11"/>
      <c r="M69" s="161">
        <f>I69/(I69+I87)</f>
        <v>0.67895909215291139</v>
      </c>
    </row>
    <row r="70" spans="1:13" x14ac:dyDescent="0.25">
      <c r="A70" s="162" t="s">
        <v>91</v>
      </c>
      <c r="B70" s="163"/>
      <c r="C70" s="170"/>
      <c r="D70" s="163"/>
      <c r="E70" s="163"/>
      <c r="F70" s="163"/>
      <c r="G70" s="163"/>
      <c r="H70" s="163"/>
      <c r="I70" s="170">
        <f>9187803+1440970</f>
        <v>10628773</v>
      </c>
      <c r="J70" s="164"/>
      <c r="K70" s="11"/>
      <c r="L70" s="11"/>
      <c r="M70" s="165">
        <f t="shared" ref="M70:M81" si="3">I70/(I70+I88)</f>
        <v>0.64035357140447258</v>
      </c>
    </row>
    <row r="71" spans="1:13" x14ac:dyDescent="0.25">
      <c r="A71" s="162" t="s">
        <v>92</v>
      </c>
      <c r="B71" s="163"/>
      <c r="C71" s="170"/>
      <c r="D71" s="163"/>
      <c r="E71" s="163"/>
      <c r="F71" s="163"/>
      <c r="G71" s="163"/>
      <c r="H71" s="163"/>
      <c r="I71" s="170">
        <v>2694981</v>
      </c>
      <c r="J71" s="164"/>
      <c r="K71" s="11"/>
      <c r="L71" s="11"/>
      <c r="M71" s="165">
        <f t="shared" si="3"/>
        <v>0.55392685524155183</v>
      </c>
    </row>
    <row r="72" spans="1:13" x14ac:dyDescent="0.25">
      <c r="A72" s="162" t="s">
        <v>93</v>
      </c>
      <c r="B72" s="163"/>
      <c r="C72" s="170"/>
      <c r="D72" s="163"/>
      <c r="E72" s="163"/>
      <c r="F72" s="163"/>
      <c r="G72" s="163"/>
      <c r="H72" s="163"/>
      <c r="I72" s="170">
        <v>6375120</v>
      </c>
      <c r="J72" s="164"/>
      <c r="K72" s="11"/>
      <c r="L72" s="11"/>
      <c r="M72" s="165">
        <f t="shared" si="3"/>
        <v>0.54778790223523333</v>
      </c>
    </row>
    <row r="73" spans="1:13" x14ac:dyDescent="0.25">
      <c r="A73" s="162" t="s">
        <v>94</v>
      </c>
      <c r="B73" s="163"/>
      <c r="C73" s="170"/>
      <c r="D73" s="163"/>
      <c r="E73" s="163"/>
      <c r="F73" s="163"/>
      <c r="G73" s="163"/>
      <c r="H73" s="163"/>
      <c r="I73" s="170">
        <v>10591740</v>
      </c>
      <c r="J73" s="164"/>
      <c r="K73" s="11"/>
      <c r="L73" s="11"/>
      <c r="M73" s="165">
        <f t="shared" si="3"/>
        <v>0.56951844398923912</v>
      </c>
    </row>
    <row r="74" spans="1:13" x14ac:dyDescent="0.25">
      <c r="A74" s="162" t="s">
        <v>95</v>
      </c>
      <c r="B74" s="163"/>
      <c r="C74" s="170"/>
      <c r="D74" s="163"/>
      <c r="E74" s="163"/>
      <c r="F74" s="163"/>
      <c r="G74" s="163"/>
      <c r="H74" s="163"/>
      <c r="I74" s="170">
        <v>17385674</v>
      </c>
      <c r="J74" s="164"/>
      <c r="K74" s="11"/>
      <c r="L74" s="11"/>
      <c r="M74" s="165">
        <f t="shared" si="3"/>
        <v>0.58935347193196375</v>
      </c>
    </row>
    <row r="75" spans="1:13" x14ac:dyDescent="0.25">
      <c r="A75" s="162" t="s">
        <v>96</v>
      </c>
      <c r="B75" s="163"/>
      <c r="C75" s="170"/>
      <c r="D75" s="163"/>
      <c r="E75" s="163"/>
      <c r="F75" s="163"/>
      <c r="G75" s="163"/>
      <c r="H75" s="163"/>
      <c r="I75" s="170">
        <v>21642416</v>
      </c>
      <c r="J75" s="164"/>
      <c r="K75" s="11"/>
      <c r="L75" s="11"/>
      <c r="M75" s="165">
        <f t="shared" si="3"/>
        <v>0.58617742097292858</v>
      </c>
    </row>
    <row r="76" spans="1:13" x14ac:dyDescent="0.25">
      <c r="A76" s="162" t="s">
        <v>97</v>
      </c>
      <c r="B76" s="163"/>
      <c r="C76" s="170"/>
      <c r="D76" s="163"/>
      <c r="E76" s="163"/>
      <c r="F76" s="163"/>
      <c r="G76" s="163"/>
      <c r="H76" s="163"/>
      <c r="I76" s="170">
        <f>63004877+83747698</f>
        <v>146752575</v>
      </c>
      <c r="J76" s="164"/>
      <c r="K76" s="11"/>
      <c r="L76" s="11"/>
      <c r="M76" s="165">
        <f t="shared" si="3"/>
        <v>0.63720787728304595</v>
      </c>
    </row>
    <row r="77" spans="1:13" x14ac:dyDescent="0.25">
      <c r="A77" s="162" t="s">
        <v>98</v>
      </c>
      <c r="B77" s="163"/>
      <c r="C77" s="170"/>
      <c r="D77" s="163"/>
      <c r="E77" s="163"/>
      <c r="F77" s="163"/>
      <c r="G77" s="163"/>
      <c r="H77" s="163"/>
      <c r="I77" s="170">
        <f>310464517+366588674</f>
        <v>677053191</v>
      </c>
      <c r="J77" s="164"/>
      <c r="K77" s="11"/>
      <c r="L77" s="11"/>
      <c r="M77" s="165">
        <f t="shared" si="3"/>
        <v>0.63580734488733337</v>
      </c>
    </row>
    <row r="78" spans="1:13" x14ac:dyDescent="0.25">
      <c r="A78" s="162" t="s">
        <v>99</v>
      </c>
      <c r="B78" s="163"/>
      <c r="C78" s="170"/>
      <c r="D78" s="163"/>
      <c r="E78" s="163"/>
      <c r="F78" s="163"/>
      <c r="G78" s="163"/>
      <c r="H78" s="163"/>
      <c r="I78" s="170">
        <v>782740768</v>
      </c>
      <c r="J78" s="164"/>
      <c r="K78" s="11"/>
      <c r="L78" s="11"/>
      <c r="M78" s="165">
        <f t="shared" si="3"/>
        <v>0.65075955714014067</v>
      </c>
    </row>
    <row r="79" spans="1:13" x14ac:dyDescent="0.25">
      <c r="A79" s="162" t="s">
        <v>100</v>
      </c>
      <c r="B79" s="163"/>
      <c r="C79" s="170"/>
      <c r="D79" s="163"/>
      <c r="E79" s="163"/>
      <c r="F79" s="163"/>
      <c r="G79" s="163"/>
      <c r="H79" s="163"/>
      <c r="I79" s="170">
        <f>142999030+265471694</f>
        <v>408470724</v>
      </c>
      <c r="J79" s="164"/>
      <c r="K79" s="11"/>
      <c r="L79" s="11"/>
      <c r="M79" s="165">
        <f t="shared" si="3"/>
        <v>0.73367293587016591</v>
      </c>
    </row>
    <row r="80" spans="1:13" x14ac:dyDescent="0.25">
      <c r="A80" s="162" t="s">
        <v>101</v>
      </c>
      <c r="B80" s="163"/>
      <c r="C80" s="170"/>
      <c r="D80" s="163"/>
      <c r="E80" s="163"/>
      <c r="F80" s="163"/>
      <c r="G80" s="163"/>
      <c r="H80" s="163"/>
      <c r="I80" s="170">
        <v>134940246</v>
      </c>
      <c r="J80" s="164"/>
      <c r="K80" s="11"/>
      <c r="L80" s="11"/>
      <c r="M80" s="165">
        <f t="shared" si="3"/>
        <v>0.83572849355054624</v>
      </c>
    </row>
    <row r="81" spans="1:13" ht="15.75" thickBot="1" x14ac:dyDescent="0.3">
      <c r="A81" s="168" t="s">
        <v>102</v>
      </c>
      <c r="B81" s="163"/>
      <c r="C81" s="170"/>
      <c r="D81" s="163"/>
      <c r="E81" s="163"/>
      <c r="F81" s="163"/>
      <c r="G81" s="163"/>
      <c r="H81" s="163"/>
      <c r="I81" s="170">
        <f>43887558+22948252+51630757+24494015+34166333</f>
        <v>177126915</v>
      </c>
      <c r="J81" s="164"/>
      <c r="K81" s="11"/>
      <c r="L81" s="11"/>
      <c r="M81" s="165">
        <f t="shared" si="3"/>
        <v>0.90738998487322331</v>
      </c>
    </row>
    <row r="82" spans="1:13" ht="15.75" thickTop="1" x14ac:dyDescent="0.25">
      <c r="A82" s="152"/>
      <c r="B82" s="143"/>
      <c r="C82" s="143"/>
      <c r="D82" s="143"/>
      <c r="E82" s="143"/>
      <c r="F82" s="143"/>
      <c r="G82" s="143"/>
      <c r="H82" s="143"/>
      <c r="I82" s="143"/>
      <c r="J82" s="144"/>
      <c r="K82" s="11"/>
      <c r="L82" s="11"/>
    </row>
    <row r="83" spans="1:13" x14ac:dyDescent="0.25">
      <c r="A83" s="145" t="s">
        <v>83</v>
      </c>
      <c r="B83" s="146"/>
      <c r="C83" s="147"/>
      <c r="D83" s="147"/>
      <c r="E83" s="146"/>
      <c r="F83" s="147"/>
      <c r="G83" s="147"/>
      <c r="H83" s="146"/>
      <c r="I83" s="147" t="s">
        <v>85</v>
      </c>
      <c r="J83" s="149"/>
      <c r="K83" s="11"/>
      <c r="L83" s="11"/>
    </row>
    <row r="84" spans="1:13" x14ac:dyDescent="0.25">
      <c r="A84" s="145" t="s">
        <v>86</v>
      </c>
      <c r="B84" s="146"/>
      <c r="C84" s="150"/>
      <c r="D84" s="150"/>
      <c r="E84" s="146"/>
      <c r="F84" s="150"/>
      <c r="G84" s="150"/>
      <c r="H84" s="146"/>
      <c r="I84" s="150" t="s">
        <v>77</v>
      </c>
      <c r="J84" s="151" t="s">
        <v>88</v>
      </c>
      <c r="K84" s="11"/>
      <c r="L84" s="11"/>
    </row>
    <row r="85" spans="1:13" x14ac:dyDescent="0.25">
      <c r="A85" s="145"/>
      <c r="B85" s="146"/>
      <c r="C85" s="153"/>
      <c r="D85" s="153"/>
      <c r="E85" s="146"/>
      <c r="F85" s="153"/>
      <c r="G85" s="153"/>
      <c r="H85" s="146"/>
      <c r="I85" s="153"/>
      <c r="J85" s="154"/>
      <c r="K85" s="11"/>
      <c r="L85" s="11"/>
    </row>
    <row r="86" spans="1:13" x14ac:dyDescent="0.25">
      <c r="A86" s="155"/>
      <c r="B86" s="156"/>
      <c r="C86" s="156"/>
      <c r="D86" s="156"/>
      <c r="E86" s="156"/>
      <c r="F86" s="156"/>
      <c r="G86" s="156"/>
      <c r="H86" s="156"/>
      <c r="I86" s="156">
        <v>8</v>
      </c>
      <c r="J86" s="157">
        <v>9</v>
      </c>
      <c r="K86" s="11"/>
      <c r="L86" s="11"/>
    </row>
    <row r="87" spans="1:13" x14ac:dyDescent="0.25">
      <c r="A87" s="158" t="s">
        <v>77</v>
      </c>
      <c r="B87" s="159"/>
      <c r="C87" s="169"/>
      <c r="D87" s="159"/>
      <c r="E87" s="159"/>
      <c r="F87" s="159"/>
      <c r="G87" s="159"/>
      <c r="H87" s="159"/>
      <c r="I87" s="169">
        <f>SUM(I88:I99)</f>
        <v>1133121926</v>
      </c>
      <c r="J87" s="160"/>
      <c r="K87" s="178"/>
      <c r="L87" s="11"/>
    </row>
    <row r="88" spans="1:13" x14ac:dyDescent="0.25">
      <c r="A88" s="162" t="s">
        <v>91</v>
      </c>
      <c r="B88" s="163"/>
      <c r="C88" s="170"/>
      <c r="D88" s="163"/>
      <c r="E88" s="163"/>
      <c r="F88" s="163"/>
      <c r="G88" s="163"/>
      <c r="H88" s="163"/>
      <c r="I88" s="170">
        <f>5000868+968647</f>
        <v>5969515</v>
      </c>
      <c r="J88" s="164"/>
      <c r="K88" s="11"/>
      <c r="L88" s="11"/>
    </row>
    <row r="89" spans="1:13" x14ac:dyDescent="0.25">
      <c r="A89" s="162" t="s">
        <v>92</v>
      </c>
      <c r="B89" s="163"/>
      <c r="C89" s="170"/>
      <c r="D89" s="163"/>
      <c r="E89" s="163"/>
      <c r="F89" s="163"/>
      <c r="G89" s="163"/>
      <c r="H89" s="163"/>
      <c r="I89" s="170">
        <v>2170248</v>
      </c>
      <c r="J89" s="164"/>
      <c r="K89" s="11"/>
      <c r="L89" s="11"/>
    </row>
    <row r="90" spans="1:13" x14ac:dyDescent="0.25">
      <c r="A90" s="162" t="s">
        <v>93</v>
      </c>
      <c r="B90" s="163"/>
      <c r="C90" s="170"/>
      <c r="D90" s="163"/>
      <c r="E90" s="163"/>
      <c r="F90" s="163"/>
      <c r="G90" s="163"/>
      <c r="H90" s="163"/>
      <c r="I90" s="170">
        <v>5262815</v>
      </c>
      <c r="J90" s="164"/>
      <c r="K90" s="11"/>
      <c r="L90" s="11"/>
    </row>
    <row r="91" spans="1:13" x14ac:dyDescent="0.25">
      <c r="A91" s="162" t="s">
        <v>94</v>
      </c>
      <c r="B91" s="163"/>
      <c r="C91" s="170"/>
      <c r="D91" s="163"/>
      <c r="E91" s="163"/>
      <c r="F91" s="163"/>
      <c r="G91" s="163"/>
      <c r="H91" s="163"/>
      <c r="I91" s="170">
        <v>8005972</v>
      </c>
      <c r="J91" s="164"/>
      <c r="K91" s="11"/>
      <c r="L91" s="11"/>
    </row>
    <row r="92" spans="1:13" x14ac:dyDescent="0.25">
      <c r="A92" s="162" t="s">
        <v>95</v>
      </c>
      <c r="B92" s="163"/>
      <c r="C92" s="170"/>
      <c r="D92" s="163"/>
      <c r="E92" s="163"/>
      <c r="F92" s="163"/>
      <c r="G92" s="163"/>
      <c r="H92" s="163"/>
      <c r="I92" s="170">
        <v>12113896</v>
      </c>
      <c r="J92" s="164"/>
    </row>
    <row r="93" spans="1:13" x14ac:dyDescent="0.25">
      <c r="A93" s="162" t="s">
        <v>96</v>
      </c>
      <c r="B93" s="163"/>
      <c r="C93" s="170"/>
      <c r="D93" s="163"/>
      <c r="E93" s="163"/>
      <c r="F93" s="163"/>
      <c r="G93" s="163"/>
      <c r="H93" s="163"/>
      <c r="I93" s="170">
        <v>15278856</v>
      </c>
      <c r="J93" s="164"/>
    </row>
    <row r="94" spans="1:13" x14ac:dyDescent="0.25">
      <c r="A94" s="162" t="s">
        <v>97</v>
      </c>
      <c r="B94" s="163"/>
      <c r="C94" s="170"/>
      <c r="D94" s="163"/>
      <c r="E94" s="163"/>
      <c r="F94" s="163"/>
      <c r="G94" s="163"/>
      <c r="H94" s="163"/>
      <c r="I94" s="170">
        <f>35978761+47574315</f>
        <v>83553076</v>
      </c>
      <c r="J94" s="164"/>
    </row>
    <row r="95" spans="1:13" x14ac:dyDescent="0.25">
      <c r="A95" s="162" t="s">
        <v>98</v>
      </c>
      <c r="B95" s="163"/>
      <c r="C95" s="170"/>
      <c r="D95" s="163"/>
      <c r="E95" s="163"/>
      <c r="F95" s="163"/>
      <c r="G95" s="163"/>
      <c r="H95" s="163"/>
      <c r="I95" s="170">
        <f>177110266+210708153</f>
        <v>387818419</v>
      </c>
      <c r="J95" s="164"/>
    </row>
    <row r="96" spans="1:13" x14ac:dyDescent="0.25">
      <c r="A96" s="162" t="s">
        <v>99</v>
      </c>
      <c r="B96" s="163"/>
      <c r="C96" s="170"/>
      <c r="D96" s="163"/>
      <c r="E96" s="163"/>
      <c r="F96" s="163"/>
      <c r="G96" s="163"/>
      <c r="H96" s="163"/>
      <c r="I96" s="170">
        <v>420070254</v>
      </c>
      <c r="J96" s="164"/>
    </row>
    <row r="97" spans="1:10" x14ac:dyDescent="0.25">
      <c r="A97" s="162" t="s">
        <v>100</v>
      </c>
      <c r="B97" s="163"/>
      <c r="C97" s="170"/>
      <c r="D97" s="163"/>
      <c r="E97" s="163"/>
      <c r="F97" s="163"/>
      <c r="G97" s="163"/>
      <c r="H97" s="163"/>
      <c r="I97" s="170">
        <f>61521608+86755374</f>
        <v>148276982</v>
      </c>
      <c r="J97" s="164"/>
    </row>
    <row r="98" spans="1:10" x14ac:dyDescent="0.25">
      <c r="A98" s="162" t="s">
        <v>101</v>
      </c>
      <c r="B98" s="163"/>
      <c r="C98" s="170"/>
      <c r="D98" s="163"/>
      <c r="E98" s="163"/>
      <c r="F98" s="163"/>
      <c r="G98" s="163"/>
      <c r="H98" s="163"/>
      <c r="I98" s="170">
        <v>26523970</v>
      </c>
      <c r="J98" s="164"/>
    </row>
    <row r="99" spans="1:10" x14ac:dyDescent="0.25">
      <c r="A99" s="173" t="s">
        <v>102</v>
      </c>
      <c r="B99" s="163"/>
      <c r="C99" s="170"/>
      <c r="D99" s="163"/>
      <c r="E99" s="163"/>
      <c r="F99" s="163"/>
      <c r="G99" s="163"/>
      <c r="H99" s="163"/>
      <c r="I99" s="170">
        <f>6735905+3020142+5385358+1605402+1331116</f>
        <v>18077923</v>
      </c>
      <c r="J99" s="164"/>
    </row>
    <row r="101" spans="1:10" x14ac:dyDescent="0.25">
      <c r="A101" s="174" t="s">
        <v>107</v>
      </c>
    </row>
  </sheetData>
  <hyperlinks>
    <hyperlink ref="D1" location="Index!A1" display="Index" xr:uid="{00000000-0004-0000-1200-000000000000}"/>
    <hyperlink ref="A101" r:id="rId1"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Y52"/>
  <sheetViews>
    <sheetView workbookViewId="0">
      <selection activeCell="K52" sqref="K52"/>
    </sheetView>
  </sheetViews>
  <sheetFormatPr defaultRowHeight="15" x14ac:dyDescent="0.25"/>
  <cols>
    <col min="1" max="1" width="25.28515625" style="61" customWidth="1"/>
    <col min="2" max="2" width="7" style="61" customWidth="1"/>
    <col min="3" max="3" width="7.5703125" style="61" customWidth="1"/>
    <col min="4" max="4" width="8.5703125" style="61" customWidth="1"/>
    <col min="5" max="5" width="2.5703125" style="61" customWidth="1"/>
    <col min="6" max="7" width="7.5703125" style="61" customWidth="1"/>
    <col min="8" max="8" width="8.42578125" style="61" customWidth="1"/>
    <col min="9" max="9" width="1.5703125" style="61" customWidth="1"/>
    <col min="10" max="10" width="11.7109375" style="61" customWidth="1"/>
    <col min="11" max="24" width="8.7109375" style="61" customWidth="1"/>
    <col min="25" max="27" width="9.140625" style="61"/>
    <col min="28" max="28" width="4.140625" style="61" customWidth="1"/>
    <col min="29" max="29" width="6.28515625" style="61" customWidth="1"/>
    <col min="30" max="30" width="7.5703125" style="61" customWidth="1"/>
    <col min="31" max="31" width="7.28515625" style="61" customWidth="1"/>
    <col min="32" max="33" width="8.140625" style="61" customWidth="1"/>
    <col min="34" max="38" width="7.85546875" style="61" customWidth="1"/>
    <col min="39" max="39" width="9.140625" style="61"/>
    <col min="40" max="40" width="9.85546875" style="61" customWidth="1"/>
    <col min="41" max="16384" width="9.140625" style="61"/>
  </cols>
  <sheetData>
    <row r="1" spans="1:25" s="73" customFormat="1" x14ac:dyDescent="0.25">
      <c r="A1" s="62" t="s">
        <v>121</v>
      </c>
      <c r="L1" s="184" t="s">
        <v>113</v>
      </c>
    </row>
    <row r="2" spans="1:25" x14ac:dyDescent="0.25">
      <c r="A2" s="8"/>
      <c r="B2" s="8"/>
      <c r="C2" s="8"/>
      <c r="D2" s="8"/>
      <c r="E2" s="8"/>
      <c r="F2" s="8"/>
      <c r="G2" s="8"/>
      <c r="H2" s="8"/>
      <c r="I2" s="8"/>
      <c r="J2" s="8"/>
      <c r="K2" s="11"/>
      <c r="L2" s="11"/>
      <c r="M2" s="11"/>
      <c r="N2" s="11"/>
      <c r="O2" s="11"/>
      <c r="P2" s="11"/>
      <c r="Q2" s="11"/>
      <c r="R2" s="11"/>
      <c r="S2" s="11"/>
      <c r="T2" s="11"/>
      <c r="U2" s="11"/>
      <c r="V2" s="11"/>
      <c r="W2" s="11"/>
      <c r="X2" s="11"/>
      <c r="Y2" s="11"/>
    </row>
    <row r="3" spans="1:25" ht="12.75" customHeight="1" x14ac:dyDescent="0.25">
      <c r="A3" s="11"/>
      <c r="B3" s="295" t="s">
        <v>31</v>
      </c>
      <c r="C3" s="295"/>
      <c r="D3" s="295"/>
      <c r="E3" s="295"/>
      <c r="F3" s="295"/>
      <c r="G3" s="295"/>
      <c r="H3" s="295"/>
      <c r="I3" s="11"/>
      <c r="J3" s="296" t="s">
        <v>110</v>
      </c>
      <c r="K3" s="11"/>
      <c r="L3" s="183"/>
      <c r="M3" s="82"/>
      <c r="N3" s="11"/>
      <c r="O3" s="11"/>
      <c r="P3" s="11"/>
      <c r="Q3" s="11"/>
      <c r="R3" s="11"/>
      <c r="S3" s="11"/>
      <c r="T3" s="11"/>
      <c r="U3" s="11"/>
      <c r="V3" s="11"/>
      <c r="W3" s="11"/>
      <c r="X3" s="11"/>
      <c r="Y3" s="11"/>
    </row>
    <row r="4" spans="1:25" ht="12" customHeight="1" x14ac:dyDescent="0.25">
      <c r="A4" s="20"/>
      <c r="B4" s="299">
        <v>1988</v>
      </c>
      <c r="C4" s="299"/>
      <c r="D4" s="299"/>
      <c r="E4" s="70"/>
      <c r="F4" s="300">
        <v>2005</v>
      </c>
      <c r="G4" s="300"/>
      <c r="H4" s="300"/>
      <c r="I4" s="70"/>
      <c r="J4" s="297"/>
      <c r="K4" s="70"/>
      <c r="L4" s="183"/>
      <c r="M4" s="82"/>
      <c r="N4" s="83"/>
      <c r="O4" s="83"/>
      <c r="P4" s="83"/>
      <c r="Q4" s="83"/>
      <c r="R4" s="11"/>
      <c r="S4" s="11"/>
      <c r="T4" s="84"/>
      <c r="U4" s="11"/>
      <c r="V4" s="11"/>
      <c r="W4" s="11"/>
      <c r="X4" s="11"/>
      <c r="Y4" s="11"/>
    </row>
    <row r="5" spans="1:25" x14ac:dyDescent="0.25">
      <c r="A5" s="21"/>
      <c r="B5" s="22" t="s">
        <v>12</v>
      </c>
      <c r="C5" s="22" t="s">
        <v>13</v>
      </c>
      <c r="D5" s="22" t="s">
        <v>109</v>
      </c>
      <c r="E5" s="22"/>
      <c r="F5" s="22" t="s">
        <v>12</v>
      </c>
      <c r="G5" s="22" t="s">
        <v>13</v>
      </c>
      <c r="H5" s="22" t="s">
        <v>109</v>
      </c>
      <c r="I5" s="22"/>
      <c r="J5" s="298"/>
      <c r="K5" s="69"/>
      <c r="L5" s="183"/>
      <c r="M5" s="78"/>
      <c r="N5" s="83"/>
      <c r="O5" s="83"/>
      <c r="P5" s="83"/>
      <c r="Q5" s="83"/>
      <c r="R5" s="79"/>
      <c r="S5" s="79"/>
      <c r="T5" s="77"/>
      <c r="U5" s="77"/>
      <c r="V5" s="11"/>
      <c r="W5" s="11"/>
      <c r="X5" s="11"/>
      <c r="Y5" s="11"/>
    </row>
    <row r="6" spans="1:25" ht="17.25" customHeight="1" x14ac:dyDescent="0.25">
      <c r="A6" s="34" t="s">
        <v>122</v>
      </c>
      <c r="B6" s="24"/>
      <c r="C6" s="24"/>
      <c r="D6" s="24"/>
      <c r="E6" s="24"/>
      <c r="F6" s="27"/>
      <c r="G6" s="27"/>
      <c r="H6" s="24"/>
      <c r="I6" s="24"/>
      <c r="J6" s="24"/>
      <c r="L6" s="55"/>
      <c r="M6" s="55"/>
      <c r="O6" s="86"/>
      <c r="P6" s="55"/>
      <c r="Q6" s="55"/>
      <c r="R6" s="11"/>
      <c r="S6" s="11"/>
      <c r="T6" s="11"/>
      <c r="U6" s="11"/>
      <c r="V6" s="11"/>
      <c r="W6" s="11"/>
      <c r="X6" s="11"/>
      <c r="Y6" s="11"/>
    </row>
    <row r="7" spans="1:25" x14ac:dyDescent="0.25">
      <c r="A7" s="32" t="s">
        <v>68</v>
      </c>
      <c r="B7" s="29">
        <v>0.80800000000000005</v>
      </c>
      <c r="C7" s="29">
        <v>0.41399999999999998</v>
      </c>
      <c r="D7" s="24">
        <f>B7-C7</f>
        <v>0.39400000000000007</v>
      </c>
      <c r="E7" s="29"/>
      <c r="F7" s="29">
        <v>1.0089999999999999</v>
      </c>
      <c r="G7" s="29">
        <v>0.51700000000000002</v>
      </c>
      <c r="H7" s="24">
        <f>F7-G7</f>
        <v>0.49199999999999988</v>
      </c>
      <c r="I7" s="12"/>
      <c r="J7" s="65">
        <f>(H7-D7)/(F7-B7)</f>
        <v>0.48756218905472581</v>
      </c>
      <c r="K7" s="47"/>
      <c r="L7" s="65"/>
      <c r="M7" s="86"/>
      <c r="O7" s="86"/>
      <c r="P7" s="55"/>
      <c r="Q7" s="55"/>
      <c r="R7" s="80"/>
      <c r="S7" s="80"/>
      <c r="T7" s="27"/>
      <c r="U7" s="81"/>
      <c r="V7" s="11"/>
      <c r="W7" s="11"/>
      <c r="X7" s="11"/>
      <c r="Y7" s="11"/>
    </row>
    <row r="8" spans="1:25" x14ac:dyDescent="0.25">
      <c r="A8" s="32" t="s">
        <v>67</v>
      </c>
      <c r="B8" s="29">
        <v>0.61499999999999999</v>
      </c>
      <c r="C8" s="29">
        <v>0.40899999999999997</v>
      </c>
      <c r="D8" s="24">
        <f>B8-C8</f>
        <v>0.20600000000000002</v>
      </c>
      <c r="E8" s="29"/>
      <c r="F8" s="29">
        <v>0.745</v>
      </c>
      <c r="G8" s="29">
        <v>0.51100000000000001</v>
      </c>
      <c r="H8" s="24">
        <f>F8-G8</f>
        <v>0.23399999999999999</v>
      </c>
      <c r="I8" s="12"/>
      <c r="J8" s="65">
        <f>(H8-D8)/(F8-B8)</f>
        <v>0.21538461538461515</v>
      </c>
      <c r="K8" s="47"/>
      <c r="L8" s="65"/>
      <c r="M8" s="86"/>
      <c r="O8" s="86"/>
      <c r="P8" s="55"/>
      <c r="Q8" s="55"/>
      <c r="R8" s="80"/>
      <c r="S8" s="80"/>
      <c r="T8" s="27"/>
      <c r="U8" s="81"/>
      <c r="V8" s="11"/>
      <c r="W8" s="11"/>
      <c r="X8" s="11"/>
      <c r="Y8" s="11"/>
    </row>
    <row r="9" spans="1:25" x14ac:dyDescent="0.25">
      <c r="A9" s="32" t="s">
        <v>32</v>
      </c>
      <c r="B9" s="29">
        <v>0.35199999999999998</v>
      </c>
      <c r="C9" s="29">
        <v>0.24399999999999999</v>
      </c>
      <c r="D9" s="24">
        <f>B9-C9</f>
        <v>0.10799999999999998</v>
      </c>
      <c r="E9" s="29"/>
      <c r="F9" s="29">
        <v>0.48299999999999998</v>
      </c>
      <c r="G9" s="29">
        <v>0.35499999999999998</v>
      </c>
      <c r="H9" s="24">
        <f>F9-G9</f>
        <v>0.128</v>
      </c>
      <c r="I9" s="12"/>
      <c r="J9" s="65">
        <f>(H9-D9)/(F9-B9)</f>
        <v>0.15267175572519098</v>
      </c>
      <c r="K9" s="47"/>
      <c r="L9" s="65"/>
      <c r="M9" s="86"/>
      <c r="O9" s="86"/>
      <c r="P9" s="55"/>
      <c r="Q9" s="55"/>
      <c r="R9" s="80"/>
      <c r="S9" s="80"/>
      <c r="T9" s="27"/>
      <c r="U9" s="81"/>
      <c r="V9" s="11"/>
      <c r="W9" s="11"/>
      <c r="X9" s="11"/>
      <c r="Y9" s="11"/>
    </row>
    <row r="10" spans="1:25" x14ac:dyDescent="0.25">
      <c r="A10" s="32" t="s">
        <v>33</v>
      </c>
      <c r="B10" s="24">
        <v>0.42799999999999999</v>
      </c>
      <c r="C10" s="24">
        <v>0.378</v>
      </c>
      <c r="D10" s="24">
        <f>B10-C10</f>
        <v>4.9999999999999989E-2</v>
      </c>
      <c r="E10" s="24"/>
      <c r="F10" s="24">
        <v>0.503</v>
      </c>
      <c r="G10" s="24">
        <v>0.45400000000000001</v>
      </c>
      <c r="H10" s="24">
        <f>F10-G10</f>
        <v>4.8999999999999988E-2</v>
      </c>
      <c r="I10" s="12"/>
      <c r="J10" s="65">
        <f>(H10-D10)/(F10-B10)</f>
        <v>-1.3333333333333343E-2</v>
      </c>
      <c r="K10" s="47"/>
      <c r="L10" s="65"/>
      <c r="M10" s="86"/>
      <c r="O10" s="86"/>
      <c r="P10" s="55"/>
      <c r="Q10" s="55"/>
      <c r="R10" s="80"/>
      <c r="S10" s="80"/>
      <c r="T10" s="27"/>
      <c r="U10" s="81"/>
      <c r="V10" s="11"/>
      <c r="W10" s="11"/>
      <c r="X10" s="11"/>
      <c r="Y10" s="11"/>
    </row>
    <row r="11" spans="1:25" ht="6.75" customHeight="1" x14ac:dyDescent="0.25">
      <c r="A11" s="28"/>
      <c r="B11" s="28"/>
      <c r="C11" s="28"/>
      <c r="D11" s="28"/>
      <c r="E11" s="28"/>
      <c r="F11" s="28"/>
      <c r="G11" s="28"/>
      <c r="H11" s="28"/>
      <c r="I11" s="28"/>
      <c r="J11" s="28"/>
      <c r="K11" s="200"/>
      <c r="L11" s="67"/>
      <c r="M11" s="67"/>
      <c r="O11" s="86"/>
      <c r="P11" s="56"/>
      <c r="Q11" s="56"/>
      <c r="R11" s="11"/>
      <c r="S11" s="11"/>
      <c r="T11" s="11"/>
      <c r="U11" s="11"/>
      <c r="V11" s="11"/>
      <c r="W11" s="11"/>
      <c r="X11" s="11"/>
      <c r="Y11" s="11"/>
    </row>
    <row r="12" spans="1:25" x14ac:dyDescent="0.25">
      <c r="A12" s="34" t="s">
        <v>123</v>
      </c>
      <c r="K12" s="200"/>
      <c r="L12" s="55"/>
      <c r="M12" s="55"/>
      <c r="O12" s="56"/>
      <c r="P12" s="55"/>
      <c r="Q12" s="55"/>
      <c r="R12" s="11"/>
      <c r="S12" s="11"/>
      <c r="T12" s="11"/>
      <c r="U12" s="11"/>
      <c r="V12" s="11"/>
      <c r="W12" s="11"/>
      <c r="X12" s="11"/>
      <c r="Y12" s="11"/>
    </row>
    <row r="13" spans="1:25" x14ac:dyDescent="0.25">
      <c r="A13" s="32" t="s">
        <v>68</v>
      </c>
      <c r="B13" s="29">
        <v>0.96667105210000004</v>
      </c>
      <c r="C13" s="29">
        <v>0.53626366420000005</v>
      </c>
      <c r="D13" s="24">
        <f>B13-C13</f>
        <v>0.43040738789999999</v>
      </c>
      <c r="E13" s="29"/>
      <c r="F13" s="29">
        <v>1.0663506900999999</v>
      </c>
      <c r="G13" s="29">
        <v>0.55739061000000001</v>
      </c>
      <c r="H13" s="24">
        <f>F13-G13</f>
        <v>0.50896008009999993</v>
      </c>
      <c r="I13" s="12"/>
      <c r="J13" s="65">
        <f>(H13-D13)/(F13-B13)</f>
        <v>0.78805153967352903</v>
      </c>
      <c r="K13" s="47"/>
      <c r="L13" s="65"/>
      <c r="M13" s="86"/>
      <c r="O13" s="86"/>
      <c r="P13" s="55"/>
      <c r="Q13" s="55"/>
      <c r="R13" s="80"/>
      <c r="S13" s="80"/>
      <c r="T13" s="27"/>
      <c r="U13" s="81"/>
      <c r="V13" s="11"/>
      <c r="W13" s="11"/>
      <c r="X13" s="11"/>
      <c r="Y13" s="11"/>
    </row>
    <row r="14" spans="1:25" x14ac:dyDescent="0.25">
      <c r="A14" s="32" t="s">
        <v>67</v>
      </c>
      <c r="B14" s="29">
        <v>0.74060349000000003</v>
      </c>
      <c r="C14" s="29">
        <v>0.52392794580000002</v>
      </c>
      <c r="D14" s="24">
        <f>B14-C14</f>
        <v>0.21667554420000001</v>
      </c>
      <c r="E14" s="29"/>
      <c r="F14" s="29">
        <v>0.78953964509999996</v>
      </c>
      <c r="G14" s="29">
        <v>0.55048028859999998</v>
      </c>
      <c r="H14" s="24">
        <f>F14-G14</f>
        <v>0.23905935649999999</v>
      </c>
      <c r="I14" s="12"/>
      <c r="J14" s="65">
        <f>(H14-D14)/(F14-B14)</f>
        <v>0.45740847956401876</v>
      </c>
      <c r="K14" s="47"/>
      <c r="L14" s="65"/>
      <c r="M14" s="86"/>
      <c r="O14" s="86"/>
      <c r="P14" s="55"/>
      <c r="Q14" s="55"/>
      <c r="R14" s="80"/>
      <c r="S14" s="80"/>
      <c r="T14" s="27"/>
      <c r="U14" s="81"/>
      <c r="V14" s="11"/>
      <c r="W14" s="11"/>
      <c r="X14" s="11"/>
      <c r="Y14" s="11"/>
    </row>
    <row r="15" spans="1:25" x14ac:dyDescent="0.25">
      <c r="A15" s="32" t="s">
        <v>32</v>
      </c>
      <c r="B15" s="29">
        <v>0.44051120659999998</v>
      </c>
      <c r="C15" s="29">
        <v>0.32144850539999997</v>
      </c>
      <c r="D15" s="24">
        <f>B15-C15</f>
        <v>0.11906270120000001</v>
      </c>
      <c r="E15" s="29"/>
      <c r="F15" s="29">
        <v>0.523973684</v>
      </c>
      <c r="G15" s="29">
        <v>0.39119559879999999</v>
      </c>
      <c r="H15" s="24">
        <f>F15-G15</f>
        <v>0.13277808520000001</v>
      </c>
      <c r="I15" s="12"/>
      <c r="J15" s="65">
        <f>(H15-D15)/(F15-B15)</f>
        <v>0.16432994115748589</v>
      </c>
      <c r="K15" s="47"/>
      <c r="L15" s="65"/>
      <c r="M15" s="86"/>
      <c r="O15" s="86"/>
      <c r="P15" s="55"/>
      <c r="Q15" s="55"/>
      <c r="R15" s="80"/>
      <c r="S15" s="80"/>
      <c r="T15" s="27"/>
      <c r="U15" s="81"/>
      <c r="V15" s="11"/>
      <c r="W15" s="11"/>
      <c r="X15" s="11"/>
      <c r="Y15" s="11"/>
    </row>
    <row r="16" spans="1:25" x14ac:dyDescent="0.25">
      <c r="A16" s="32" t="s">
        <v>33</v>
      </c>
      <c r="B16" s="24">
        <v>0.48781022670000002</v>
      </c>
      <c r="C16" s="24">
        <v>0.43659745909999997</v>
      </c>
      <c r="D16" s="24">
        <f>B16-C16</f>
        <v>5.1212767600000042E-2</v>
      </c>
      <c r="E16" s="24"/>
      <c r="F16" s="24">
        <v>0.52747197310000005</v>
      </c>
      <c r="G16" s="24">
        <v>0.47681856859999999</v>
      </c>
      <c r="H16" s="24">
        <f>F16-G16</f>
        <v>5.0653404500000054E-2</v>
      </c>
      <c r="I16" s="76"/>
      <c r="J16" s="65">
        <f>(H16-D16)/(F16-B16)</f>
        <v>-1.4103340139353703E-2</v>
      </c>
      <c r="K16" s="47"/>
      <c r="L16" s="65"/>
      <c r="M16" s="86"/>
      <c r="O16" s="86"/>
      <c r="P16" s="55"/>
      <c r="Q16" s="55"/>
      <c r="R16" s="80"/>
      <c r="S16" s="80"/>
      <c r="T16" s="27"/>
      <c r="U16" s="81"/>
      <c r="V16" s="11"/>
      <c r="W16" s="11"/>
      <c r="X16" s="11"/>
      <c r="Y16" s="11"/>
    </row>
    <row r="17" spans="1:25" s="191" customFormat="1" ht="8.25" customHeight="1" x14ac:dyDescent="0.25">
      <c r="A17" s="32"/>
      <c r="B17" s="24"/>
      <c r="C17" s="24"/>
      <c r="D17" s="24"/>
      <c r="E17" s="24"/>
      <c r="F17" s="24"/>
      <c r="G17" s="24"/>
      <c r="H17" s="24"/>
      <c r="I17" s="76"/>
      <c r="J17" s="65"/>
      <c r="K17" s="47"/>
      <c r="L17" s="65"/>
      <c r="M17" s="86"/>
      <c r="O17" s="86"/>
      <c r="P17" s="55"/>
      <c r="Q17" s="55"/>
      <c r="R17" s="80"/>
      <c r="S17" s="80"/>
      <c r="T17" s="27"/>
      <c r="U17" s="81"/>
      <c r="V17" s="11"/>
      <c r="W17" s="11"/>
      <c r="X17" s="11"/>
      <c r="Y17" s="11"/>
    </row>
    <row r="18" spans="1:25" s="191" customFormat="1" x14ac:dyDescent="0.25">
      <c r="A18" s="26" t="s">
        <v>175</v>
      </c>
      <c r="B18" s="24"/>
      <c r="C18" s="24"/>
      <c r="D18" s="24"/>
      <c r="E18" s="24"/>
      <c r="F18" s="27"/>
      <c r="G18" s="27"/>
      <c r="H18" s="24"/>
      <c r="I18" s="24"/>
      <c r="J18" s="24"/>
      <c r="K18" s="47"/>
      <c r="L18" s="65"/>
      <c r="M18" s="86"/>
      <c r="O18" s="86"/>
      <c r="P18" s="55"/>
      <c r="Q18" s="55"/>
      <c r="R18" s="80"/>
      <c r="S18" s="80"/>
      <c r="T18" s="27"/>
      <c r="U18" s="81"/>
      <c r="V18" s="11"/>
      <c r="W18" s="11"/>
      <c r="X18" s="11"/>
      <c r="Y18" s="11"/>
    </row>
    <row r="19" spans="1:25" s="191" customFormat="1" x14ac:dyDescent="0.25">
      <c r="A19" s="32" t="s">
        <v>68</v>
      </c>
      <c r="B19" s="24">
        <v>0.49299999999999999</v>
      </c>
      <c r="C19" s="24">
        <v>0.34899999999999998</v>
      </c>
      <c r="D19" s="24">
        <f>B19-C19</f>
        <v>0.14400000000000002</v>
      </c>
      <c r="E19" s="65"/>
      <c r="F19" s="27">
        <v>0.59599999999999997</v>
      </c>
      <c r="G19" s="27">
        <v>0.44800000000000001</v>
      </c>
      <c r="H19" s="24">
        <f>F19-G19</f>
        <v>0.14799999999999996</v>
      </c>
      <c r="I19" s="65"/>
      <c r="J19" s="65">
        <f>(H19-D19)/(F19-B19)</f>
        <v>3.8834951456310184E-2</v>
      </c>
      <c r="K19" s="47"/>
      <c r="L19" s="65"/>
      <c r="M19" s="86"/>
      <c r="O19" s="86"/>
      <c r="P19" s="55"/>
      <c r="Q19" s="55"/>
      <c r="R19" s="80"/>
      <c r="S19" s="80"/>
      <c r="T19" s="27"/>
      <c r="U19" s="81"/>
      <c r="V19" s="11"/>
      <c r="W19" s="11"/>
      <c r="X19" s="11"/>
      <c r="Y19" s="11"/>
    </row>
    <row r="20" spans="1:25" s="191" customFormat="1" x14ac:dyDescent="0.25">
      <c r="A20" s="32" t="s">
        <v>67</v>
      </c>
      <c r="B20" s="24">
        <v>0.49299999999999999</v>
      </c>
      <c r="C20" s="24">
        <v>0.34899999999999998</v>
      </c>
      <c r="D20" s="24">
        <f>B20-C20</f>
        <v>0.14400000000000002</v>
      </c>
      <c r="E20" s="65"/>
      <c r="F20" s="27">
        <v>0.59599999999999997</v>
      </c>
      <c r="G20" s="27">
        <v>0.44800000000000001</v>
      </c>
      <c r="H20" s="24">
        <f>F20-G20</f>
        <v>0.14799999999999996</v>
      </c>
      <c r="I20" s="65"/>
      <c r="J20" s="65">
        <f>(H20-D20)/(F20-B20)</f>
        <v>3.8834951456310184E-2</v>
      </c>
      <c r="K20" s="47"/>
      <c r="L20" s="65"/>
      <c r="M20" s="86"/>
      <c r="O20" s="86"/>
      <c r="P20" s="55"/>
      <c r="Q20" s="55"/>
      <c r="R20" s="80"/>
      <c r="S20" s="80"/>
      <c r="T20" s="27"/>
      <c r="U20" s="81"/>
      <c r="V20" s="11"/>
      <c r="W20" s="11"/>
      <c r="X20" s="11"/>
      <c r="Y20" s="11"/>
    </row>
    <row r="21" spans="1:25" s="191" customFormat="1" x14ac:dyDescent="0.25">
      <c r="A21" s="32" t="s">
        <v>32</v>
      </c>
      <c r="B21" s="24">
        <v>0.26900000000000002</v>
      </c>
      <c r="C21" s="24">
        <v>0.20399999999999999</v>
      </c>
      <c r="D21" s="24">
        <f>B21-C21</f>
        <v>6.500000000000003E-2</v>
      </c>
      <c r="E21" s="65"/>
      <c r="F21" s="24">
        <v>0.38200000000000001</v>
      </c>
      <c r="G21" s="24">
        <v>0.316</v>
      </c>
      <c r="H21" s="24">
        <f>F21-G21</f>
        <v>6.6000000000000003E-2</v>
      </c>
      <c r="I21" s="65"/>
      <c r="J21" s="65">
        <f>(H21-D21)/(F21-B21)</f>
        <v>8.849557522123656E-3</v>
      </c>
      <c r="K21" s="47"/>
      <c r="L21" s="65"/>
      <c r="M21" s="86"/>
      <c r="O21" s="86"/>
      <c r="P21" s="55"/>
      <c r="Q21" s="55"/>
      <c r="R21" s="80"/>
      <c r="S21" s="80"/>
      <c r="T21" s="27"/>
      <c r="U21" s="81"/>
      <c r="V21" s="11"/>
      <c r="W21" s="11"/>
      <c r="X21" s="11"/>
      <c r="Y21" s="11"/>
    </row>
    <row r="22" spans="1:25" s="191" customFormat="1" x14ac:dyDescent="0.25">
      <c r="A22" s="32" t="s">
        <v>33</v>
      </c>
      <c r="B22" s="24">
        <v>0.39200000000000002</v>
      </c>
      <c r="C22" s="24">
        <v>0.34899999999999998</v>
      </c>
      <c r="D22" s="24">
        <f>B22-C22</f>
        <v>4.3000000000000038E-2</v>
      </c>
      <c r="E22" s="65"/>
      <c r="F22" s="27">
        <v>0.46500000000000002</v>
      </c>
      <c r="G22" s="27">
        <v>0.43</v>
      </c>
      <c r="H22" s="24">
        <f>F22-G22</f>
        <v>3.5000000000000031E-2</v>
      </c>
      <c r="I22" s="65"/>
      <c r="J22" s="65">
        <f>(H22-D22)/(F22-B22)</f>
        <v>-0.10958904109589049</v>
      </c>
      <c r="K22" s="47"/>
      <c r="L22" s="65"/>
      <c r="M22" s="86"/>
      <c r="O22" s="86"/>
      <c r="P22" s="55"/>
      <c r="Q22" s="55"/>
      <c r="R22" s="80"/>
      <c r="S22" s="80"/>
      <c r="T22" s="27"/>
      <c r="U22" s="81"/>
      <c r="V22" s="11"/>
      <c r="W22" s="11"/>
      <c r="X22" s="11"/>
      <c r="Y22" s="11"/>
    </row>
    <row r="23" spans="1:25" s="191" customFormat="1" ht="9.75" customHeight="1" x14ac:dyDescent="0.25">
      <c r="A23" s="28"/>
      <c r="B23" s="28"/>
      <c r="C23" s="28"/>
      <c r="D23" s="28"/>
      <c r="E23" s="28"/>
      <c r="F23" s="28"/>
      <c r="G23" s="28"/>
      <c r="H23" s="28"/>
      <c r="I23" s="28"/>
      <c r="J23" s="28"/>
      <c r="K23" s="47"/>
      <c r="L23" s="65"/>
      <c r="M23" s="86"/>
      <c r="O23" s="86"/>
      <c r="P23" s="55"/>
      <c r="Q23" s="55"/>
      <c r="R23" s="80"/>
      <c r="S23" s="80"/>
      <c r="T23" s="27"/>
      <c r="U23" s="81"/>
      <c r="V23" s="11"/>
      <c r="W23" s="11"/>
      <c r="X23" s="11"/>
      <c r="Y23" s="11"/>
    </row>
    <row r="24" spans="1:25" s="191" customFormat="1" x14ac:dyDescent="0.25">
      <c r="A24" s="26" t="s">
        <v>176</v>
      </c>
      <c r="B24" s="24"/>
      <c r="C24" s="24"/>
      <c r="D24" s="24"/>
      <c r="E24" s="24"/>
      <c r="F24" s="27"/>
      <c r="G24" s="24"/>
      <c r="H24" s="24"/>
      <c r="I24" s="24"/>
      <c r="J24" s="24"/>
      <c r="K24" s="47"/>
      <c r="L24" s="65"/>
      <c r="M24" s="86"/>
      <c r="O24" s="86"/>
      <c r="P24" s="55"/>
      <c r="Q24" s="55"/>
      <c r="R24" s="80"/>
      <c r="S24" s="80"/>
      <c r="T24" s="27"/>
      <c r="U24" s="81"/>
      <c r="V24" s="11"/>
      <c r="W24" s="11"/>
      <c r="X24" s="11"/>
      <c r="Y24" s="11"/>
    </row>
    <row r="25" spans="1:25" s="191" customFormat="1" x14ac:dyDescent="0.25">
      <c r="A25" s="32" t="s">
        <v>68</v>
      </c>
      <c r="B25" s="24">
        <v>0.71099999999999997</v>
      </c>
      <c r="C25" s="24">
        <v>0.34599999999999997</v>
      </c>
      <c r="D25" s="24">
        <f>B25-C25</f>
        <v>0.36499999999999999</v>
      </c>
      <c r="E25" s="65"/>
      <c r="F25" s="27">
        <v>0.89500000000000002</v>
      </c>
      <c r="G25" s="27">
        <v>0.41599999999999998</v>
      </c>
      <c r="H25" s="24">
        <f>F25-G25</f>
        <v>0.47900000000000004</v>
      </c>
      <c r="I25" s="65"/>
      <c r="J25" s="65">
        <f>(H25-D25)/(F25-B25)</f>
        <v>0.61956521739130443</v>
      </c>
      <c r="K25" s="47"/>
      <c r="L25" s="65"/>
      <c r="M25" s="86"/>
      <c r="O25" s="86"/>
      <c r="P25" s="55"/>
      <c r="Q25" s="55"/>
      <c r="R25" s="80"/>
      <c r="S25" s="80"/>
      <c r="T25" s="27"/>
      <c r="U25" s="81"/>
      <c r="V25" s="11"/>
      <c r="W25" s="11"/>
      <c r="X25" s="11"/>
      <c r="Y25" s="11"/>
    </row>
    <row r="26" spans="1:25" s="191" customFormat="1" x14ac:dyDescent="0.25">
      <c r="A26" s="32" t="s">
        <v>67</v>
      </c>
      <c r="B26" s="24">
        <v>0.52200000000000002</v>
      </c>
      <c r="C26" s="24">
        <v>0.34200000000000003</v>
      </c>
      <c r="D26" s="24">
        <f>B26-C26</f>
        <v>0.18</v>
      </c>
      <c r="E26" s="65"/>
      <c r="F26" s="27">
        <v>0.622</v>
      </c>
      <c r="G26" s="27">
        <v>0.41099999999999998</v>
      </c>
      <c r="H26" s="24">
        <f>F26-G26</f>
        <v>0.21100000000000002</v>
      </c>
      <c r="I26" s="65"/>
      <c r="J26" s="65">
        <f>(H26-D26)/(F26-B26)</f>
        <v>0.31000000000000033</v>
      </c>
      <c r="K26" s="47"/>
      <c r="L26" s="65"/>
      <c r="M26" s="86"/>
      <c r="O26" s="86"/>
      <c r="P26" s="55"/>
      <c r="Q26" s="55"/>
      <c r="R26" s="80"/>
      <c r="S26" s="80"/>
      <c r="T26" s="27"/>
      <c r="U26" s="81"/>
      <c r="V26" s="11"/>
      <c r="W26" s="11"/>
      <c r="X26" s="11"/>
      <c r="Y26" s="11"/>
    </row>
    <row r="27" spans="1:25" s="191" customFormat="1" x14ac:dyDescent="0.25">
      <c r="A27" s="32" t="s">
        <v>32</v>
      </c>
      <c r="B27" s="24">
        <v>0.3</v>
      </c>
      <c r="C27" s="24">
        <v>0.20300000000000001</v>
      </c>
      <c r="D27" s="24">
        <f>B27-C27</f>
        <v>9.6999999999999975E-2</v>
      </c>
      <c r="E27" s="65"/>
      <c r="F27" s="24">
        <v>0.40200000000000002</v>
      </c>
      <c r="G27" s="24">
        <v>0.28399999999999997</v>
      </c>
      <c r="H27" s="24">
        <f>F27-G27</f>
        <v>0.11800000000000005</v>
      </c>
      <c r="I27" s="65"/>
      <c r="J27" s="65">
        <f>(H27-D27)/(F27-B27)</f>
        <v>0.20588235294117713</v>
      </c>
      <c r="K27" s="47"/>
      <c r="L27" s="65"/>
      <c r="M27" s="86"/>
      <c r="O27" s="86"/>
      <c r="P27" s="55"/>
      <c r="Q27" s="55"/>
      <c r="R27" s="80"/>
      <c r="S27" s="80"/>
      <c r="T27" s="27"/>
      <c r="U27" s="81"/>
      <c r="V27" s="11"/>
      <c r="W27" s="11"/>
      <c r="X27" s="11"/>
      <c r="Y27" s="11"/>
    </row>
    <row r="28" spans="1:25" s="191" customFormat="1" x14ac:dyDescent="0.25">
      <c r="A28" s="32" t="s">
        <v>33</v>
      </c>
      <c r="B28" s="24">
        <v>0.39500000000000002</v>
      </c>
      <c r="C28" s="24">
        <v>0.34599999999999997</v>
      </c>
      <c r="D28" s="24">
        <f>B28-C28</f>
        <v>4.9000000000000044E-2</v>
      </c>
      <c r="E28" s="65"/>
      <c r="F28" s="27">
        <v>0.45600000000000002</v>
      </c>
      <c r="G28" s="27">
        <v>0.40699999999999997</v>
      </c>
      <c r="H28" s="24">
        <f>F28-G28</f>
        <v>4.9000000000000044E-2</v>
      </c>
      <c r="I28" s="65"/>
      <c r="J28" s="65">
        <f>(H28-D28)/(F28-B28)</f>
        <v>0</v>
      </c>
      <c r="K28" s="47"/>
      <c r="L28" s="65"/>
      <c r="M28" s="86"/>
      <c r="O28" s="86"/>
      <c r="P28" s="55"/>
      <c r="Q28" s="55"/>
      <c r="R28" s="80"/>
      <c r="S28" s="80"/>
      <c r="T28" s="27"/>
      <c r="U28" s="81"/>
      <c r="V28" s="11"/>
      <c r="W28" s="11"/>
      <c r="X28" s="11"/>
      <c r="Y28" s="11"/>
    </row>
    <row r="29" spans="1:25" s="191" customFormat="1" ht="9" customHeight="1" x14ac:dyDescent="0.25">
      <c r="A29" s="32"/>
      <c r="B29" s="24"/>
      <c r="C29" s="24"/>
      <c r="D29" s="24"/>
      <c r="E29" s="65"/>
      <c r="F29" s="27"/>
      <c r="G29" s="27"/>
      <c r="H29" s="24"/>
      <c r="I29" s="65"/>
      <c r="J29" s="65"/>
      <c r="K29" s="47"/>
      <c r="L29" s="65"/>
      <c r="M29" s="86"/>
      <c r="O29" s="86"/>
      <c r="P29" s="55"/>
      <c r="Q29" s="55"/>
      <c r="R29" s="80"/>
      <c r="S29" s="80"/>
      <c r="T29" s="27"/>
      <c r="U29" s="81"/>
      <c r="V29" s="11"/>
      <c r="W29" s="11"/>
      <c r="X29" s="11"/>
      <c r="Y29" s="11"/>
    </row>
    <row r="30" spans="1:25" s="191" customFormat="1" x14ac:dyDescent="0.25">
      <c r="A30" s="26" t="s">
        <v>253</v>
      </c>
      <c r="B30" s="24"/>
      <c r="C30" s="24"/>
      <c r="D30" s="24"/>
      <c r="E30" s="24"/>
      <c r="F30" s="27"/>
      <c r="G30" s="24"/>
      <c r="H30" s="24"/>
      <c r="I30" s="24"/>
      <c r="J30" s="24"/>
      <c r="K30" s="200"/>
      <c r="L30" s="65"/>
      <c r="M30" s="86"/>
      <c r="O30" s="86"/>
      <c r="P30" s="55"/>
      <c r="Q30" s="55"/>
      <c r="R30" s="80"/>
      <c r="S30" s="80"/>
      <c r="T30" s="27"/>
      <c r="U30" s="81"/>
      <c r="V30" s="11"/>
      <c r="W30" s="11"/>
      <c r="X30" s="11"/>
      <c r="Y30" s="11"/>
    </row>
    <row r="31" spans="1:25" s="191" customFormat="1" x14ac:dyDescent="0.25">
      <c r="A31" s="32" t="s">
        <v>68</v>
      </c>
      <c r="B31" s="24">
        <v>0.79051004719999995</v>
      </c>
      <c r="C31" s="24">
        <v>0.43948662840000002</v>
      </c>
      <c r="D31" s="24">
        <f>B31-C31</f>
        <v>0.35102341879999993</v>
      </c>
      <c r="E31" s="65"/>
      <c r="F31" s="27">
        <v>0.96496942050000001</v>
      </c>
      <c r="G31" s="27">
        <v>0.52385970199999998</v>
      </c>
      <c r="H31" s="24">
        <f>F31-G31</f>
        <v>0.44110971850000003</v>
      </c>
      <c r="I31" s="65"/>
      <c r="J31" s="65">
        <f>(H31-D31)/(F31-B31)</f>
        <v>0.5163740875366315</v>
      </c>
      <c r="K31" s="47"/>
      <c r="L31" s="65"/>
      <c r="M31" s="65"/>
      <c r="N31" s="65"/>
      <c r="O31" s="86"/>
      <c r="P31" s="55"/>
      <c r="Q31" s="55"/>
      <c r="R31" s="80"/>
      <c r="S31" s="80"/>
      <c r="T31" s="27"/>
      <c r="U31" s="81"/>
      <c r="V31" s="11"/>
      <c r="W31" s="11"/>
      <c r="X31" s="11"/>
      <c r="Y31" s="11"/>
    </row>
    <row r="32" spans="1:25" s="191" customFormat="1" x14ac:dyDescent="0.25">
      <c r="A32" s="32" t="s">
        <v>67</v>
      </c>
      <c r="B32" s="24">
        <v>0.60792474220000003</v>
      </c>
      <c r="C32" s="24">
        <v>0.43364196370000002</v>
      </c>
      <c r="D32" s="24">
        <f>B32-C32</f>
        <v>0.17428277850000001</v>
      </c>
      <c r="E32" s="65"/>
      <c r="F32" s="27">
        <v>0.71017187370000001</v>
      </c>
      <c r="G32" s="27">
        <v>0.51748453350000001</v>
      </c>
      <c r="H32" s="24">
        <f>F32-G32</f>
        <v>0.1926873402</v>
      </c>
      <c r="I32" s="65"/>
      <c r="J32" s="65">
        <f>(H32-D32)/(F32-B32)</f>
        <v>0.18000076315099356</v>
      </c>
      <c r="K32" s="47"/>
      <c r="L32" s="65"/>
      <c r="M32" s="65"/>
      <c r="N32" s="65"/>
      <c r="O32" s="86"/>
      <c r="P32" s="55"/>
      <c r="Q32" s="55"/>
      <c r="R32" s="80"/>
      <c r="S32" s="80"/>
      <c r="T32" s="27"/>
      <c r="U32" s="81"/>
      <c r="V32" s="11"/>
      <c r="W32" s="11"/>
      <c r="X32" s="11"/>
      <c r="Y32" s="11"/>
    </row>
    <row r="33" spans="1:25" s="191" customFormat="1" x14ac:dyDescent="0.25">
      <c r="A33" s="32" t="s">
        <v>32</v>
      </c>
      <c r="B33" s="24">
        <v>0.34173268950000002</v>
      </c>
      <c r="C33" s="24">
        <v>0.24622604100000001</v>
      </c>
      <c r="D33" s="24">
        <f>B33-C33</f>
        <v>9.5506648500000013E-2</v>
      </c>
      <c r="E33" s="65"/>
      <c r="F33" s="24">
        <v>0.4624042961</v>
      </c>
      <c r="G33" s="24">
        <v>0.3495145737</v>
      </c>
      <c r="H33" s="24">
        <f>F33-G33</f>
        <v>0.1128897224</v>
      </c>
      <c r="I33" s="65"/>
      <c r="J33" s="65">
        <f>(H33-D33)/(F33-B33)</f>
        <v>0.14405272615306336</v>
      </c>
      <c r="K33" s="47"/>
      <c r="L33" s="65"/>
      <c r="M33" s="65"/>
      <c r="N33" s="65"/>
      <c r="O33" s="86"/>
      <c r="P33" s="55"/>
      <c r="Q33" s="55"/>
      <c r="R33" s="80"/>
      <c r="S33" s="80"/>
      <c r="T33" s="27"/>
      <c r="U33" s="81"/>
      <c r="V33" s="11"/>
      <c r="W33" s="11"/>
      <c r="X33" s="11"/>
      <c r="Y33" s="11"/>
    </row>
    <row r="34" spans="1:25" s="191" customFormat="1" x14ac:dyDescent="0.25">
      <c r="A34" s="33" t="s">
        <v>33</v>
      </c>
      <c r="B34" s="25">
        <v>0.42432910660000001</v>
      </c>
      <c r="C34" s="25">
        <v>0.38076809950000001</v>
      </c>
      <c r="D34" s="25">
        <f>B34-C34</f>
        <v>4.3561007099999993E-2</v>
      </c>
      <c r="E34" s="66"/>
      <c r="F34" s="31">
        <v>0.49629312069999998</v>
      </c>
      <c r="G34" s="31">
        <v>0.45179449960000001</v>
      </c>
      <c r="H34" s="25">
        <f>F34-G34</f>
        <v>4.4498621099999969E-2</v>
      </c>
      <c r="I34" s="66"/>
      <c r="J34" s="66">
        <f>(H34-D34)/(F34-B34)</f>
        <v>1.3028928579457547E-2</v>
      </c>
      <c r="K34" s="47"/>
      <c r="L34" s="65"/>
      <c r="M34" s="65"/>
      <c r="N34" s="65"/>
      <c r="O34" s="86"/>
      <c r="P34" s="55"/>
      <c r="Q34" s="55"/>
      <c r="R34" s="80"/>
      <c r="S34" s="80"/>
      <c r="T34" s="27"/>
      <c r="U34" s="81"/>
      <c r="V34" s="11"/>
      <c r="W34" s="11"/>
      <c r="X34" s="11"/>
      <c r="Y34" s="11"/>
    </row>
    <row r="35" spans="1:25" ht="8.25" customHeight="1" x14ac:dyDescent="0.25">
      <c r="A35" s="191"/>
      <c r="B35" s="191"/>
      <c r="C35" s="191"/>
      <c r="D35" s="191"/>
      <c r="E35" s="191"/>
      <c r="F35" s="191"/>
      <c r="G35" s="191"/>
      <c r="H35" s="191"/>
      <c r="I35" s="191"/>
      <c r="J35" s="191"/>
      <c r="O35" s="86"/>
    </row>
    <row r="36" spans="1:25" ht="54" customHeight="1" x14ac:dyDescent="0.25">
      <c r="A36" s="294" t="s">
        <v>163</v>
      </c>
      <c r="B36" s="294"/>
      <c r="C36" s="294"/>
      <c r="D36" s="294"/>
      <c r="E36" s="294"/>
      <c r="F36" s="294"/>
      <c r="G36" s="294"/>
      <c r="H36" s="294"/>
      <c r="I36" s="294"/>
      <c r="J36" s="294"/>
    </row>
    <row r="37" spans="1:25" ht="15" customHeight="1" x14ac:dyDescent="0.25">
      <c r="A37" s="1" t="s">
        <v>38</v>
      </c>
      <c r="B37" s="191"/>
      <c r="C37" s="191"/>
      <c r="D37" s="191"/>
      <c r="E37" s="191"/>
      <c r="F37" s="191"/>
      <c r="G37" s="191"/>
      <c r="H37" s="24"/>
      <c r="I37" s="191"/>
      <c r="J37" s="191"/>
    </row>
    <row r="38" spans="1:25" x14ac:dyDescent="0.25">
      <c r="A38" s="6"/>
      <c r="H38" s="24"/>
    </row>
    <row r="39" spans="1:25" s="191" customFormat="1" x14ac:dyDescent="0.25">
      <c r="A39" s="6"/>
      <c r="H39" s="24"/>
    </row>
    <row r="40" spans="1:25" x14ac:dyDescent="0.25">
      <c r="A40" s="62" t="s">
        <v>185</v>
      </c>
    </row>
    <row r="41" spans="1:25" x14ac:dyDescent="0.25">
      <c r="A41" s="34" t="s">
        <v>242</v>
      </c>
      <c r="B41" s="191"/>
      <c r="C41" s="191"/>
    </row>
    <row r="42" spans="1:25" x14ac:dyDescent="0.25">
      <c r="A42" s="32" t="s">
        <v>68</v>
      </c>
      <c r="B42" s="29">
        <v>0.6757017877</v>
      </c>
      <c r="C42" s="29">
        <v>0.33924989109999998</v>
      </c>
      <c r="D42" s="24">
        <f>B42-C42</f>
        <v>0.33645189660000002</v>
      </c>
      <c r="E42" s="29"/>
      <c r="F42" s="29">
        <v>0.82247045249999995</v>
      </c>
      <c r="G42" s="29">
        <v>0.40492800699999998</v>
      </c>
      <c r="H42" s="24">
        <f>F42-G42</f>
        <v>0.41754244549999997</v>
      </c>
      <c r="I42" s="12"/>
      <c r="J42" s="65">
        <f>(H42-D42)/(F42-B42)</f>
        <v>0.55250587044926214</v>
      </c>
      <c r="L42" s="12"/>
      <c r="M42" s="12"/>
    </row>
    <row r="43" spans="1:25" x14ac:dyDescent="0.25">
      <c r="A43" s="32" t="s">
        <v>67</v>
      </c>
      <c r="B43" s="29">
        <v>0.5044587881</v>
      </c>
      <c r="C43" s="29">
        <v>0.3350173018</v>
      </c>
      <c r="D43" s="24">
        <f>B43-C43</f>
        <v>0.1694414863</v>
      </c>
      <c r="E43" s="29"/>
      <c r="F43" s="29">
        <v>0.59443813960000003</v>
      </c>
      <c r="G43" s="29">
        <v>0.40043777260000002</v>
      </c>
      <c r="H43" s="24">
        <f>F43-G43</f>
        <v>0.19400036700000001</v>
      </c>
      <c r="I43" s="12"/>
      <c r="J43" s="65">
        <f>(H43-D43)/(F43-B43)</f>
        <v>0.27293907202698608</v>
      </c>
      <c r="L43" s="12"/>
      <c r="M43" s="12"/>
    </row>
    <row r="44" spans="1:25" x14ac:dyDescent="0.25">
      <c r="A44" s="32" t="s">
        <v>32</v>
      </c>
      <c r="B44" s="29">
        <v>0.29041909459999998</v>
      </c>
      <c r="C44" s="29">
        <v>0.19890931589999999</v>
      </c>
      <c r="D44" s="24">
        <f>B44-C44</f>
        <v>9.1509778699999988E-2</v>
      </c>
      <c r="E44" s="29"/>
      <c r="F44" s="29">
        <v>0.38438172549999999</v>
      </c>
      <c r="G44" s="29">
        <v>0.2773323084</v>
      </c>
      <c r="H44" s="24">
        <f>F44-G44</f>
        <v>0.10704941709999999</v>
      </c>
      <c r="I44" s="12"/>
      <c r="J44" s="65">
        <f>(H44-D44)/(F44-B44)</f>
        <v>0.1653810483077906</v>
      </c>
      <c r="L44" s="12"/>
      <c r="M44" s="12"/>
    </row>
    <row r="45" spans="1:25" x14ac:dyDescent="0.25">
      <c r="A45" s="32" t="s">
        <v>33</v>
      </c>
      <c r="B45" s="24">
        <v>0.39075186789999999</v>
      </c>
      <c r="C45" s="24">
        <v>0.34268337230000001</v>
      </c>
      <c r="D45" s="24">
        <f>B45-C45</f>
        <v>4.8068495599999983E-2</v>
      </c>
      <c r="E45" s="24"/>
      <c r="F45" s="24">
        <v>0.44991030319999997</v>
      </c>
      <c r="G45" s="24">
        <v>0.4018186312</v>
      </c>
      <c r="H45" s="24">
        <f>F45-G45</f>
        <v>4.8091671999999974E-2</v>
      </c>
      <c r="I45" s="12"/>
      <c r="J45" s="65">
        <f>(H45-D45)/(F45-B45)</f>
        <v>3.9176830628566715E-4</v>
      </c>
      <c r="L45" s="12"/>
      <c r="M45" s="12"/>
      <c r="N45" s="65"/>
      <c r="O45" s="65"/>
      <c r="Q45" s="65"/>
      <c r="R45" s="65"/>
    </row>
    <row r="47" spans="1:25" x14ac:dyDescent="0.25">
      <c r="A47" s="34" t="s">
        <v>209</v>
      </c>
      <c r="B47" s="191"/>
      <c r="C47" s="191"/>
      <c r="D47" s="191"/>
      <c r="E47" s="191"/>
      <c r="F47" s="191"/>
      <c r="G47" s="191"/>
      <c r="H47" s="191"/>
      <c r="I47" s="191"/>
      <c r="J47" s="191"/>
    </row>
    <row r="48" spans="1:25" s="191" customFormat="1" x14ac:dyDescent="0.25">
      <c r="A48" s="32" t="s">
        <v>211</v>
      </c>
      <c r="B48" s="24">
        <v>0.42799999999999999</v>
      </c>
      <c r="C48" s="24">
        <v>0.378</v>
      </c>
      <c r="D48" s="24">
        <f>B48-C48</f>
        <v>4.9999999999999989E-2</v>
      </c>
      <c r="E48" s="24"/>
      <c r="F48" s="24">
        <v>0.503</v>
      </c>
      <c r="G48" s="24">
        <v>0.45400000000000001</v>
      </c>
      <c r="H48" s="24">
        <f>F48-G48</f>
        <v>4.8999999999999988E-2</v>
      </c>
      <c r="I48" s="12"/>
      <c r="J48" s="65">
        <f>(H48-D48)/(F48-B48)</f>
        <v>-1.3333333333333343E-2</v>
      </c>
    </row>
    <row r="49" spans="1:10" s="191" customFormat="1" x14ac:dyDescent="0.25">
      <c r="A49" s="32" t="s">
        <v>212</v>
      </c>
      <c r="B49" s="24">
        <v>0.4238617811</v>
      </c>
      <c r="C49" s="24">
        <v>0.3780164667</v>
      </c>
      <c r="D49" s="24">
        <f>B49-C49</f>
        <v>4.5845314400000003E-2</v>
      </c>
      <c r="E49" s="24"/>
      <c r="F49" s="24">
        <v>0.49571302569999998</v>
      </c>
      <c r="G49" s="24">
        <v>0.45405253540000001</v>
      </c>
      <c r="H49" s="24">
        <f>F49-G49</f>
        <v>4.1660490299999964E-2</v>
      </c>
      <c r="I49" s="12"/>
      <c r="J49" s="65">
        <f>(H49-D49)/(F49-B49)</f>
        <v>-5.8242889504520022E-2</v>
      </c>
    </row>
    <row r="50" spans="1:10" x14ac:dyDescent="0.25">
      <c r="A50" s="32" t="s">
        <v>210</v>
      </c>
      <c r="B50" s="24">
        <v>0.42252392500000002</v>
      </c>
      <c r="C50" s="24">
        <v>0.3771746332</v>
      </c>
      <c r="D50" s="24">
        <f>B50-C50</f>
        <v>4.5349291800000024E-2</v>
      </c>
      <c r="E50" s="24"/>
      <c r="F50" s="24">
        <v>0.49428399950000002</v>
      </c>
      <c r="G50" s="24">
        <v>0.45320535789999999</v>
      </c>
      <c r="H50" s="24">
        <f>F50-G50</f>
        <v>4.1078641600000021E-2</v>
      </c>
      <c r="I50" s="12"/>
      <c r="J50" s="65">
        <f>(H50-D50)/(F50-B50)</f>
        <v>-5.9512900868016853E-2</v>
      </c>
    </row>
    <row r="52" spans="1:10" x14ac:dyDescent="0.25">
      <c r="A52" s="11"/>
      <c r="B52" s="11"/>
      <c r="C52" s="11"/>
      <c r="D52" s="11"/>
      <c r="E52" s="11"/>
      <c r="F52" s="11"/>
      <c r="G52" s="11"/>
      <c r="H52" s="11"/>
      <c r="I52" s="11"/>
      <c r="J52" s="11"/>
    </row>
  </sheetData>
  <mergeCells count="5">
    <mergeCell ref="A36:J36"/>
    <mergeCell ref="B3:H3"/>
    <mergeCell ref="J3:J5"/>
    <mergeCell ref="B4:D4"/>
    <mergeCell ref="F4:H4"/>
  </mergeCells>
  <hyperlinks>
    <hyperlink ref="L1" location="Index!A1" display="Index" xr:uid="{00000000-0004-0000-0100-000000000000}"/>
  </hyperlink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1:U116"/>
  <sheetViews>
    <sheetView workbookViewId="0">
      <selection activeCell="G9" sqref="G9"/>
    </sheetView>
  </sheetViews>
  <sheetFormatPr defaultRowHeight="15" x14ac:dyDescent="0.25"/>
  <cols>
    <col min="1" max="1" width="8.85546875" style="191" customWidth="1"/>
    <col min="2" max="2" width="10.28515625" style="191" customWidth="1"/>
    <col min="3" max="3" width="11.140625" style="191" customWidth="1"/>
    <col min="4" max="4" width="9.42578125" style="191" customWidth="1"/>
    <col min="5" max="5" width="1.28515625" style="191" customWidth="1"/>
    <col min="6" max="6" width="11.7109375" style="191" customWidth="1"/>
    <col min="7" max="7" width="10.140625" style="191" customWidth="1"/>
    <col min="8" max="8" width="9.42578125" style="191" customWidth="1"/>
    <col min="9" max="9" width="5.28515625" style="191" customWidth="1"/>
    <col min="10" max="10" width="10.42578125" style="191" customWidth="1"/>
    <col min="11" max="11" width="12.28515625" style="191" customWidth="1"/>
    <col min="12" max="12" width="2.5703125" style="191" customWidth="1"/>
    <col min="13" max="14" width="11.85546875" style="240" customWidth="1"/>
    <col min="15" max="15" width="3.28515625" style="191" customWidth="1"/>
    <col min="16" max="16" width="10.5703125" style="191" customWidth="1"/>
    <col min="17" max="17" width="9.5703125" style="191" customWidth="1"/>
    <col min="18" max="18" width="2.42578125" style="191" customWidth="1"/>
    <col min="19" max="19" width="9.140625" style="191"/>
    <col min="20" max="20" width="9.85546875" style="191" customWidth="1"/>
    <col min="21" max="21" width="11.42578125" style="191" customWidth="1"/>
    <col min="22" max="22" width="12.7109375" style="191" bestFit="1" customWidth="1"/>
    <col min="23" max="16384" width="9.140625" style="191"/>
  </cols>
  <sheetData>
    <row r="1" spans="1:21" x14ac:dyDescent="0.25">
      <c r="A1" s="239" t="s">
        <v>249</v>
      </c>
      <c r="J1" s="184" t="s">
        <v>113</v>
      </c>
    </row>
    <row r="2" spans="1:21" x14ac:dyDescent="0.25">
      <c r="A2" s="241" t="s">
        <v>250</v>
      </c>
      <c r="C2" s="290"/>
    </row>
    <row r="3" spans="1:21" x14ac:dyDescent="0.25">
      <c r="A3" s="241"/>
      <c r="C3" s="290"/>
    </row>
    <row r="4" spans="1:21" x14ac:dyDescent="0.25">
      <c r="A4" s="241"/>
      <c r="C4" s="62" t="s">
        <v>194</v>
      </c>
      <c r="D4" s="62" t="s">
        <v>195</v>
      </c>
      <c r="E4" s="62"/>
      <c r="F4" s="62" t="s">
        <v>109</v>
      </c>
    </row>
    <row r="5" spans="1:21" x14ac:dyDescent="0.25">
      <c r="A5" s="289" t="s">
        <v>26</v>
      </c>
      <c r="B5" s="198"/>
      <c r="C5" s="243">
        <f>SUM(D15:D114)/100</f>
        <v>0.33666666666666667</v>
      </c>
      <c r="D5" s="243">
        <f>SUM(H15:H114)/100</f>
        <v>0.28573373676248126</v>
      </c>
      <c r="E5" s="244"/>
      <c r="F5" s="244">
        <f>C5-D5</f>
        <v>5.0932929904185409E-2</v>
      </c>
      <c r="G5" s="198"/>
      <c r="H5" s="198"/>
      <c r="I5" s="11"/>
      <c r="J5" s="11"/>
      <c r="K5" s="11"/>
      <c r="L5" s="11"/>
    </row>
    <row r="6" spans="1:21" x14ac:dyDescent="0.25">
      <c r="A6" s="289" t="s">
        <v>196</v>
      </c>
      <c r="B6" s="198"/>
      <c r="C6" s="245">
        <f>VAR(J15:J114)</f>
        <v>0.98332277695862091</v>
      </c>
      <c r="D6" s="245">
        <f>VAR(K15:K114)</f>
        <v>0.41023374354556713</v>
      </c>
      <c r="E6" s="244"/>
      <c r="F6" s="244">
        <f>C6-D6</f>
        <v>0.57308903341305384</v>
      </c>
      <c r="G6" s="198"/>
      <c r="H6" s="198"/>
      <c r="I6" s="11"/>
      <c r="J6" s="11"/>
      <c r="K6" s="11"/>
      <c r="L6" s="11"/>
    </row>
    <row r="7" spans="1:21" x14ac:dyDescent="0.25">
      <c r="A7" s="289" t="s">
        <v>197</v>
      </c>
      <c r="B7" s="198"/>
      <c r="C7" s="245">
        <f>VAR(M15:M114)</f>
        <v>0.72202670901977473</v>
      </c>
      <c r="D7" s="245">
        <f>VAR(N15:N114)</f>
        <v>0.41023374354556713</v>
      </c>
      <c r="E7" s="244"/>
      <c r="F7" s="244">
        <f>C7-D7</f>
        <v>0.3117929654742076</v>
      </c>
      <c r="G7" s="198"/>
      <c r="H7" s="198"/>
      <c r="I7" s="11"/>
      <c r="J7" s="11"/>
      <c r="K7" s="11"/>
      <c r="L7" s="11"/>
    </row>
    <row r="8" spans="1:21" x14ac:dyDescent="0.25">
      <c r="A8" s="242"/>
      <c r="B8" s="198"/>
      <c r="C8" s="243"/>
      <c r="D8" s="243"/>
      <c r="E8" s="246"/>
      <c r="F8" s="246"/>
      <c r="G8" s="198"/>
      <c r="H8" s="198"/>
      <c r="I8" s="11"/>
      <c r="J8" s="11"/>
      <c r="K8" s="11"/>
      <c r="L8" s="11"/>
    </row>
    <row r="9" spans="1:21" x14ac:dyDescent="0.25">
      <c r="A9" s="214"/>
      <c r="E9" s="12"/>
      <c r="G9" s="12"/>
      <c r="H9" s="135"/>
    </row>
    <row r="10" spans="1:21" x14ac:dyDescent="0.25">
      <c r="E10" s="247"/>
      <c r="F10" s="135" t="s">
        <v>198</v>
      </c>
      <c r="G10" s="247"/>
      <c r="Q10" s="247"/>
    </row>
    <row r="11" spans="1:21" x14ac:dyDescent="0.25">
      <c r="D11" s="248"/>
      <c r="E11" s="248"/>
      <c r="F11" s="245">
        <v>85</v>
      </c>
      <c r="G11" s="248"/>
      <c r="I11" s="23"/>
      <c r="J11" s="23"/>
      <c r="K11" s="249"/>
      <c r="L11" s="23"/>
      <c r="M11" s="250"/>
      <c r="N11" s="249"/>
      <c r="O11" s="23"/>
      <c r="P11" s="23"/>
      <c r="Q11" s="248"/>
    </row>
    <row r="12" spans="1:21" x14ac:dyDescent="0.25">
      <c r="A12" s="79"/>
      <c r="B12" s="205">
        <f>AVERAGE(B15:B114)</f>
        <v>4950</v>
      </c>
      <c r="C12" s="205"/>
      <c r="D12" s="205"/>
      <c r="E12" s="205"/>
      <c r="F12" s="205">
        <f>AVERAGE(F15:F114)</f>
        <v>4957.5</v>
      </c>
      <c r="G12" s="198"/>
      <c r="H12" s="251"/>
      <c r="I12" s="11"/>
      <c r="J12" s="11"/>
      <c r="K12" s="11"/>
      <c r="L12" s="11"/>
      <c r="M12" s="252"/>
      <c r="N12" s="252"/>
      <c r="O12" s="11"/>
      <c r="P12" s="11"/>
      <c r="Q12" s="11"/>
      <c r="R12" s="11"/>
      <c r="S12" s="11"/>
      <c r="T12" s="11"/>
      <c r="U12" s="11"/>
    </row>
    <row r="13" spans="1:21" x14ac:dyDescent="0.25">
      <c r="A13" s="235"/>
      <c r="B13" s="253"/>
      <c r="C13" s="253"/>
      <c r="D13" s="253"/>
      <c r="E13" s="236"/>
      <c r="F13" s="236"/>
      <c r="G13" s="236"/>
      <c r="H13" s="236"/>
      <c r="I13" s="236"/>
      <c r="J13" s="253"/>
      <c r="K13" s="253"/>
      <c r="L13" s="236"/>
      <c r="M13" s="253"/>
      <c r="N13" s="254"/>
      <c r="O13" s="220"/>
      <c r="P13" s="220"/>
      <c r="Q13" s="136"/>
      <c r="R13" s="255"/>
      <c r="S13" s="136"/>
      <c r="T13" s="136"/>
      <c r="U13" s="136"/>
    </row>
    <row r="14" spans="1:21" ht="51" customHeight="1" x14ac:dyDescent="0.25">
      <c r="A14" s="256" t="s">
        <v>199</v>
      </c>
      <c r="B14" s="257" t="s">
        <v>200</v>
      </c>
      <c r="C14" s="258" t="s">
        <v>201</v>
      </c>
      <c r="D14" s="258" t="s">
        <v>202</v>
      </c>
      <c r="E14" s="259"/>
      <c r="F14" s="257" t="s">
        <v>203</v>
      </c>
      <c r="G14" s="258" t="s">
        <v>201</v>
      </c>
      <c r="H14" s="258" t="s">
        <v>202</v>
      </c>
      <c r="I14" s="260"/>
      <c r="J14" s="261" t="s">
        <v>204</v>
      </c>
      <c r="K14" s="261" t="s">
        <v>205</v>
      </c>
      <c r="L14" s="262"/>
      <c r="M14" s="261" t="s">
        <v>206</v>
      </c>
      <c r="N14" s="261" t="s">
        <v>207</v>
      </c>
      <c r="O14" s="263"/>
      <c r="P14" s="257" t="s">
        <v>208</v>
      </c>
      <c r="Q14" s="262"/>
      <c r="R14" s="263"/>
      <c r="S14" s="263"/>
      <c r="T14" s="259"/>
      <c r="U14" s="259"/>
    </row>
    <row r="15" spans="1:21" x14ac:dyDescent="0.25">
      <c r="A15" s="214">
        <v>1</v>
      </c>
      <c r="B15" s="9">
        <v>0</v>
      </c>
      <c r="C15" s="264">
        <f>SUM(B$15:B15)/SUM(B$15:B$114)</f>
        <v>0</v>
      </c>
      <c r="D15" s="265">
        <f t="shared" ref="D15:D46" si="0">2*($P15-C15)</f>
        <v>0.02</v>
      </c>
      <c r="E15" s="265"/>
      <c r="F15" s="266">
        <v>750</v>
      </c>
      <c r="G15" s="264">
        <f>SUM(F$15:F15)/SUM(F$15:F$114)</f>
        <v>1.5128593040847202E-3</v>
      </c>
      <c r="H15" s="265">
        <f t="shared" ref="H15:H46" si="1">2*($P15-G15)</f>
        <v>1.6974281391830562E-2</v>
      </c>
      <c r="I15" s="80"/>
      <c r="J15" s="267">
        <f>LN(100)</f>
        <v>4.6051701859880918</v>
      </c>
      <c r="K15" s="268">
        <f>LN($F15)</f>
        <v>6.620073206530356</v>
      </c>
      <c r="L15" s="165"/>
      <c r="M15" s="267">
        <f>LN(500)</f>
        <v>6.2146080984221914</v>
      </c>
      <c r="N15" s="268">
        <f>LN($F15)</f>
        <v>6.620073206530356</v>
      </c>
      <c r="O15" s="198"/>
      <c r="P15" s="12">
        <v>0.01</v>
      </c>
      <c r="Q15" s="165"/>
      <c r="R15" s="11"/>
      <c r="S15" s="198"/>
      <c r="T15" s="268"/>
      <c r="U15" s="165"/>
    </row>
    <row r="16" spans="1:21" x14ac:dyDescent="0.25">
      <c r="A16" s="214">
        <f t="shared" ref="A16:A79" si="2">A15+1</f>
        <v>2</v>
      </c>
      <c r="B16" s="9">
        <f t="shared" ref="B16:B79" si="3">B15+100</f>
        <v>100</v>
      </c>
      <c r="C16" s="264">
        <f>SUM(B$15:B16)/SUM(B$15:B$114)</f>
        <v>2.0202020202020202E-4</v>
      </c>
      <c r="D16" s="265">
        <f t="shared" si="0"/>
        <v>3.9595959595959594E-2</v>
      </c>
      <c r="E16" s="265"/>
      <c r="F16" s="266">
        <f t="shared" ref="F16:F47" si="4">F15+F$11</f>
        <v>835</v>
      </c>
      <c r="G16" s="264">
        <f>SUM(F$15:F16)/SUM(F$15:F$114)</f>
        <v>3.1971759959657084E-3</v>
      </c>
      <c r="H16" s="265">
        <f t="shared" si="1"/>
        <v>3.3605648008068582E-2</v>
      </c>
      <c r="I16" s="80"/>
      <c r="J16" s="268">
        <f>LN($B16)</f>
        <v>4.6051701859880918</v>
      </c>
      <c r="K16" s="268">
        <f t="shared" ref="K16:K79" si="5">LN($F16)</f>
        <v>6.7274317248508551</v>
      </c>
      <c r="L16" s="165"/>
      <c r="M16" s="267">
        <f>LN(500)</f>
        <v>6.2146080984221914</v>
      </c>
      <c r="N16" s="268">
        <f t="shared" ref="N16:N79" si="6">LN($F16)</f>
        <v>6.7274317248508551</v>
      </c>
      <c r="O16" s="198"/>
      <c r="P16" s="12">
        <v>0.02</v>
      </c>
      <c r="Q16" s="165"/>
      <c r="R16" s="11"/>
      <c r="S16" s="198"/>
      <c r="T16" s="268"/>
      <c r="U16" s="165"/>
    </row>
    <row r="17" spans="1:21" x14ac:dyDescent="0.25">
      <c r="A17" s="214">
        <f t="shared" si="2"/>
        <v>3</v>
      </c>
      <c r="B17" s="9">
        <f t="shared" si="3"/>
        <v>200</v>
      </c>
      <c r="C17" s="264">
        <f>SUM(B$15:B17)/SUM(B$15:B$114)</f>
        <v>6.0606060606060606E-4</v>
      </c>
      <c r="D17" s="265">
        <f t="shared" si="0"/>
        <v>5.8787878787878785E-2</v>
      </c>
      <c r="E17" s="265"/>
      <c r="F17" s="266">
        <f t="shared" si="4"/>
        <v>920</v>
      </c>
      <c r="G17" s="264">
        <f>SUM(F$15:F17)/SUM(F$15:F$114)</f>
        <v>5.0529500756429655E-3</v>
      </c>
      <c r="H17" s="265">
        <f t="shared" si="1"/>
        <v>4.9894099848714069E-2</v>
      </c>
      <c r="I17" s="80"/>
      <c r="J17" s="268">
        <f t="shared" ref="J17:J48" si="7">LN(B17)</f>
        <v>5.2983173665480363</v>
      </c>
      <c r="K17" s="268">
        <f t="shared" si="5"/>
        <v>6.8243736700430864</v>
      </c>
      <c r="L17" s="165"/>
      <c r="M17" s="267">
        <f>LN(500)</f>
        <v>6.2146080984221914</v>
      </c>
      <c r="N17" s="268">
        <f t="shared" si="6"/>
        <v>6.8243736700430864</v>
      </c>
      <c r="O17" s="198"/>
      <c r="P17" s="12">
        <v>0.03</v>
      </c>
      <c r="Q17" s="165"/>
      <c r="R17" s="11"/>
      <c r="S17" s="198"/>
      <c r="T17" s="268"/>
      <c r="U17" s="165"/>
    </row>
    <row r="18" spans="1:21" x14ac:dyDescent="0.25">
      <c r="A18" s="214">
        <f t="shared" si="2"/>
        <v>4</v>
      </c>
      <c r="B18" s="9">
        <f t="shared" si="3"/>
        <v>300</v>
      </c>
      <c r="C18" s="264">
        <f>SUM(B$15:B18)/SUM(B$15:B$114)</f>
        <v>1.2121212121212121E-3</v>
      </c>
      <c r="D18" s="265">
        <f t="shared" si="0"/>
        <v>7.7575757575757576E-2</v>
      </c>
      <c r="E18" s="265"/>
      <c r="F18" s="266">
        <f t="shared" si="4"/>
        <v>1005</v>
      </c>
      <c r="G18" s="264">
        <f>SUM(F$15:F18)/SUM(F$15:F$114)</f>
        <v>7.0801815431164898E-3</v>
      </c>
      <c r="H18" s="265">
        <f t="shared" si="1"/>
        <v>6.5839636913767027E-2</v>
      </c>
      <c r="I18" s="80"/>
      <c r="J18" s="268">
        <f t="shared" si="7"/>
        <v>5.7037824746562009</v>
      </c>
      <c r="K18" s="268">
        <f t="shared" si="5"/>
        <v>6.9127428204931762</v>
      </c>
      <c r="L18" s="165"/>
      <c r="M18" s="267">
        <f>LN(500)</f>
        <v>6.2146080984221914</v>
      </c>
      <c r="N18" s="268">
        <f t="shared" si="6"/>
        <v>6.9127428204931762</v>
      </c>
      <c r="O18" s="198"/>
      <c r="P18" s="12">
        <v>0.04</v>
      </c>
      <c r="Q18" s="165"/>
      <c r="R18" s="11"/>
      <c r="S18" s="198"/>
      <c r="T18" s="268"/>
      <c r="U18" s="165"/>
    </row>
    <row r="19" spans="1:21" x14ac:dyDescent="0.25">
      <c r="A19" s="214">
        <f t="shared" si="2"/>
        <v>5</v>
      </c>
      <c r="B19" s="9">
        <f t="shared" si="3"/>
        <v>400</v>
      </c>
      <c r="C19" s="264">
        <f>SUM(B$15:B19)/SUM(B$15:B$114)</f>
        <v>2.0202020202020202E-3</v>
      </c>
      <c r="D19" s="265">
        <f t="shared" si="0"/>
        <v>9.5959595959595967E-2</v>
      </c>
      <c r="E19" s="265"/>
      <c r="F19" s="266">
        <f t="shared" si="4"/>
        <v>1090</v>
      </c>
      <c r="G19" s="264">
        <f>SUM(F$15:F19)/SUM(F$15:F$114)</f>
        <v>9.2788703983862839E-3</v>
      </c>
      <c r="H19" s="265">
        <f t="shared" si="1"/>
        <v>8.1442259203227438E-2</v>
      </c>
      <c r="I19" s="80"/>
      <c r="J19" s="268">
        <f t="shared" si="7"/>
        <v>5.9914645471079817</v>
      </c>
      <c r="K19" s="268">
        <f t="shared" si="5"/>
        <v>6.9939329752231894</v>
      </c>
      <c r="L19" s="165"/>
      <c r="M19" s="267">
        <f>LN(500)</f>
        <v>6.2146080984221914</v>
      </c>
      <c r="N19" s="268">
        <f t="shared" si="6"/>
        <v>6.9939329752231894</v>
      </c>
      <c r="O19" s="198"/>
      <c r="P19" s="12">
        <v>0.05</v>
      </c>
      <c r="Q19" s="165"/>
      <c r="R19" s="11"/>
      <c r="S19" s="198"/>
      <c r="T19" s="268"/>
      <c r="U19" s="165"/>
    </row>
    <row r="20" spans="1:21" x14ac:dyDescent="0.25">
      <c r="A20" s="214">
        <f t="shared" si="2"/>
        <v>6</v>
      </c>
      <c r="B20" s="9">
        <f t="shared" si="3"/>
        <v>500</v>
      </c>
      <c r="C20" s="264">
        <f>SUM(B$15:B20)/SUM(B$15:B$114)</f>
        <v>3.0303030303030303E-3</v>
      </c>
      <c r="D20" s="265">
        <f t="shared" si="0"/>
        <v>0.11393939393939394</v>
      </c>
      <c r="E20" s="265"/>
      <c r="F20" s="266">
        <f t="shared" si="4"/>
        <v>1175</v>
      </c>
      <c r="G20" s="264">
        <f>SUM(F$15:F20)/SUM(F$15:F$114)</f>
        <v>1.1649016641452344E-2</v>
      </c>
      <c r="H20" s="265">
        <f t="shared" si="1"/>
        <v>9.67019667170953E-2</v>
      </c>
      <c r="I20" s="80"/>
      <c r="J20" s="268">
        <f t="shared" si="7"/>
        <v>6.2146080984221914</v>
      </c>
      <c r="K20" s="268">
        <f t="shared" si="5"/>
        <v>7.0690234265782594</v>
      </c>
      <c r="L20" s="165"/>
      <c r="M20" s="268">
        <f t="shared" ref="M20:M81" si="8">LN($B20)</f>
        <v>6.2146080984221914</v>
      </c>
      <c r="N20" s="268">
        <f t="shared" si="6"/>
        <v>7.0690234265782594</v>
      </c>
      <c r="O20" s="198"/>
      <c r="P20" s="12">
        <v>0.06</v>
      </c>
      <c r="Q20" s="165"/>
      <c r="R20" s="11"/>
      <c r="S20" s="198"/>
      <c r="T20" s="268"/>
      <c r="U20" s="165"/>
    </row>
    <row r="21" spans="1:21" x14ac:dyDescent="0.25">
      <c r="A21" s="214">
        <f t="shared" si="2"/>
        <v>7</v>
      </c>
      <c r="B21" s="9">
        <f t="shared" si="3"/>
        <v>600</v>
      </c>
      <c r="C21" s="264">
        <f>SUM(B$15:B21)/SUM(B$15:B$114)</f>
        <v>4.2424242424242429E-3</v>
      </c>
      <c r="D21" s="265">
        <f t="shared" si="0"/>
        <v>0.13151515151515153</v>
      </c>
      <c r="E21" s="265"/>
      <c r="F21" s="266">
        <f t="shared" si="4"/>
        <v>1260</v>
      </c>
      <c r="G21" s="264">
        <f>SUM(F$15:F21)/SUM(F$15:F$114)</f>
        <v>1.4190620272314675E-2</v>
      </c>
      <c r="H21" s="265">
        <f t="shared" si="1"/>
        <v>0.11161875945537067</v>
      </c>
      <c r="I21" s="80"/>
      <c r="J21" s="268">
        <f t="shared" si="7"/>
        <v>6.3969296552161463</v>
      </c>
      <c r="K21" s="268">
        <f t="shared" si="5"/>
        <v>7.1388669999455239</v>
      </c>
      <c r="L21" s="165"/>
      <c r="M21" s="268">
        <f t="shared" si="8"/>
        <v>6.3969296552161463</v>
      </c>
      <c r="N21" s="268">
        <f t="shared" si="6"/>
        <v>7.1388669999455239</v>
      </c>
      <c r="O21" s="198"/>
      <c r="P21" s="12">
        <v>7.0000000000000007E-2</v>
      </c>
      <c r="Q21" s="165"/>
      <c r="R21" s="11"/>
      <c r="S21" s="198"/>
      <c r="T21" s="268"/>
      <c r="U21" s="165"/>
    </row>
    <row r="22" spans="1:21" x14ac:dyDescent="0.25">
      <c r="A22" s="214">
        <f t="shared" si="2"/>
        <v>8</v>
      </c>
      <c r="B22" s="9">
        <f t="shared" si="3"/>
        <v>700</v>
      </c>
      <c r="C22" s="264">
        <f>SUM(B$15:B22)/SUM(B$15:B$114)</f>
        <v>5.6565656565656566E-3</v>
      </c>
      <c r="D22" s="265">
        <f t="shared" si="0"/>
        <v>0.1486868686868687</v>
      </c>
      <c r="E22" s="265"/>
      <c r="F22" s="266">
        <f t="shared" si="4"/>
        <v>1345</v>
      </c>
      <c r="G22" s="264">
        <f>SUM(F$15:F22)/SUM(F$15:F$114)</f>
        <v>1.6903681290973274E-2</v>
      </c>
      <c r="H22" s="265">
        <f t="shared" si="1"/>
        <v>0.12619263741805345</v>
      </c>
      <c r="I22" s="80"/>
      <c r="J22" s="268">
        <f t="shared" si="7"/>
        <v>6.5510803350434044</v>
      </c>
      <c r="K22" s="268">
        <f t="shared" si="5"/>
        <v>7.2041492920359396</v>
      </c>
      <c r="L22" s="165"/>
      <c r="M22" s="268">
        <f t="shared" si="8"/>
        <v>6.5510803350434044</v>
      </c>
      <c r="N22" s="268">
        <f t="shared" si="6"/>
        <v>7.2041492920359396</v>
      </c>
      <c r="O22" s="198"/>
      <c r="P22" s="12">
        <v>0.08</v>
      </c>
      <c r="Q22" s="165"/>
      <c r="R22" s="11"/>
      <c r="S22" s="198"/>
      <c r="T22" s="268"/>
      <c r="U22" s="165"/>
    </row>
    <row r="23" spans="1:21" x14ac:dyDescent="0.25">
      <c r="A23" s="214">
        <f t="shared" si="2"/>
        <v>9</v>
      </c>
      <c r="B23" s="9">
        <f t="shared" si="3"/>
        <v>800</v>
      </c>
      <c r="C23" s="264">
        <f>SUM(B$15:B23)/SUM(B$15:B$114)</f>
        <v>7.2727272727272727E-3</v>
      </c>
      <c r="D23" s="265">
        <f t="shared" si="0"/>
        <v>0.16545454545454544</v>
      </c>
      <c r="E23" s="265"/>
      <c r="F23" s="266">
        <f t="shared" si="4"/>
        <v>1430</v>
      </c>
      <c r="G23" s="264">
        <f>SUM(F$15:F23)/SUM(F$15:F$114)</f>
        <v>1.9788199697428139E-2</v>
      </c>
      <c r="H23" s="265">
        <f t="shared" si="1"/>
        <v>0.14042360060514372</v>
      </c>
      <c r="I23" s="80"/>
      <c r="J23" s="268">
        <f t="shared" si="7"/>
        <v>6.6846117276679271</v>
      </c>
      <c r="K23" s="268">
        <f t="shared" si="5"/>
        <v>7.2654297232539529</v>
      </c>
      <c r="L23" s="165"/>
      <c r="M23" s="268">
        <f t="shared" si="8"/>
        <v>6.6846117276679271</v>
      </c>
      <c r="N23" s="268">
        <f t="shared" si="6"/>
        <v>7.2654297232539529</v>
      </c>
      <c r="O23" s="198"/>
      <c r="P23" s="12">
        <v>0.09</v>
      </c>
      <c r="Q23" s="165"/>
      <c r="R23" s="11"/>
      <c r="S23" s="198"/>
      <c r="T23" s="268"/>
      <c r="U23" s="165"/>
    </row>
    <row r="24" spans="1:21" x14ac:dyDescent="0.25">
      <c r="A24" s="214">
        <f t="shared" si="2"/>
        <v>10</v>
      </c>
      <c r="B24" s="9">
        <f t="shared" si="3"/>
        <v>900</v>
      </c>
      <c r="C24" s="264">
        <f>SUM(B$15:B24)/SUM(B$15:B$114)</f>
        <v>9.0909090909090905E-3</v>
      </c>
      <c r="D24" s="265">
        <f t="shared" si="0"/>
        <v>0.18181818181818182</v>
      </c>
      <c r="E24" s="265"/>
      <c r="F24" s="266">
        <f t="shared" si="4"/>
        <v>1515</v>
      </c>
      <c r="G24" s="264">
        <f>SUM(F$15:F24)/SUM(F$15:F$114)</f>
        <v>2.2844175491679275E-2</v>
      </c>
      <c r="H24" s="265">
        <f t="shared" si="1"/>
        <v>0.15431164901664146</v>
      </c>
      <c r="I24" s="80"/>
      <c r="J24" s="268">
        <f t="shared" si="7"/>
        <v>6.8023947633243109</v>
      </c>
      <c r="K24" s="268">
        <f t="shared" si="5"/>
        <v>7.3231707179434693</v>
      </c>
      <c r="L24" s="165"/>
      <c r="M24" s="268">
        <f t="shared" si="8"/>
        <v>6.8023947633243109</v>
      </c>
      <c r="N24" s="268">
        <f t="shared" si="6"/>
        <v>7.3231707179434693</v>
      </c>
      <c r="O24" s="198"/>
      <c r="P24" s="12">
        <v>0.1</v>
      </c>
      <c r="Q24" s="165"/>
      <c r="R24" s="11"/>
      <c r="S24" s="198"/>
      <c r="T24" s="268"/>
      <c r="U24" s="165"/>
    </row>
    <row r="25" spans="1:21" x14ac:dyDescent="0.25">
      <c r="A25" s="214">
        <f t="shared" si="2"/>
        <v>11</v>
      </c>
      <c r="B25" s="9">
        <f t="shared" si="3"/>
        <v>1000</v>
      </c>
      <c r="C25" s="264">
        <f>SUM(B$15:B25)/SUM(B$15:B$114)</f>
        <v>1.1111111111111112E-2</v>
      </c>
      <c r="D25" s="265">
        <f t="shared" si="0"/>
        <v>0.19777777777777777</v>
      </c>
      <c r="E25" s="265"/>
      <c r="F25" s="266">
        <f t="shared" si="4"/>
        <v>1600</v>
      </c>
      <c r="G25" s="264">
        <f>SUM(F$15:F25)/SUM(F$15:F$114)</f>
        <v>2.6071608673726678E-2</v>
      </c>
      <c r="H25" s="265">
        <f t="shared" si="1"/>
        <v>0.16785678265254664</v>
      </c>
      <c r="I25" s="80"/>
      <c r="J25" s="268">
        <f t="shared" si="7"/>
        <v>6.9077552789821368</v>
      </c>
      <c r="K25" s="268">
        <f t="shared" si="5"/>
        <v>7.3777589082278725</v>
      </c>
      <c r="L25" s="165"/>
      <c r="M25" s="268">
        <f t="shared" si="8"/>
        <v>6.9077552789821368</v>
      </c>
      <c r="N25" s="268">
        <f t="shared" si="6"/>
        <v>7.3777589082278725</v>
      </c>
      <c r="O25" s="198"/>
      <c r="P25" s="12">
        <v>0.11</v>
      </c>
      <c r="Q25" s="165"/>
      <c r="R25" s="11"/>
      <c r="S25" s="198"/>
      <c r="T25" s="268"/>
      <c r="U25" s="165"/>
    </row>
    <row r="26" spans="1:21" x14ac:dyDescent="0.25">
      <c r="A26" s="214">
        <f t="shared" si="2"/>
        <v>12</v>
      </c>
      <c r="B26" s="9">
        <f t="shared" si="3"/>
        <v>1100</v>
      </c>
      <c r="C26" s="264">
        <f>SUM(B$15:B26)/SUM(B$15:B$114)</f>
        <v>1.3333333333333334E-2</v>
      </c>
      <c r="D26" s="265">
        <f t="shared" si="0"/>
        <v>0.21333333333333332</v>
      </c>
      <c r="E26" s="265"/>
      <c r="F26" s="266">
        <f t="shared" si="4"/>
        <v>1685</v>
      </c>
      <c r="G26" s="264">
        <f>SUM(F$15:F26)/SUM(F$15:F$114)</f>
        <v>2.9470499243570349E-2</v>
      </c>
      <c r="H26" s="265">
        <f t="shared" si="1"/>
        <v>0.18105900151285931</v>
      </c>
      <c r="I26" s="80"/>
      <c r="J26" s="268">
        <f t="shared" si="7"/>
        <v>7.0030654587864616</v>
      </c>
      <c r="K26" s="268">
        <f t="shared" si="5"/>
        <v>7.4295208427864621</v>
      </c>
      <c r="L26" s="165"/>
      <c r="M26" s="268">
        <f t="shared" si="8"/>
        <v>7.0030654587864616</v>
      </c>
      <c r="N26" s="268">
        <f t="shared" si="6"/>
        <v>7.4295208427864621</v>
      </c>
      <c r="O26" s="198"/>
      <c r="P26" s="12">
        <v>0.12</v>
      </c>
      <c r="Q26" s="165"/>
      <c r="R26" s="11"/>
      <c r="S26" s="198"/>
      <c r="T26" s="268"/>
      <c r="U26" s="165"/>
    </row>
    <row r="27" spans="1:21" x14ac:dyDescent="0.25">
      <c r="A27" s="214">
        <f t="shared" si="2"/>
        <v>13</v>
      </c>
      <c r="B27" s="9">
        <f t="shared" si="3"/>
        <v>1200</v>
      </c>
      <c r="C27" s="264">
        <f>SUM(B$15:B27)/SUM(B$15:B$114)</f>
        <v>1.5757575757575758E-2</v>
      </c>
      <c r="D27" s="265">
        <f t="shared" si="0"/>
        <v>0.22848484848484849</v>
      </c>
      <c r="E27" s="265"/>
      <c r="F27" s="266">
        <f t="shared" si="4"/>
        <v>1770</v>
      </c>
      <c r="G27" s="264">
        <f>SUM(F$15:F27)/SUM(F$15:F$114)</f>
        <v>3.304084720121029E-2</v>
      </c>
      <c r="H27" s="265">
        <f t="shared" si="1"/>
        <v>0.19391830559757944</v>
      </c>
      <c r="I27" s="80"/>
      <c r="J27" s="268">
        <f t="shared" si="7"/>
        <v>7.0900768357760917</v>
      </c>
      <c r="K27" s="268">
        <f t="shared" si="5"/>
        <v>7.4787348255678747</v>
      </c>
      <c r="L27" s="165"/>
      <c r="M27" s="268">
        <f t="shared" si="8"/>
        <v>7.0900768357760917</v>
      </c>
      <c r="N27" s="268">
        <f t="shared" si="6"/>
        <v>7.4787348255678747</v>
      </c>
      <c r="O27" s="198"/>
      <c r="P27" s="12">
        <v>0.13</v>
      </c>
      <c r="Q27" s="165"/>
      <c r="R27" s="11"/>
      <c r="S27" s="198"/>
      <c r="T27" s="268"/>
      <c r="U27" s="165"/>
    </row>
    <row r="28" spans="1:21" x14ac:dyDescent="0.25">
      <c r="A28" s="214">
        <f t="shared" si="2"/>
        <v>14</v>
      </c>
      <c r="B28" s="9">
        <f t="shared" si="3"/>
        <v>1300</v>
      </c>
      <c r="C28" s="264">
        <f>SUM(B$15:B28)/SUM(B$15:B$114)</f>
        <v>1.8383838383838384E-2</v>
      </c>
      <c r="D28" s="265">
        <f t="shared" si="0"/>
        <v>0.24323232323232324</v>
      </c>
      <c r="E28" s="265"/>
      <c r="F28" s="266">
        <f t="shared" si="4"/>
        <v>1855</v>
      </c>
      <c r="G28" s="264">
        <f>SUM(F$15:F28)/SUM(F$15:F$114)</f>
        <v>3.6782652546646498E-2</v>
      </c>
      <c r="H28" s="265">
        <f t="shared" si="1"/>
        <v>0.20643469490670702</v>
      </c>
      <c r="I28" s="80"/>
      <c r="J28" s="268">
        <f t="shared" si="7"/>
        <v>7.1701195434496281</v>
      </c>
      <c r="K28" s="268">
        <f t="shared" si="5"/>
        <v>7.5256399750415355</v>
      </c>
      <c r="L28" s="165"/>
      <c r="M28" s="268">
        <f t="shared" si="8"/>
        <v>7.1701195434496281</v>
      </c>
      <c r="N28" s="268">
        <f t="shared" si="6"/>
        <v>7.5256399750415355</v>
      </c>
      <c r="O28" s="198"/>
      <c r="P28" s="12">
        <v>0.14000000000000001</v>
      </c>
      <c r="Q28" s="165"/>
      <c r="R28" s="11"/>
      <c r="S28" s="198"/>
      <c r="T28" s="268"/>
      <c r="U28" s="165"/>
    </row>
    <row r="29" spans="1:21" x14ac:dyDescent="0.25">
      <c r="A29" s="214">
        <f t="shared" si="2"/>
        <v>15</v>
      </c>
      <c r="B29" s="9">
        <f t="shared" si="3"/>
        <v>1400</v>
      </c>
      <c r="C29" s="264">
        <f>SUM(B$15:B29)/SUM(B$15:B$114)</f>
        <v>2.1212121212121213E-2</v>
      </c>
      <c r="D29" s="265">
        <f t="shared" si="0"/>
        <v>0.25757575757575757</v>
      </c>
      <c r="E29" s="265"/>
      <c r="F29" s="266">
        <f t="shared" si="4"/>
        <v>1940</v>
      </c>
      <c r="G29" s="264">
        <f>SUM(F$15:F29)/SUM(F$15:F$114)</f>
        <v>4.0695915279878973E-2</v>
      </c>
      <c r="H29" s="265">
        <f t="shared" si="1"/>
        <v>0.21860816944024203</v>
      </c>
      <c r="I29" s="80"/>
      <c r="J29" s="268">
        <f t="shared" si="7"/>
        <v>7.2442275156033498</v>
      </c>
      <c r="K29" s="268">
        <f t="shared" si="5"/>
        <v>7.5704432520573741</v>
      </c>
      <c r="L29" s="165"/>
      <c r="M29" s="268">
        <f t="shared" si="8"/>
        <v>7.2442275156033498</v>
      </c>
      <c r="N29" s="268">
        <f t="shared" si="6"/>
        <v>7.5704432520573741</v>
      </c>
      <c r="O29" s="198"/>
      <c r="P29" s="12">
        <v>0.15</v>
      </c>
      <c r="Q29" s="165"/>
      <c r="R29" s="11"/>
      <c r="S29" s="198"/>
      <c r="T29" s="268"/>
      <c r="U29" s="165"/>
    </row>
    <row r="30" spans="1:21" x14ac:dyDescent="0.25">
      <c r="A30" s="214">
        <f t="shared" si="2"/>
        <v>16</v>
      </c>
      <c r="B30" s="9">
        <f t="shared" si="3"/>
        <v>1500</v>
      </c>
      <c r="C30" s="264">
        <f>SUM(B$15:B30)/SUM(B$15:B$114)</f>
        <v>2.4242424242424242E-2</v>
      </c>
      <c r="D30" s="265">
        <f t="shared" si="0"/>
        <v>0.27151515151515154</v>
      </c>
      <c r="E30" s="265"/>
      <c r="F30" s="266">
        <f t="shared" si="4"/>
        <v>2025</v>
      </c>
      <c r="G30" s="264">
        <f>SUM(F$15:F30)/SUM(F$15:F$114)</f>
        <v>4.4780635400907716E-2</v>
      </c>
      <c r="H30" s="265">
        <f t="shared" si="1"/>
        <v>0.23043872919818459</v>
      </c>
      <c r="I30" s="80"/>
      <c r="J30" s="268">
        <f t="shared" si="7"/>
        <v>7.3132203870903014</v>
      </c>
      <c r="K30" s="268">
        <f t="shared" si="5"/>
        <v>7.6133249795406392</v>
      </c>
      <c r="L30" s="165"/>
      <c r="M30" s="268">
        <f t="shared" si="8"/>
        <v>7.3132203870903014</v>
      </c>
      <c r="N30" s="268">
        <f t="shared" si="6"/>
        <v>7.6133249795406392</v>
      </c>
      <c r="O30" s="198"/>
      <c r="P30" s="12">
        <v>0.16</v>
      </c>
      <c r="Q30" s="165"/>
      <c r="R30" s="11"/>
      <c r="S30" s="198"/>
      <c r="T30" s="268"/>
      <c r="U30" s="165"/>
    </row>
    <row r="31" spans="1:21" x14ac:dyDescent="0.25">
      <c r="A31" s="214">
        <f t="shared" si="2"/>
        <v>17</v>
      </c>
      <c r="B31" s="9">
        <f t="shared" si="3"/>
        <v>1600</v>
      </c>
      <c r="C31" s="264">
        <f>SUM(B$15:B31)/SUM(B$15:B$114)</f>
        <v>2.7474747474747475E-2</v>
      </c>
      <c r="D31" s="265">
        <f t="shared" si="0"/>
        <v>0.28505050505050505</v>
      </c>
      <c r="E31" s="265"/>
      <c r="F31" s="266">
        <f t="shared" si="4"/>
        <v>2110</v>
      </c>
      <c r="G31" s="264">
        <f>SUM(F$15:F31)/SUM(F$15:F$114)</f>
        <v>4.9036812909732726E-2</v>
      </c>
      <c r="H31" s="265">
        <f t="shared" si="1"/>
        <v>0.24192637418053459</v>
      </c>
      <c r="I31" s="80"/>
      <c r="J31" s="268">
        <f t="shared" si="7"/>
        <v>7.3777589082278725</v>
      </c>
      <c r="K31" s="268">
        <f t="shared" si="5"/>
        <v>7.6544432264701125</v>
      </c>
      <c r="L31" s="165"/>
      <c r="M31" s="268">
        <f t="shared" si="8"/>
        <v>7.3777589082278725</v>
      </c>
      <c r="N31" s="268">
        <f t="shared" si="6"/>
        <v>7.6544432264701125</v>
      </c>
      <c r="O31" s="198"/>
      <c r="P31" s="12">
        <v>0.17</v>
      </c>
      <c r="Q31" s="165"/>
      <c r="R31" s="11"/>
      <c r="S31" s="198"/>
      <c r="T31" s="268"/>
      <c r="U31" s="165"/>
    </row>
    <row r="32" spans="1:21" x14ac:dyDescent="0.25">
      <c r="A32" s="214">
        <f t="shared" si="2"/>
        <v>18</v>
      </c>
      <c r="B32" s="9">
        <f t="shared" si="3"/>
        <v>1700</v>
      </c>
      <c r="C32" s="264">
        <f>SUM(B$15:B32)/SUM(B$15:B$114)</f>
        <v>3.090909090909091E-2</v>
      </c>
      <c r="D32" s="265">
        <f t="shared" si="0"/>
        <v>0.29818181818181816</v>
      </c>
      <c r="E32" s="265"/>
      <c r="F32" s="266">
        <f t="shared" si="4"/>
        <v>2195</v>
      </c>
      <c r="G32" s="264">
        <f>SUM(F$15:F32)/SUM(F$15:F$114)</f>
        <v>5.346444780635401E-2</v>
      </c>
      <c r="H32" s="265">
        <f t="shared" si="1"/>
        <v>0.25307110438729197</v>
      </c>
      <c r="I32" s="80"/>
      <c r="J32" s="268">
        <f t="shared" si="7"/>
        <v>7.4383835300443071</v>
      </c>
      <c r="K32" s="268">
        <f t="shared" si="5"/>
        <v>7.693937325509272</v>
      </c>
      <c r="L32" s="165"/>
      <c r="M32" s="268">
        <f t="shared" si="8"/>
        <v>7.4383835300443071</v>
      </c>
      <c r="N32" s="268">
        <f t="shared" si="6"/>
        <v>7.693937325509272</v>
      </c>
      <c r="O32" s="198"/>
      <c r="P32" s="12">
        <v>0.18</v>
      </c>
      <c r="Q32" s="165"/>
      <c r="R32" s="11"/>
      <c r="S32" s="198"/>
      <c r="T32" s="268"/>
      <c r="U32" s="165"/>
    </row>
    <row r="33" spans="1:21" x14ac:dyDescent="0.25">
      <c r="A33" s="214">
        <f t="shared" si="2"/>
        <v>19</v>
      </c>
      <c r="B33" s="9">
        <f t="shared" si="3"/>
        <v>1800</v>
      </c>
      <c r="C33" s="264">
        <f>SUM(B$15:B33)/SUM(B$15:B$114)</f>
        <v>3.4545454545454546E-2</v>
      </c>
      <c r="D33" s="265">
        <f t="shared" si="0"/>
        <v>0.31090909090909091</v>
      </c>
      <c r="E33" s="265"/>
      <c r="F33" s="266">
        <f t="shared" si="4"/>
        <v>2280</v>
      </c>
      <c r="G33" s="264">
        <f>SUM(F$15:F33)/SUM(F$15:F$114)</f>
        <v>5.8063540090771561E-2</v>
      </c>
      <c r="H33" s="265">
        <f t="shared" si="1"/>
        <v>0.2638729198184569</v>
      </c>
      <c r="I33" s="80"/>
      <c r="J33" s="268">
        <f t="shared" si="7"/>
        <v>7.4955419438842563</v>
      </c>
      <c r="K33" s="268">
        <f t="shared" si="5"/>
        <v>7.7319307219484861</v>
      </c>
      <c r="L33" s="165"/>
      <c r="M33" s="268">
        <f t="shared" si="8"/>
        <v>7.4955419438842563</v>
      </c>
      <c r="N33" s="268">
        <f t="shared" si="6"/>
        <v>7.7319307219484861</v>
      </c>
      <c r="O33" s="198"/>
      <c r="P33" s="12">
        <v>0.19</v>
      </c>
      <c r="Q33" s="165"/>
      <c r="R33" s="11"/>
      <c r="S33" s="198"/>
      <c r="T33" s="268"/>
      <c r="U33" s="165"/>
    </row>
    <row r="34" spans="1:21" x14ac:dyDescent="0.25">
      <c r="A34" s="214">
        <f t="shared" si="2"/>
        <v>20</v>
      </c>
      <c r="B34" s="9">
        <f t="shared" si="3"/>
        <v>1900</v>
      </c>
      <c r="C34" s="264">
        <f>SUM(B$15:B34)/SUM(B$15:B$114)</f>
        <v>3.8383838383838381E-2</v>
      </c>
      <c r="D34" s="265">
        <f t="shared" si="0"/>
        <v>0.32323232323232326</v>
      </c>
      <c r="E34" s="265"/>
      <c r="F34" s="266">
        <f t="shared" si="4"/>
        <v>2365</v>
      </c>
      <c r="G34" s="264">
        <f>SUM(F$15:F34)/SUM(F$15:F$114)</f>
        <v>6.2834089762985379E-2</v>
      </c>
      <c r="H34" s="265">
        <f t="shared" si="1"/>
        <v>0.27433182047402926</v>
      </c>
      <c r="I34" s="80"/>
      <c r="J34" s="268">
        <f t="shared" si="7"/>
        <v>7.5496091651545321</v>
      </c>
      <c r="K34" s="268">
        <f t="shared" si="5"/>
        <v>7.7685333009260331</v>
      </c>
      <c r="L34" s="165"/>
      <c r="M34" s="268">
        <f t="shared" si="8"/>
        <v>7.5496091651545321</v>
      </c>
      <c r="N34" s="268">
        <f t="shared" si="6"/>
        <v>7.7685333009260331</v>
      </c>
      <c r="O34" s="198"/>
      <c r="P34" s="12">
        <v>0.2</v>
      </c>
      <c r="Q34" s="165"/>
      <c r="R34" s="11"/>
      <c r="S34" s="198"/>
      <c r="T34" s="268"/>
      <c r="U34" s="165"/>
    </row>
    <row r="35" spans="1:21" x14ac:dyDescent="0.25">
      <c r="A35" s="214">
        <f t="shared" si="2"/>
        <v>21</v>
      </c>
      <c r="B35" s="9">
        <f t="shared" si="3"/>
        <v>2000</v>
      </c>
      <c r="C35" s="264">
        <f>SUM(B$15:B35)/SUM(B$15:B$114)</f>
        <v>4.2424242424242427E-2</v>
      </c>
      <c r="D35" s="265">
        <f t="shared" si="0"/>
        <v>0.33515151515151514</v>
      </c>
      <c r="E35" s="265"/>
      <c r="F35" s="266">
        <f t="shared" si="4"/>
        <v>2450</v>
      </c>
      <c r="G35" s="264">
        <f>SUM(F$15:F35)/SUM(F$15:F$114)</f>
        <v>6.7776096822995457E-2</v>
      </c>
      <c r="H35" s="265">
        <f t="shared" si="1"/>
        <v>0.28444780635400907</v>
      </c>
      <c r="I35" s="80"/>
      <c r="J35" s="268">
        <f t="shared" si="7"/>
        <v>7.6009024595420822</v>
      </c>
      <c r="K35" s="268">
        <f t="shared" si="5"/>
        <v>7.8038433035387724</v>
      </c>
      <c r="L35" s="165"/>
      <c r="M35" s="268">
        <f t="shared" si="8"/>
        <v>7.6009024595420822</v>
      </c>
      <c r="N35" s="268">
        <f t="shared" si="6"/>
        <v>7.8038433035387724</v>
      </c>
      <c r="O35" s="198"/>
      <c r="P35" s="12">
        <v>0.21</v>
      </c>
      <c r="Q35" s="165"/>
      <c r="R35" s="11"/>
      <c r="S35" s="198"/>
      <c r="T35" s="268"/>
      <c r="U35" s="165"/>
    </row>
    <row r="36" spans="1:21" x14ac:dyDescent="0.25">
      <c r="A36" s="214">
        <f t="shared" si="2"/>
        <v>22</v>
      </c>
      <c r="B36" s="9">
        <f t="shared" si="3"/>
        <v>2100</v>
      </c>
      <c r="C36" s="264">
        <f>SUM(B$15:B36)/SUM(B$15:B$114)</f>
        <v>4.6666666666666669E-2</v>
      </c>
      <c r="D36" s="265">
        <f t="shared" si="0"/>
        <v>0.34666666666666668</v>
      </c>
      <c r="E36" s="265"/>
      <c r="F36" s="266">
        <f t="shared" si="4"/>
        <v>2535</v>
      </c>
      <c r="G36" s="264">
        <f>SUM(F$15:F36)/SUM(F$15:F$114)</f>
        <v>7.2889561270801817E-2</v>
      </c>
      <c r="H36" s="265">
        <f t="shared" si="1"/>
        <v>0.29422087745839637</v>
      </c>
      <c r="I36" s="80"/>
      <c r="J36" s="268">
        <f t="shared" si="7"/>
        <v>7.6496926237115144</v>
      </c>
      <c r="K36" s="268">
        <f t="shared" si="5"/>
        <v>7.8379489160252831</v>
      </c>
      <c r="L36" s="165"/>
      <c r="M36" s="268">
        <f t="shared" si="8"/>
        <v>7.6496926237115144</v>
      </c>
      <c r="N36" s="268">
        <f t="shared" si="6"/>
        <v>7.8379489160252831</v>
      </c>
      <c r="O36" s="198"/>
      <c r="P36" s="12">
        <v>0.22</v>
      </c>
      <c r="Q36" s="165"/>
      <c r="R36" s="11"/>
      <c r="S36" s="198"/>
      <c r="T36" s="268"/>
      <c r="U36" s="165"/>
    </row>
    <row r="37" spans="1:21" x14ac:dyDescent="0.25">
      <c r="A37" s="214">
        <f t="shared" si="2"/>
        <v>23</v>
      </c>
      <c r="B37" s="9">
        <f t="shared" si="3"/>
        <v>2200</v>
      </c>
      <c r="C37" s="264">
        <f>SUM(B$15:B37)/SUM(B$15:B$114)</f>
        <v>5.1111111111111114E-2</v>
      </c>
      <c r="D37" s="265">
        <f t="shared" si="0"/>
        <v>0.35777777777777781</v>
      </c>
      <c r="E37" s="265"/>
      <c r="F37" s="266">
        <f t="shared" si="4"/>
        <v>2620</v>
      </c>
      <c r="G37" s="264">
        <f>SUM(F$15:F37)/SUM(F$15:F$114)</f>
        <v>7.8174483106404444E-2</v>
      </c>
      <c r="H37" s="265">
        <f t="shared" si="1"/>
        <v>0.30365103378719116</v>
      </c>
      <c r="I37" s="80"/>
      <c r="J37" s="268">
        <f t="shared" si="7"/>
        <v>7.696212639346407</v>
      </c>
      <c r="K37" s="268">
        <f t="shared" si="5"/>
        <v>7.8709295967551425</v>
      </c>
      <c r="L37" s="165"/>
      <c r="M37" s="268">
        <f t="shared" si="8"/>
        <v>7.696212639346407</v>
      </c>
      <c r="N37" s="268">
        <f t="shared" si="6"/>
        <v>7.8709295967551425</v>
      </c>
      <c r="O37" s="198"/>
      <c r="P37" s="12">
        <v>0.23</v>
      </c>
      <c r="Q37" s="165"/>
      <c r="R37" s="11"/>
      <c r="S37" s="198"/>
      <c r="T37" s="268"/>
      <c r="U37" s="165"/>
    </row>
    <row r="38" spans="1:21" x14ac:dyDescent="0.25">
      <c r="A38" s="214">
        <f t="shared" si="2"/>
        <v>24</v>
      </c>
      <c r="B38" s="9">
        <f t="shared" si="3"/>
        <v>2300</v>
      </c>
      <c r="C38" s="264">
        <f>SUM(B$15:B38)/SUM(B$15:B$114)</f>
        <v>5.5757575757575756E-2</v>
      </c>
      <c r="D38" s="265">
        <f t="shared" si="0"/>
        <v>0.36848484848484847</v>
      </c>
      <c r="E38" s="265"/>
      <c r="F38" s="266">
        <f t="shared" si="4"/>
        <v>2705</v>
      </c>
      <c r="G38" s="264">
        <f>SUM(F$15:F38)/SUM(F$15:F$114)</f>
        <v>8.3630862329803324E-2</v>
      </c>
      <c r="H38" s="265">
        <f t="shared" si="1"/>
        <v>0.31273827534039333</v>
      </c>
      <c r="I38" s="80"/>
      <c r="J38" s="268">
        <f t="shared" si="7"/>
        <v>7.7406644019172415</v>
      </c>
      <c r="K38" s="268">
        <f t="shared" si="5"/>
        <v>7.9028571912805816</v>
      </c>
      <c r="L38" s="165"/>
      <c r="M38" s="268">
        <f t="shared" si="8"/>
        <v>7.7406644019172415</v>
      </c>
      <c r="N38" s="268">
        <f t="shared" si="6"/>
        <v>7.9028571912805816</v>
      </c>
      <c r="O38" s="198"/>
      <c r="P38" s="12">
        <v>0.24</v>
      </c>
      <c r="Q38" s="165"/>
      <c r="R38" s="11"/>
      <c r="S38" s="198"/>
      <c r="T38" s="268"/>
      <c r="U38" s="165"/>
    </row>
    <row r="39" spans="1:21" x14ac:dyDescent="0.25">
      <c r="A39" s="214">
        <f t="shared" si="2"/>
        <v>25</v>
      </c>
      <c r="B39" s="9">
        <f t="shared" si="3"/>
        <v>2400</v>
      </c>
      <c r="C39" s="264">
        <f>SUM(B$15:B39)/SUM(B$15:B$114)</f>
        <v>6.0606060606060608E-2</v>
      </c>
      <c r="D39" s="265">
        <f t="shared" si="0"/>
        <v>0.37878787878787878</v>
      </c>
      <c r="E39" s="265"/>
      <c r="F39" s="266">
        <f t="shared" si="4"/>
        <v>2790</v>
      </c>
      <c r="G39" s="264">
        <f>SUM(F$15:F39)/SUM(F$15:F$114)</f>
        <v>8.9258698940998485E-2</v>
      </c>
      <c r="H39" s="265">
        <f t="shared" si="1"/>
        <v>0.32148260211800306</v>
      </c>
      <c r="I39" s="80"/>
      <c r="J39" s="268">
        <f t="shared" si="7"/>
        <v>7.7832240163360371</v>
      </c>
      <c r="K39" s="268">
        <f t="shared" si="5"/>
        <v>7.9337968748154113</v>
      </c>
      <c r="L39" s="165"/>
      <c r="M39" s="268">
        <f t="shared" si="8"/>
        <v>7.7832240163360371</v>
      </c>
      <c r="N39" s="268">
        <f t="shared" si="6"/>
        <v>7.9337968748154113</v>
      </c>
      <c r="O39" s="198"/>
      <c r="P39" s="12">
        <v>0.25</v>
      </c>
      <c r="Q39" s="165"/>
      <c r="R39" s="11"/>
      <c r="S39" s="198"/>
      <c r="T39" s="268"/>
      <c r="U39" s="165"/>
    </row>
    <row r="40" spans="1:21" x14ac:dyDescent="0.25">
      <c r="A40" s="214">
        <f t="shared" si="2"/>
        <v>26</v>
      </c>
      <c r="B40" s="9">
        <f t="shared" si="3"/>
        <v>2500</v>
      </c>
      <c r="C40" s="264">
        <f>SUM(B$15:B40)/SUM(B$15:B$114)</f>
        <v>6.5656565656565663E-2</v>
      </c>
      <c r="D40" s="265">
        <f t="shared" si="0"/>
        <v>0.38868686868686869</v>
      </c>
      <c r="E40" s="265"/>
      <c r="F40" s="266">
        <f t="shared" si="4"/>
        <v>2875</v>
      </c>
      <c r="G40" s="264">
        <f>SUM(F$15:F40)/SUM(F$15:F$114)</f>
        <v>9.5057992939989913E-2</v>
      </c>
      <c r="H40" s="265">
        <f t="shared" si="1"/>
        <v>0.32988401412002022</v>
      </c>
      <c r="I40" s="80"/>
      <c r="J40" s="268">
        <f t="shared" si="7"/>
        <v>7.8240460108562919</v>
      </c>
      <c r="K40" s="268">
        <f t="shared" si="5"/>
        <v>7.9638079532314512</v>
      </c>
      <c r="L40" s="165"/>
      <c r="M40" s="268">
        <f t="shared" si="8"/>
        <v>7.8240460108562919</v>
      </c>
      <c r="N40" s="268">
        <f t="shared" si="6"/>
        <v>7.9638079532314512</v>
      </c>
      <c r="O40" s="198"/>
      <c r="P40" s="12">
        <v>0.26</v>
      </c>
      <c r="Q40" s="165"/>
      <c r="R40" s="11"/>
      <c r="S40" s="198"/>
      <c r="T40" s="268"/>
      <c r="U40" s="165"/>
    </row>
    <row r="41" spans="1:21" x14ac:dyDescent="0.25">
      <c r="A41" s="214">
        <f t="shared" si="2"/>
        <v>27</v>
      </c>
      <c r="B41" s="9">
        <f t="shared" si="3"/>
        <v>2600</v>
      </c>
      <c r="C41" s="264">
        <f>SUM(B$15:B41)/SUM(B$15:B$114)</f>
        <v>7.0909090909090908E-2</v>
      </c>
      <c r="D41" s="265">
        <f t="shared" si="0"/>
        <v>0.39818181818181819</v>
      </c>
      <c r="E41" s="265"/>
      <c r="F41" s="266">
        <f t="shared" si="4"/>
        <v>2960</v>
      </c>
      <c r="G41" s="264">
        <f>SUM(F$15:F41)/SUM(F$15:F$114)</f>
        <v>0.10102874432677761</v>
      </c>
      <c r="H41" s="265">
        <f t="shared" si="1"/>
        <v>0.33794251134644482</v>
      </c>
      <c r="I41" s="80"/>
      <c r="J41" s="268">
        <f t="shared" si="7"/>
        <v>7.8632667240095735</v>
      </c>
      <c r="K41" s="268">
        <f t="shared" si="5"/>
        <v>7.992944547318106</v>
      </c>
      <c r="L41" s="165"/>
      <c r="M41" s="268">
        <f t="shared" si="8"/>
        <v>7.8632667240095735</v>
      </c>
      <c r="N41" s="268">
        <f t="shared" si="6"/>
        <v>7.992944547318106</v>
      </c>
      <c r="O41" s="198"/>
      <c r="P41" s="12">
        <v>0.27</v>
      </c>
      <c r="Q41" s="165"/>
      <c r="R41" s="11"/>
      <c r="S41" s="198"/>
      <c r="T41" s="268"/>
      <c r="U41" s="165"/>
    </row>
    <row r="42" spans="1:21" x14ac:dyDescent="0.25">
      <c r="A42" s="214">
        <f t="shared" si="2"/>
        <v>28</v>
      </c>
      <c r="B42" s="9">
        <f t="shared" si="3"/>
        <v>2700</v>
      </c>
      <c r="C42" s="264">
        <f>SUM(B$15:B42)/SUM(B$15:B$114)</f>
        <v>7.636363636363637E-2</v>
      </c>
      <c r="D42" s="265">
        <f t="shared" si="0"/>
        <v>0.40727272727272734</v>
      </c>
      <c r="E42" s="265"/>
      <c r="F42" s="266">
        <f t="shared" si="4"/>
        <v>3045</v>
      </c>
      <c r="G42" s="264">
        <f>SUM(F$15:F42)/SUM(F$15:F$114)</f>
        <v>0.10717095310136157</v>
      </c>
      <c r="H42" s="265">
        <f t="shared" si="1"/>
        <v>0.34565809379727691</v>
      </c>
      <c r="I42" s="80"/>
      <c r="J42" s="268">
        <f t="shared" si="7"/>
        <v>7.90100705199242</v>
      </c>
      <c r="K42" s="268">
        <f t="shared" si="5"/>
        <v>8.0212561801439968</v>
      </c>
      <c r="L42" s="165"/>
      <c r="M42" s="268">
        <f t="shared" si="8"/>
        <v>7.90100705199242</v>
      </c>
      <c r="N42" s="268">
        <f t="shared" si="6"/>
        <v>8.0212561801439968</v>
      </c>
      <c r="O42" s="198"/>
      <c r="P42" s="12">
        <v>0.28000000000000003</v>
      </c>
      <c r="Q42" s="165"/>
      <c r="R42" s="11"/>
      <c r="S42" s="198"/>
      <c r="T42" s="268"/>
      <c r="U42" s="165"/>
    </row>
    <row r="43" spans="1:21" x14ac:dyDescent="0.25">
      <c r="A43" s="214">
        <f t="shared" si="2"/>
        <v>29</v>
      </c>
      <c r="B43" s="9">
        <f t="shared" si="3"/>
        <v>2800</v>
      </c>
      <c r="C43" s="264">
        <f>SUM(B$15:B43)/SUM(B$15:B$114)</f>
        <v>8.2020202020202021E-2</v>
      </c>
      <c r="D43" s="265">
        <f t="shared" si="0"/>
        <v>0.41595959595959592</v>
      </c>
      <c r="E43" s="265"/>
      <c r="F43" s="266">
        <f t="shared" si="4"/>
        <v>3130</v>
      </c>
      <c r="G43" s="264">
        <f>SUM(F$15:F43)/SUM(F$15:F$114)</f>
        <v>0.1134846192637418</v>
      </c>
      <c r="H43" s="265">
        <f t="shared" si="1"/>
        <v>0.35303076147251633</v>
      </c>
      <c r="I43" s="80"/>
      <c r="J43" s="268">
        <f t="shared" si="7"/>
        <v>7.9373746961632952</v>
      </c>
      <c r="K43" s="268">
        <f t="shared" si="5"/>
        <v>8.0487882835341988</v>
      </c>
      <c r="L43" s="165"/>
      <c r="M43" s="268">
        <f t="shared" si="8"/>
        <v>7.9373746961632952</v>
      </c>
      <c r="N43" s="268">
        <f t="shared" si="6"/>
        <v>8.0487882835341988</v>
      </c>
      <c r="O43" s="198"/>
      <c r="P43" s="12">
        <v>0.28999999999999998</v>
      </c>
      <c r="Q43" s="165"/>
      <c r="R43" s="11"/>
      <c r="S43" s="198"/>
      <c r="T43" s="268"/>
      <c r="U43" s="165"/>
    </row>
    <row r="44" spans="1:21" x14ac:dyDescent="0.25">
      <c r="A44" s="214">
        <f t="shared" si="2"/>
        <v>30</v>
      </c>
      <c r="B44" s="9">
        <f t="shared" si="3"/>
        <v>2900</v>
      </c>
      <c r="C44" s="264">
        <f>SUM(B$15:B44)/SUM(B$15:B$114)</f>
        <v>8.7878787878787876E-2</v>
      </c>
      <c r="D44" s="265">
        <f t="shared" si="0"/>
        <v>0.4242424242424242</v>
      </c>
      <c r="E44" s="265"/>
      <c r="F44" s="266">
        <f t="shared" si="4"/>
        <v>3215</v>
      </c>
      <c r="G44" s="264">
        <f>SUM(F$15:F44)/SUM(F$15:F$114)</f>
        <v>0.11996974281391831</v>
      </c>
      <c r="H44" s="265">
        <f t="shared" si="1"/>
        <v>0.36006051437216335</v>
      </c>
      <c r="I44" s="80"/>
      <c r="J44" s="268">
        <f t="shared" si="7"/>
        <v>7.9724660159745655</v>
      </c>
      <c r="K44" s="268">
        <f t="shared" si="5"/>
        <v>8.0755826366717205</v>
      </c>
      <c r="L44" s="165"/>
      <c r="M44" s="268">
        <f t="shared" si="8"/>
        <v>7.9724660159745655</v>
      </c>
      <c r="N44" s="268">
        <f t="shared" si="6"/>
        <v>8.0755826366717205</v>
      </c>
      <c r="O44" s="198"/>
      <c r="P44" s="12">
        <v>0.3</v>
      </c>
      <c r="Q44" s="165"/>
      <c r="R44" s="11"/>
      <c r="S44" s="198"/>
      <c r="T44" s="268"/>
      <c r="U44" s="165"/>
    </row>
    <row r="45" spans="1:21" x14ac:dyDescent="0.25">
      <c r="A45" s="214">
        <f t="shared" si="2"/>
        <v>31</v>
      </c>
      <c r="B45" s="9">
        <f t="shared" si="3"/>
        <v>3000</v>
      </c>
      <c r="C45" s="264">
        <f>SUM(B$15:B45)/SUM(B$15:B$114)</f>
        <v>9.3939393939393934E-2</v>
      </c>
      <c r="D45" s="265">
        <f t="shared" si="0"/>
        <v>0.43212121212121213</v>
      </c>
      <c r="E45" s="265"/>
      <c r="F45" s="266">
        <f t="shared" si="4"/>
        <v>3300</v>
      </c>
      <c r="G45" s="264">
        <f>SUM(F$15:F45)/SUM(F$15:F$114)</f>
        <v>0.12662632375189106</v>
      </c>
      <c r="H45" s="265">
        <f t="shared" si="1"/>
        <v>0.36674735249621787</v>
      </c>
      <c r="I45" s="80"/>
      <c r="J45" s="268">
        <f t="shared" si="7"/>
        <v>8.0063675676502459</v>
      </c>
      <c r="K45" s="268">
        <f t="shared" si="5"/>
        <v>8.1016777474545716</v>
      </c>
      <c r="L45" s="165"/>
      <c r="M45" s="268">
        <f t="shared" si="8"/>
        <v>8.0063675676502459</v>
      </c>
      <c r="N45" s="268">
        <f t="shared" si="6"/>
        <v>8.1016777474545716</v>
      </c>
      <c r="O45" s="198"/>
      <c r="P45" s="12">
        <v>0.31</v>
      </c>
      <c r="Q45" s="165"/>
      <c r="R45" s="11"/>
      <c r="S45" s="198"/>
      <c r="T45" s="268"/>
      <c r="U45" s="165"/>
    </row>
    <row r="46" spans="1:21" x14ac:dyDescent="0.25">
      <c r="A46" s="214">
        <f t="shared" si="2"/>
        <v>32</v>
      </c>
      <c r="B46" s="9">
        <f t="shared" si="3"/>
        <v>3100</v>
      </c>
      <c r="C46" s="264">
        <f>SUM(B$15:B46)/SUM(B$15:B$114)</f>
        <v>0.10020202020202021</v>
      </c>
      <c r="D46" s="265">
        <f t="shared" si="0"/>
        <v>0.4395959595959596</v>
      </c>
      <c r="E46" s="265"/>
      <c r="F46" s="266">
        <f t="shared" si="4"/>
        <v>3385</v>
      </c>
      <c r="G46" s="264">
        <f>SUM(F$15:F46)/SUM(F$15:F$114)</f>
        <v>0.13345436207766012</v>
      </c>
      <c r="H46" s="265">
        <f t="shared" si="1"/>
        <v>0.37309127584467977</v>
      </c>
      <c r="I46" s="80"/>
      <c r="J46" s="268">
        <f t="shared" si="7"/>
        <v>8.0391573904732372</v>
      </c>
      <c r="K46" s="268">
        <f t="shared" si="5"/>
        <v>8.1271091853463755</v>
      </c>
      <c r="L46" s="165"/>
      <c r="M46" s="268">
        <f t="shared" si="8"/>
        <v>8.0391573904732372</v>
      </c>
      <c r="N46" s="268">
        <f t="shared" si="6"/>
        <v>8.1271091853463755</v>
      </c>
      <c r="O46" s="198"/>
      <c r="P46" s="12">
        <v>0.32</v>
      </c>
      <c r="Q46" s="165"/>
      <c r="R46" s="11"/>
      <c r="S46" s="198"/>
      <c r="T46" s="268"/>
      <c r="U46" s="165"/>
    </row>
    <row r="47" spans="1:21" x14ac:dyDescent="0.25">
      <c r="A47" s="214">
        <f t="shared" si="2"/>
        <v>33</v>
      </c>
      <c r="B47" s="9">
        <f t="shared" si="3"/>
        <v>3200</v>
      </c>
      <c r="C47" s="264">
        <f>SUM(B$15:B47)/SUM(B$15:B$114)</f>
        <v>0.10666666666666667</v>
      </c>
      <c r="D47" s="265">
        <f t="shared" ref="D47:D78" si="9">2*($P47-C47)</f>
        <v>0.44666666666666666</v>
      </c>
      <c r="E47" s="265"/>
      <c r="F47" s="266">
        <f t="shared" si="4"/>
        <v>3470</v>
      </c>
      <c r="G47" s="264">
        <f>SUM(F$15:F47)/SUM(F$15:F$114)</f>
        <v>0.14045385779122541</v>
      </c>
      <c r="H47" s="265">
        <f t="shared" ref="H47:H78" si="10">2*($P47-G47)</f>
        <v>0.37909228441754922</v>
      </c>
      <c r="I47" s="80"/>
      <c r="J47" s="268">
        <f t="shared" si="7"/>
        <v>8.0709060887878188</v>
      </c>
      <c r="K47" s="268">
        <f t="shared" si="5"/>
        <v>8.1519098729409052</v>
      </c>
      <c r="L47" s="165"/>
      <c r="M47" s="268">
        <f t="shared" si="8"/>
        <v>8.0709060887878188</v>
      </c>
      <c r="N47" s="268">
        <f t="shared" si="6"/>
        <v>8.1519098729409052</v>
      </c>
      <c r="O47" s="198"/>
      <c r="P47" s="12">
        <v>0.33</v>
      </c>
      <c r="Q47" s="165"/>
      <c r="R47" s="11"/>
      <c r="S47" s="198"/>
      <c r="T47" s="268"/>
      <c r="U47" s="165"/>
    </row>
    <row r="48" spans="1:21" x14ac:dyDescent="0.25">
      <c r="A48" s="214">
        <f t="shared" si="2"/>
        <v>34</v>
      </c>
      <c r="B48" s="9">
        <f t="shared" si="3"/>
        <v>3300</v>
      </c>
      <c r="C48" s="264">
        <f>SUM(B$15:B48)/SUM(B$15:B$114)</f>
        <v>0.11333333333333333</v>
      </c>
      <c r="D48" s="265">
        <f t="shared" si="9"/>
        <v>0.45333333333333337</v>
      </c>
      <c r="E48" s="265"/>
      <c r="F48" s="266">
        <f t="shared" ref="F48:F79" si="11">F47+F$11</f>
        <v>3555</v>
      </c>
      <c r="G48" s="264">
        <f>SUM(F$15:F48)/SUM(F$15:F$114)</f>
        <v>0.147624810892587</v>
      </c>
      <c r="H48" s="265">
        <f t="shared" si="10"/>
        <v>0.38475037821482605</v>
      </c>
      <c r="I48" s="80"/>
      <c r="J48" s="268">
        <f t="shared" si="7"/>
        <v>8.1016777474545716</v>
      </c>
      <c r="K48" s="268">
        <f t="shared" si="5"/>
        <v>8.176110342237342</v>
      </c>
      <c r="L48" s="165"/>
      <c r="M48" s="268">
        <f t="shared" si="8"/>
        <v>8.1016777474545716</v>
      </c>
      <c r="N48" s="268">
        <f t="shared" si="6"/>
        <v>8.176110342237342</v>
      </c>
      <c r="O48" s="198"/>
      <c r="P48" s="12">
        <v>0.34</v>
      </c>
      <c r="Q48" s="165"/>
      <c r="R48" s="11"/>
      <c r="S48" s="198"/>
      <c r="T48" s="268"/>
      <c r="U48" s="165"/>
    </row>
    <row r="49" spans="1:21" x14ac:dyDescent="0.25">
      <c r="A49" s="214">
        <f t="shared" si="2"/>
        <v>35</v>
      </c>
      <c r="B49" s="9">
        <f t="shared" si="3"/>
        <v>3400</v>
      </c>
      <c r="C49" s="264">
        <f>SUM(B$15:B49)/SUM(B$15:B$114)</f>
        <v>0.1202020202020202</v>
      </c>
      <c r="D49" s="265">
        <f t="shared" si="9"/>
        <v>0.45959595959595956</v>
      </c>
      <c r="E49" s="265"/>
      <c r="F49" s="266">
        <f t="shared" si="11"/>
        <v>3640</v>
      </c>
      <c r="G49" s="264">
        <f>SUM(F$15:F49)/SUM(F$15:F$114)</f>
        <v>0.15496722138174482</v>
      </c>
      <c r="H49" s="265">
        <f t="shared" si="10"/>
        <v>0.39006555723651032</v>
      </c>
      <c r="I49" s="80"/>
      <c r="J49" s="268">
        <f t="shared" ref="J49:J78" si="12">LN(B49)</f>
        <v>8.1315307106042525</v>
      </c>
      <c r="K49" s="268">
        <f t="shared" si="5"/>
        <v>8.1997389606307856</v>
      </c>
      <c r="L49" s="165"/>
      <c r="M49" s="268">
        <f t="shared" si="8"/>
        <v>8.1315307106042525</v>
      </c>
      <c r="N49" s="268">
        <f t="shared" si="6"/>
        <v>8.1997389606307856</v>
      </c>
      <c r="O49" s="198"/>
      <c r="P49" s="12">
        <v>0.35</v>
      </c>
      <c r="Q49" s="165"/>
      <c r="R49" s="11"/>
      <c r="S49" s="198"/>
      <c r="T49" s="268"/>
      <c r="U49" s="165"/>
    </row>
    <row r="50" spans="1:21" x14ac:dyDescent="0.25">
      <c r="A50" s="214">
        <f t="shared" si="2"/>
        <v>36</v>
      </c>
      <c r="B50" s="9">
        <f t="shared" si="3"/>
        <v>3500</v>
      </c>
      <c r="C50" s="264">
        <f>SUM(B$15:B50)/SUM(B$15:B$114)</f>
        <v>0.12727272727272726</v>
      </c>
      <c r="D50" s="265">
        <f t="shared" si="9"/>
        <v>0.46545454545454545</v>
      </c>
      <c r="E50" s="265"/>
      <c r="F50" s="266">
        <f t="shared" si="11"/>
        <v>3725</v>
      </c>
      <c r="G50" s="264">
        <f>SUM(F$15:F50)/SUM(F$15:F$114)</f>
        <v>0.16248108925869895</v>
      </c>
      <c r="H50" s="265">
        <f t="shared" si="10"/>
        <v>0.39503782148260208</v>
      </c>
      <c r="I50" s="80"/>
      <c r="J50" s="268">
        <f t="shared" si="12"/>
        <v>8.1605182474775049</v>
      </c>
      <c r="K50" s="268">
        <f t="shared" si="5"/>
        <v>8.2228221308136593</v>
      </c>
      <c r="L50" s="165"/>
      <c r="M50" s="268">
        <f t="shared" si="8"/>
        <v>8.1605182474775049</v>
      </c>
      <c r="N50" s="268">
        <f t="shared" si="6"/>
        <v>8.2228221308136593</v>
      </c>
      <c r="O50" s="198"/>
      <c r="P50" s="12">
        <v>0.36</v>
      </c>
      <c r="Q50" s="165"/>
      <c r="R50" s="11"/>
      <c r="S50" s="198"/>
      <c r="T50" s="268"/>
      <c r="U50" s="165"/>
    </row>
    <row r="51" spans="1:21" x14ac:dyDescent="0.25">
      <c r="A51" s="214">
        <f t="shared" si="2"/>
        <v>37</v>
      </c>
      <c r="B51" s="9">
        <f t="shared" si="3"/>
        <v>3600</v>
      </c>
      <c r="C51" s="264">
        <f>SUM(B$15:B51)/SUM(B$15:B$114)</f>
        <v>0.13454545454545455</v>
      </c>
      <c r="D51" s="265">
        <f t="shared" si="9"/>
        <v>0.47090909090909089</v>
      </c>
      <c r="E51" s="265"/>
      <c r="F51" s="266">
        <f t="shared" si="11"/>
        <v>3810</v>
      </c>
      <c r="G51" s="264">
        <f>SUM(F$15:F51)/SUM(F$15:F$114)</f>
        <v>0.17016641452344933</v>
      </c>
      <c r="H51" s="265">
        <f t="shared" si="10"/>
        <v>0.39966717095310134</v>
      </c>
      <c r="I51" s="80"/>
      <c r="J51" s="268">
        <f t="shared" si="12"/>
        <v>8.1886891244442008</v>
      </c>
      <c r="K51" s="268">
        <f t="shared" si="5"/>
        <v>8.2453844681207471</v>
      </c>
      <c r="L51" s="165"/>
      <c r="M51" s="268">
        <f t="shared" si="8"/>
        <v>8.1886891244442008</v>
      </c>
      <c r="N51" s="268">
        <f t="shared" si="6"/>
        <v>8.2453844681207471</v>
      </c>
      <c r="O51" s="198"/>
      <c r="P51" s="12">
        <v>0.37</v>
      </c>
      <c r="Q51" s="165"/>
      <c r="R51" s="11"/>
      <c r="S51" s="198"/>
      <c r="T51" s="268"/>
      <c r="U51" s="165"/>
    </row>
    <row r="52" spans="1:21" x14ac:dyDescent="0.25">
      <c r="A52" s="214">
        <f t="shared" si="2"/>
        <v>38</v>
      </c>
      <c r="B52" s="9">
        <f t="shared" si="3"/>
        <v>3700</v>
      </c>
      <c r="C52" s="264">
        <f>SUM(B$15:B52)/SUM(B$15:B$114)</f>
        <v>0.14202020202020202</v>
      </c>
      <c r="D52" s="265">
        <f t="shared" si="9"/>
        <v>0.47595959595959597</v>
      </c>
      <c r="E52" s="265"/>
      <c r="F52" s="266">
        <f t="shared" si="11"/>
        <v>3895</v>
      </c>
      <c r="G52" s="264">
        <f>SUM(F$15:F52)/SUM(F$15:F$114)</f>
        <v>0.17802319717599596</v>
      </c>
      <c r="H52" s="265">
        <f t="shared" si="10"/>
        <v>0.40395360564800809</v>
      </c>
      <c r="I52" s="80"/>
      <c r="J52" s="268">
        <f t="shared" si="12"/>
        <v>8.2160880986323157</v>
      </c>
      <c r="K52" s="268">
        <f t="shared" si="5"/>
        <v>8.2674489583048487</v>
      </c>
      <c r="L52" s="165"/>
      <c r="M52" s="268">
        <f t="shared" si="8"/>
        <v>8.2160880986323157</v>
      </c>
      <c r="N52" s="268">
        <f t="shared" si="6"/>
        <v>8.2674489583048487</v>
      </c>
      <c r="O52" s="198"/>
      <c r="P52" s="12">
        <v>0.38</v>
      </c>
      <c r="Q52" s="165"/>
      <c r="R52" s="11"/>
      <c r="S52" s="198"/>
      <c r="T52" s="268"/>
      <c r="U52" s="165"/>
    </row>
    <row r="53" spans="1:21" x14ac:dyDescent="0.25">
      <c r="A53" s="214">
        <f t="shared" si="2"/>
        <v>39</v>
      </c>
      <c r="B53" s="9">
        <f t="shared" si="3"/>
        <v>3800</v>
      </c>
      <c r="C53" s="264">
        <f>SUM(B$15:B53)/SUM(B$15:B$114)</f>
        <v>0.14969696969696969</v>
      </c>
      <c r="D53" s="265">
        <f t="shared" si="9"/>
        <v>0.48060606060606065</v>
      </c>
      <c r="E53" s="265"/>
      <c r="F53" s="266">
        <f t="shared" si="11"/>
        <v>3980</v>
      </c>
      <c r="G53" s="264">
        <f>SUM(F$15:F53)/SUM(F$15:F$114)</f>
        <v>0.18605143721633888</v>
      </c>
      <c r="H53" s="265">
        <f t="shared" si="10"/>
        <v>0.40789712556732227</v>
      </c>
      <c r="I53" s="80"/>
      <c r="J53" s="268">
        <f t="shared" si="12"/>
        <v>8.2427563457144775</v>
      </c>
      <c r="K53" s="268">
        <f t="shared" si="5"/>
        <v>8.2890370982784827</v>
      </c>
      <c r="L53" s="165"/>
      <c r="M53" s="268">
        <f t="shared" si="8"/>
        <v>8.2427563457144775</v>
      </c>
      <c r="N53" s="268">
        <f t="shared" si="6"/>
        <v>8.2890370982784827</v>
      </c>
      <c r="O53" s="198"/>
      <c r="P53" s="12">
        <v>0.39</v>
      </c>
      <c r="Q53" s="165"/>
      <c r="R53" s="11"/>
      <c r="S53" s="198"/>
      <c r="T53" s="268"/>
      <c r="U53" s="165"/>
    </row>
    <row r="54" spans="1:21" x14ac:dyDescent="0.25">
      <c r="A54" s="214">
        <f t="shared" si="2"/>
        <v>40</v>
      </c>
      <c r="B54" s="9">
        <f t="shared" si="3"/>
        <v>3900</v>
      </c>
      <c r="C54" s="264">
        <f>SUM(B$15:B54)/SUM(B$15:B$114)</f>
        <v>0.15757575757575756</v>
      </c>
      <c r="D54" s="265">
        <f t="shared" si="9"/>
        <v>0.48484848484848492</v>
      </c>
      <c r="E54" s="265"/>
      <c r="F54" s="266">
        <f t="shared" si="11"/>
        <v>4065</v>
      </c>
      <c r="G54" s="264">
        <f>SUM(F$15:F54)/SUM(F$15:F$114)</f>
        <v>0.19425113464447807</v>
      </c>
      <c r="H54" s="265">
        <f t="shared" si="10"/>
        <v>0.4114977307110439</v>
      </c>
      <c r="I54" s="80"/>
      <c r="J54" s="268">
        <f t="shared" si="12"/>
        <v>8.2687318321177372</v>
      </c>
      <c r="K54" s="268">
        <f t="shared" si="5"/>
        <v>8.3101690219819115</v>
      </c>
      <c r="L54" s="165"/>
      <c r="M54" s="268">
        <f t="shared" si="8"/>
        <v>8.2687318321177372</v>
      </c>
      <c r="N54" s="268">
        <f t="shared" si="6"/>
        <v>8.3101690219819115</v>
      </c>
      <c r="O54" s="198"/>
      <c r="P54" s="12">
        <v>0.4</v>
      </c>
      <c r="Q54" s="165"/>
      <c r="R54" s="11"/>
      <c r="S54" s="198"/>
      <c r="T54" s="268"/>
      <c r="U54" s="165"/>
    </row>
    <row r="55" spans="1:21" x14ac:dyDescent="0.25">
      <c r="A55" s="214">
        <f t="shared" si="2"/>
        <v>41</v>
      </c>
      <c r="B55" s="9">
        <f t="shared" si="3"/>
        <v>4000</v>
      </c>
      <c r="C55" s="264">
        <f>SUM(B$15:B55)/SUM(B$15:B$114)</f>
        <v>0.16565656565656567</v>
      </c>
      <c r="D55" s="265">
        <f t="shared" si="9"/>
        <v>0.48868686868686861</v>
      </c>
      <c r="E55" s="265"/>
      <c r="F55" s="266">
        <f t="shared" si="11"/>
        <v>4150</v>
      </c>
      <c r="G55" s="264">
        <f>SUM(F$15:F55)/SUM(F$15:F$114)</f>
        <v>0.20262228946041352</v>
      </c>
      <c r="H55" s="265">
        <f t="shared" si="10"/>
        <v>0.4147554210791729</v>
      </c>
      <c r="I55" s="80"/>
      <c r="J55" s="268">
        <f t="shared" si="12"/>
        <v>8.2940496401020276</v>
      </c>
      <c r="K55" s="268">
        <f t="shared" si="5"/>
        <v>8.3308636132247447</v>
      </c>
      <c r="L55" s="165"/>
      <c r="M55" s="268">
        <f t="shared" si="8"/>
        <v>8.2940496401020276</v>
      </c>
      <c r="N55" s="268">
        <f t="shared" si="6"/>
        <v>8.3308636132247447</v>
      </c>
      <c r="O55" s="198"/>
      <c r="P55" s="12">
        <v>0.41</v>
      </c>
      <c r="Q55" s="165"/>
      <c r="R55" s="11"/>
      <c r="S55" s="198"/>
      <c r="T55" s="268"/>
      <c r="U55" s="165"/>
    </row>
    <row r="56" spans="1:21" x14ac:dyDescent="0.25">
      <c r="A56" s="214">
        <f t="shared" si="2"/>
        <v>42</v>
      </c>
      <c r="B56" s="9">
        <f t="shared" si="3"/>
        <v>4100</v>
      </c>
      <c r="C56" s="264">
        <f>SUM(B$15:B56)/SUM(B$15:B$114)</f>
        <v>0.17393939393939395</v>
      </c>
      <c r="D56" s="265">
        <f t="shared" si="9"/>
        <v>0.49212121212121207</v>
      </c>
      <c r="E56" s="265"/>
      <c r="F56" s="266">
        <f t="shared" si="11"/>
        <v>4235</v>
      </c>
      <c r="G56" s="264">
        <f>SUM(F$15:F56)/SUM(F$15:F$114)</f>
        <v>0.21116490166414523</v>
      </c>
      <c r="H56" s="265">
        <f t="shared" si="10"/>
        <v>0.41767019667170951</v>
      </c>
      <c r="I56" s="80"/>
      <c r="J56" s="268">
        <f t="shared" si="12"/>
        <v>8.3187422526923989</v>
      </c>
      <c r="K56" s="268">
        <f t="shared" si="5"/>
        <v>8.3511386070861544</v>
      </c>
      <c r="L56" s="165"/>
      <c r="M56" s="268">
        <f t="shared" si="8"/>
        <v>8.3187422526923989</v>
      </c>
      <c r="N56" s="268">
        <f t="shared" si="6"/>
        <v>8.3511386070861544</v>
      </c>
      <c r="O56" s="198"/>
      <c r="P56" s="12">
        <v>0.42</v>
      </c>
      <c r="Q56" s="165"/>
      <c r="R56" s="11"/>
      <c r="S56" s="198"/>
      <c r="T56" s="268"/>
      <c r="U56" s="165"/>
    </row>
    <row r="57" spans="1:21" x14ac:dyDescent="0.25">
      <c r="A57" s="214">
        <f t="shared" si="2"/>
        <v>43</v>
      </c>
      <c r="B57" s="9">
        <f t="shared" si="3"/>
        <v>4200</v>
      </c>
      <c r="C57" s="264">
        <f>SUM(B$15:B57)/SUM(B$15:B$114)</f>
        <v>0.18242424242424243</v>
      </c>
      <c r="D57" s="265">
        <f t="shared" si="9"/>
        <v>0.49515151515151512</v>
      </c>
      <c r="E57" s="265"/>
      <c r="F57" s="266">
        <f t="shared" si="11"/>
        <v>4320</v>
      </c>
      <c r="G57" s="264">
        <f>SUM(F$15:F57)/SUM(F$15:F$114)</f>
        <v>0.21987897125567321</v>
      </c>
      <c r="H57" s="265">
        <f t="shared" si="10"/>
        <v>0.42024205748865356</v>
      </c>
      <c r="I57" s="80"/>
      <c r="J57" s="268">
        <f t="shared" si="12"/>
        <v>8.3428398042714598</v>
      </c>
      <c r="K57" s="268">
        <f t="shared" si="5"/>
        <v>8.3710106812381557</v>
      </c>
      <c r="L57" s="165"/>
      <c r="M57" s="268">
        <f t="shared" si="8"/>
        <v>8.3428398042714598</v>
      </c>
      <c r="N57" s="268">
        <f t="shared" si="6"/>
        <v>8.3710106812381557</v>
      </c>
      <c r="O57" s="198"/>
      <c r="P57" s="12">
        <v>0.43</v>
      </c>
      <c r="Q57" s="165"/>
      <c r="R57" s="11"/>
      <c r="S57" s="198"/>
      <c r="T57" s="268"/>
      <c r="U57" s="165"/>
    </row>
    <row r="58" spans="1:21" x14ac:dyDescent="0.25">
      <c r="A58" s="214">
        <f t="shared" si="2"/>
        <v>44</v>
      </c>
      <c r="B58" s="9">
        <f t="shared" si="3"/>
        <v>4300</v>
      </c>
      <c r="C58" s="264">
        <f>SUM(B$15:B58)/SUM(B$15:B$114)</f>
        <v>0.19111111111111112</v>
      </c>
      <c r="D58" s="265">
        <f t="shared" si="9"/>
        <v>0.49777777777777776</v>
      </c>
      <c r="E58" s="265"/>
      <c r="F58" s="266">
        <f t="shared" si="11"/>
        <v>4405</v>
      </c>
      <c r="G58" s="264">
        <f>SUM(F$15:F58)/SUM(F$15:F$114)</f>
        <v>0.22876449823499748</v>
      </c>
      <c r="H58" s="265">
        <f t="shared" si="10"/>
        <v>0.42247100353000505</v>
      </c>
      <c r="I58" s="80"/>
      <c r="J58" s="268">
        <f t="shared" si="12"/>
        <v>8.3663703016816537</v>
      </c>
      <c r="K58" s="268">
        <f t="shared" si="5"/>
        <v>8.3904955383702795</v>
      </c>
      <c r="L58" s="165"/>
      <c r="M58" s="268">
        <f t="shared" si="8"/>
        <v>8.3663703016816537</v>
      </c>
      <c r="N58" s="268">
        <f t="shared" si="6"/>
        <v>8.3904955383702795</v>
      </c>
      <c r="O58" s="198"/>
      <c r="P58" s="12">
        <v>0.44</v>
      </c>
      <c r="Q58" s="165"/>
      <c r="R58" s="11"/>
      <c r="S58" s="198"/>
      <c r="T58" s="268"/>
      <c r="U58" s="165"/>
    </row>
    <row r="59" spans="1:21" x14ac:dyDescent="0.25">
      <c r="A59" s="214">
        <f t="shared" si="2"/>
        <v>45</v>
      </c>
      <c r="B59" s="9">
        <f t="shared" si="3"/>
        <v>4400</v>
      </c>
      <c r="C59" s="264">
        <f>SUM(B$15:B59)/SUM(B$15:B$114)</f>
        <v>0.2</v>
      </c>
      <c r="D59" s="265">
        <f t="shared" si="9"/>
        <v>0.5</v>
      </c>
      <c r="E59" s="265"/>
      <c r="F59" s="266">
        <f t="shared" si="11"/>
        <v>4490</v>
      </c>
      <c r="G59" s="264">
        <f>SUM(F$15:F59)/SUM(F$15:F$114)</f>
        <v>0.237821482602118</v>
      </c>
      <c r="H59" s="265">
        <f t="shared" si="10"/>
        <v>0.42435703479576403</v>
      </c>
      <c r="I59" s="80"/>
      <c r="J59" s="268">
        <f t="shared" si="12"/>
        <v>8.3893598199063533</v>
      </c>
      <c r="K59" s="268">
        <f t="shared" si="5"/>
        <v>8.4096079807363004</v>
      </c>
      <c r="L59" s="165"/>
      <c r="M59" s="268">
        <f t="shared" si="8"/>
        <v>8.3893598199063533</v>
      </c>
      <c r="N59" s="268">
        <f t="shared" si="6"/>
        <v>8.4096079807363004</v>
      </c>
      <c r="O59" s="198"/>
      <c r="P59" s="12">
        <v>0.45</v>
      </c>
      <c r="Q59" s="165"/>
      <c r="R59" s="11"/>
      <c r="S59" s="198"/>
      <c r="T59" s="268"/>
      <c r="U59" s="165"/>
    </row>
    <row r="60" spans="1:21" x14ac:dyDescent="0.25">
      <c r="A60" s="214">
        <f t="shared" si="2"/>
        <v>46</v>
      </c>
      <c r="B60" s="9">
        <f t="shared" si="3"/>
        <v>4500</v>
      </c>
      <c r="C60" s="264">
        <f>SUM(B$15:B60)/SUM(B$15:B$114)</f>
        <v>0.20909090909090908</v>
      </c>
      <c r="D60" s="265">
        <f t="shared" si="9"/>
        <v>0.50181818181818194</v>
      </c>
      <c r="E60" s="265"/>
      <c r="F60" s="266">
        <f t="shared" si="11"/>
        <v>4575</v>
      </c>
      <c r="G60" s="264">
        <f>SUM(F$15:F60)/SUM(F$15:F$114)</f>
        <v>0.24704992435703479</v>
      </c>
      <c r="H60" s="265">
        <f t="shared" si="10"/>
        <v>0.42590015128593045</v>
      </c>
      <c r="I60" s="80"/>
      <c r="J60" s="268">
        <f t="shared" si="12"/>
        <v>8.4118326757584114</v>
      </c>
      <c r="K60" s="268">
        <f t="shared" si="5"/>
        <v>8.4283619777096224</v>
      </c>
      <c r="L60" s="165"/>
      <c r="M60" s="268">
        <f t="shared" si="8"/>
        <v>8.4118326757584114</v>
      </c>
      <c r="N60" s="268">
        <f t="shared" si="6"/>
        <v>8.4283619777096224</v>
      </c>
      <c r="O60" s="198"/>
      <c r="P60" s="12">
        <v>0.46</v>
      </c>
      <c r="Q60" s="165"/>
      <c r="R60" s="11"/>
      <c r="S60" s="198"/>
      <c r="T60" s="268"/>
      <c r="U60" s="165"/>
    </row>
    <row r="61" spans="1:21" x14ac:dyDescent="0.25">
      <c r="A61" s="214">
        <f t="shared" si="2"/>
        <v>47</v>
      </c>
      <c r="B61" s="9">
        <f t="shared" si="3"/>
        <v>4600</v>
      </c>
      <c r="C61" s="264">
        <f>SUM(B$15:B61)/SUM(B$15:B$114)</f>
        <v>0.21838383838383837</v>
      </c>
      <c r="D61" s="265">
        <f t="shared" si="9"/>
        <v>0.50323232323232325</v>
      </c>
      <c r="E61" s="265"/>
      <c r="F61" s="266">
        <f t="shared" si="11"/>
        <v>4660</v>
      </c>
      <c r="G61" s="264">
        <f>SUM(F$15:F61)/SUM(F$15:F$114)</f>
        <v>0.25644982349974788</v>
      </c>
      <c r="H61" s="265">
        <f t="shared" si="10"/>
        <v>0.4271003530005042</v>
      </c>
      <c r="I61" s="80"/>
      <c r="J61" s="268">
        <f t="shared" si="12"/>
        <v>8.4338115824771869</v>
      </c>
      <c r="K61" s="268">
        <f t="shared" si="5"/>
        <v>8.4467707271196915</v>
      </c>
      <c r="L61" s="165"/>
      <c r="M61" s="268">
        <f t="shared" si="8"/>
        <v>8.4338115824771869</v>
      </c>
      <c r="N61" s="268">
        <f t="shared" si="6"/>
        <v>8.4467707271196915</v>
      </c>
      <c r="O61" s="198"/>
      <c r="P61" s="12">
        <v>0.47</v>
      </c>
      <c r="Q61" s="165"/>
      <c r="R61" s="11"/>
      <c r="S61" s="198"/>
      <c r="T61" s="268"/>
      <c r="U61" s="165"/>
    </row>
    <row r="62" spans="1:21" x14ac:dyDescent="0.25">
      <c r="A62" s="214">
        <f t="shared" si="2"/>
        <v>48</v>
      </c>
      <c r="B62" s="9">
        <f t="shared" si="3"/>
        <v>4700</v>
      </c>
      <c r="C62" s="264">
        <f>SUM(B$15:B62)/SUM(B$15:B$114)</f>
        <v>0.22787878787878788</v>
      </c>
      <c r="D62" s="265">
        <f t="shared" si="9"/>
        <v>0.50424242424242416</v>
      </c>
      <c r="E62" s="265"/>
      <c r="F62" s="266">
        <f t="shared" si="11"/>
        <v>4745</v>
      </c>
      <c r="G62" s="264">
        <f>SUM(F$15:F62)/SUM(F$15:F$114)</f>
        <v>0.26602118003025721</v>
      </c>
      <c r="H62" s="265">
        <f t="shared" si="10"/>
        <v>0.42795763993948555</v>
      </c>
      <c r="I62" s="80"/>
      <c r="J62" s="268">
        <f t="shared" si="12"/>
        <v>8.4553177876981493</v>
      </c>
      <c r="K62" s="268">
        <f t="shared" si="5"/>
        <v>8.4648467110440286</v>
      </c>
      <c r="L62" s="165"/>
      <c r="M62" s="268">
        <f t="shared" si="8"/>
        <v>8.4553177876981493</v>
      </c>
      <c r="N62" s="268">
        <f t="shared" si="6"/>
        <v>8.4648467110440286</v>
      </c>
      <c r="O62" s="198"/>
      <c r="P62" s="12">
        <v>0.48</v>
      </c>
      <c r="Q62" s="165"/>
      <c r="R62" s="11"/>
      <c r="S62" s="198"/>
      <c r="T62" s="268"/>
      <c r="U62" s="165"/>
    </row>
    <row r="63" spans="1:21" x14ac:dyDescent="0.25">
      <c r="A63" s="214">
        <f t="shared" si="2"/>
        <v>49</v>
      </c>
      <c r="B63" s="9">
        <f t="shared" si="3"/>
        <v>4800</v>
      </c>
      <c r="C63" s="264">
        <f>SUM(B$15:B63)/SUM(B$15:B$114)</f>
        <v>0.23757575757575758</v>
      </c>
      <c r="D63" s="265">
        <f t="shared" si="9"/>
        <v>0.50484848484848488</v>
      </c>
      <c r="E63" s="265"/>
      <c r="F63" s="266">
        <f t="shared" si="11"/>
        <v>4830</v>
      </c>
      <c r="G63" s="264">
        <f>SUM(F$15:F63)/SUM(F$15:F$114)</f>
        <v>0.27576399394856277</v>
      </c>
      <c r="H63" s="265">
        <f t="shared" si="10"/>
        <v>0.42847201210287444</v>
      </c>
      <c r="I63" s="80"/>
      <c r="J63" s="268">
        <f t="shared" si="12"/>
        <v>8.4763711968959825</v>
      </c>
      <c r="K63" s="268">
        <f t="shared" si="5"/>
        <v>8.482601746646619</v>
      </c>
      <c r="L63" s="165"/>
      <c r="M63" s="268">
        <f t="shared" si="8"/>
        <v>8.4763711968959825</v>
      </c>
      <c r="N63" s="268">
        <f t="shared" si="6"/>
        <v>8.482601746646619</v>
      </c>
      <c r="O63" s="198"/>
      <c r="P63" s="12">
        <v>0.49</v>
      </c>
      <c r="Q63" s="165"/>
      <c r="R63" s="11"/>
      <c r="S63" s="198"/>
      <c r="T63" s="268"/>
      <c r="U63" s="165"/>
    </row>
    <row r="64" spans="1:21" x14ac:dyDescent="0.25">
      <c r="A64" s="214">
        <f t="shared" si="2"/>
        <v>50</v>
      </c>
      <c r="B64" s="9">
        <f t="shared" si="3"/>
        <v>4900</v>
      </c>
      <c r="C64" s="264">
        <f>SUM(B$15:B64)/SUM(B$15:B$114)</f>
        <v>0.24747474747474749</v>
      </c>
      <c r="D64" s="265">
        <f t="shared" si="9"/>
        <v>0.50505050505050497</v>
      </c>
      <c r="E64" s="265"/>
      <c r="F64" s="266">
        <f t="shared" si="11"/>
        <v>4915</v>
      </c>
      <c r="G64" s="264">
        <f>SUM(F$15:F64)/SUM(F$15:F$114)</f>
        <v>0.28567826525466467</v>
      </c>
      <c r="H64" s="265">
        <f t="shared" si="10"/>
        <v>0.42864346949067067</v>
      </c>
      <c r="I64" s="80"/>
      <c r="J64" s="268">
        <f t="shared" si="12"/>
        <v>8.4969904840987187</v>
      </c>
      <c r="K64" s="268">
        <f t="shared" si="5"/>
        <v>8.5000470325812678</v>
      </c>
      <c r="L64" s="206"/>
      <c r="M64" s="268">
        <f t="shared" si="8"/>
        <v>8.4969904840987187</v>
      </c>
      <c r="N64" s="268">
        <f t="shared" si="6"/>
        <v>8.5000470325812678</v>
      </c>
      <c r="O64" s="201"/>
      <c r="P64" s="12">
        <v>0.5</v>
      </c>
      <c r="Q64" s="206"/>
      <c r="R64" s="129"/>
      <c r="S64" s="198"/>
      <c r="T64" s="269"/>
      <c r="U64" s="206"/>
    </row>
    <row r="65" spans="1:21" x14ac:dyDescent="0.25">
      <c r="A65" s="214">
        <f t="shared" si="2"/>
        <v>51</v>
      </c>
      <c r="B65" s="9">
        <f t="shared" si="3"/>
        <v>5000</v>
      </c>
      <c r="C65" s="264">
        <f>SUM(B$15:B65)/SUM(B$15:B$114)</f>
        <v>0.25757575757575757</v>
      </c>
      <c r="D65" s="265">
        <f t="shared" si="9"/>
        <v>0.50484848484848488</v>
      </c>
      <c r="E65" s="265"/>
      <c r="F65" s="266">
        <f t="shared" si="11"/>
        <v>5000</v>
      </c>
      <c r="G65" s="264">
        <f>SUM(F$15:F65)/SUM(F$15:F$114)</f>
        <v>0.29576399394856279</v>
      </c>
      <c r="H65" s="265">
        <f t="shared" si="10"/>
        <v>0.42847201210287444</v>
      </c>
      <c r="I65" s="80"/>
      <c r="J65" s="268">
        <f t="shared" si="12"/>
        <v>8.5171931914162382</v>
      </c>
      <c r="K65" s="268">
        <f t="shared" si="5"/>
        <v>8.5171931914162382</v>
      </c>
      <c r="L65" s="165"/>
      <c r="M65" s="268">
        <f t="shared" si="8"/>
        <v>8.5171931914162382</v>
      </c>
      <c r="N65" s="268">
        <f t="shared" si="6"/>
        <v>8.5171931914162382</v>
      </c>
      <c r="O65" s="198"/>
      <c r="P65" s="12">
        <v>0.51</v>
      </c>
      <c r="Q65" s="165"/>
      <c r="R65" s="11"/>
      <c r="S65" s="198"/>
      <c r="T65" s="268"/>
      <c r="U65" s="165"/>
    </row>
    <row r="66" spans="1:21" x14ac:dyDescent="0.25">
      <c r="A66" s="214">
        <f t="shared" si="2"/>
        <v>52</v>
      </c>
      <c r="B66" s="9">
        <f t="shared" si="3"/>
        <v>5100</v>
      </c>
      <c r="C66" s="264">
        <f>SUM(B$15:B66)/SUM(B$15:B$114)</f>
        <v>0.26787878787878788</v>
      </c>
      <c r="D66" s="265">
        <f t="shared" si="9"/>
        <v>0.50424242424242427</v>
      </c>
      <c r="E66" s="265"/>
      <c r="F66" s="266">
        <f t="shared" si="11"/>
        <v>5085</v>
      </c>
      <c r="G66" s="264">
        <f>SUM(F$15:F66)/SUM(F$15:F$114)</f>
        <v>0.30602118003025719</v>
      </c>
      <c r="H66" s="265">
        <f t="shared" si="10"/>
        <v>0.42795763993948566</v>
      </c>
      <c r="I66" s="80"/>
      <c r="J66" s="268">
        <f t="shared" si="12"/>
        <v>8.536995818712418</v>
      </c>
      <c r="K66" s="268">
        <f t="shared" si="5"/>
        <v>8.5340503084826604</v>
      </c>
      <c r="L66" s="165"/>
      <c r="M66" s="268">
        <f t="shared" si="8"/>
        <v>8.536995818712418</v>
      </c>
      <c r="N66" s="268">
        <f t="shared" si="6"/>
        <v>8.5340503084826604</v>
      </c>
      <c r="O66" s="198"/>
      <c r="P66" s="12">
        <v>0.52</v>
      </c>
      <c r="Q66" s="165"/>
      <c r="R66" s="11"/>
      <c r="S66" s="198"/>
      <c r="T66" s="268"/>
      <c r="U66" s="165"/>
    </row>
    <row r="67" spans="1:21" x14ac:dyDescent="0.25">
      <c r="A67" s="214">
        <f t="shared" si="2"/>
        <v>53</v>
      </c>
      <c r="B67" s="9">
        <f t="shared" si="3"/>
        <v>5200</v>
      </c>
      <c r="C67" s="264">
        <f>SUM(B$15:B67)/SUM(B$15:B$114)</f>
        <v>0.2783838383838384</v>
      </c>
      <c r="D67" s="265">
        <f t="shared" si="9"/>
        <v>0.50323232323232325</v>
      </c>
      <c r="E67" s="265"/>
      <c r="F67" s="266">
        <f t="shared" si="11"/>
        <v>5170</v>
      </c>
      <c r="G67" s="264">
        <f>SUM(F$15:F67)/SUM(F$15:F$114)</f>
        <v>0.31644982349974787</v>
      </c>
      <c r="H67" s="265">
        <f t="shared" si="10"/>
        <v>0.42710035300050431</v>
      </c>
      <c r="I67" s="80"/>
      <c r="J67" s="268">
        <f t="shared" si="12"/>
        <v>8.5564139045695189</v>
      </c>
      <c r="K67" s="268">
        <f t="shared" si="5"/>
        <v>8.550627967502475</v>
      </c>
      <c r="L67" s="165"/>
      <c r="M67" s="268">
        <f t="shared" si="8"/>
        <v>8.5564139045695189</v>
      </c>
      <c r="N67" s="268">
        <f t="shared" si="6"/>
        <v>8.550627967502475</v>
      </c>
      <c r="O67" s="198"/>
      <c r="P67" s="12">
        <v>0.53</v>
      </c>
      <c r="Q67" s="165"/>
      <c r="R67" s="11"/>
      <c r="S67" s="198"/>
      <c r="T67" s="268"/>
      <c r="U67" s="165"/>
    </row>
    <row r="68" spans="1:21" x14ac:dyDescent="0.25">
      <c r="A68" s="214">
        <f t="shared" si="2"/>
        <v>54</v>
      </c>
      <c r="B68" s="9">
        <f t="shared" si="3"/>
        <v>5300</v>
      </c>
      <c r="C68" s="264">
        <f>SUM(B$15:B68)/SUM(B$15:B$114)</f>
        <v>0.28909090909090907</v>
      </c>
      <c r="D68" s="265">
        <f t="shared" si="9"/>
        <v>0.50181818181818194</v>
      </c>
      <c r="E68" s="265"/>
      <c r="F68" s="266">
        <f t="shared" si="11"/>
        <v>5255</v>
      </c>
      <c r="G68" s="264">
        <f>SUM(F$15:F68)/SUM(F$15:F$114)</f>
        <v>0.32704992435703478</v>
      </c>
      <c r="H68" s="265">
        <f t="shared" si="10"/>
        <v>0.42590015128593051</v>
      </c>
      <c r="I68" s="80"/>
      <c r="J68" s="268">
        <f t="shared" si="12"/>
        <v>8.5754620995402124</v>
      </c>
      <c r="K68" s="268">
        <f t="shared" si="5"/>
        <v>8.5669352833110519</v>
      </c>
      <c r="L68" s="165"/>
      <c r="M68" s="268">
        <f t="shared" si="8"/>
        <v>8.5754620995402124</v>
      </c>
      <c r="N68" s="268">
        <f t="shared" si="6"/>
        <v>8.5669352833110519</v>
      </c>
      <c r="O68" s="198"/>
      <c r="P68" s="12">
        <v>0.54</v>
      </c>
      <c r="Q68" s="165"/>
      <c r="R68" s="11"/>
      <c r="S68" s="198"/>
      <c r="T68" s="268"/>
      <c r="U68" s="165"/>
    </row>
    <row r="69" spans="1:21" x14ac:dyDescent="0.25">
      <c r="A69" s="214">
        <f t="shared" si="2"/>
        <v>55</v>
      </c>
      <c r="B69" s="9">
        <f t="shared" si="3"/>
        <v>5400</v>
      </c>
      <c r="C69" s="264">
        <f>SUM(B$15:B69)/SUM(B$15:B$114)</f>
        <v>0.3</v>
      </c>
      <c r="D69" s="265">
        <f t="shared" si="9"/>
        <v>0.50000000000000011</v>
      </c>
      <c r="E69" s="265"/>
      <c r="F69" s="266">
        <f t="shared" si="11"/>
        <v>5340</v>
      </c>
      <c r="G69" s="264">
        <f>SUM(F$15:F69)/SUM(F$15:F$114)</f>
        <v>0.33782148260211803</v>
      </c>
      <c r="H69" s="265">
        <f t="shared" si="10"/>
        <v>0.42435703479576403</v>
      </c>
      <c r="I69" s="80"/>
      <c r="J69" s="268">
        <f t="shared" si="12"/>
        <v>8.5941542325523663</v>
      </c>
      <c r="K69" s="268">
        <f t="shared" si="5"/>
        <v>8.5829809319542409</v>
      </c>
      <c r="L69" s="165"/>
      <c r="M69" s="268">
        <f t="shared" si="8"/>
        <v>8.5941542325523663</v>
      </c>
      <c r="N69" s="268">
        <f t="shared" si="6"/>
        <v>8.5829809319542409</v>
      </c>
      <c r="O69" s="198"/>
      <c r="P69" s="12">
        <v>0.55000000000000004</v>
      </c>
      <c r="Q69" s="165"/>
      <c r="R69" s="11"/>
      <c r="S69" s="198"/>
      <c r="T69" s="268"/>
      <c r="U69" s="165"/>
    </row>
    <row r="70" spans="1:21" x14ac:dyDescent="0.25">
      <c r="A70" s="214">
        <f t="shared" si="2"/>
        <v>56</v>
      </c>
      <c r="B70" s="9">
        <f t="shared" si="3"/>
        <v>5500</v>
      </c>
      <c r="C70" s="264">
        <f>SUM(B$15:B70)/SUM(B$15:B$114)</f>
        <v>0.31111111111111112</v>
      </c>
      <c r="D70" s="265">
        <f t="shared" si="9"/>
        <v>0.49777777777777787</v>
      </c>
      <c r="E70" s="265"/>
      <c r="F70" s="266">
        <f t="shared" si="11"/>
        <v>5425</v>
      </c>
      <c r="G70" s="264">
        <f>SUM(F$15:F70)/SUM(F$15:F$114)</f>
        <v>0.3487644982349975</v>
      </c>
      <c r="H70" s="265">
        <f t="shared" si="10"/>
        <v>0.42247100353000511</v>
      </c>
      <c r="I70" s="80"/>
      <c r="J70" s="268">
        <f t="shared" si="12"/>
        <v>8.6125033712205621</v>
      </c>
      <c r="K70" s="268">
        <f t="shared" si="5"/>
        <v>8.5987731784086598</v>
      </c>
      <c r="L70" s="165"/>
      <c r="M70" s="268">
        <f t="shared" si="8"/>
        <v>8.6125033712205621</v>
      </c>
      <c r="N70" s="268">
        <f t="shared" si="6"/>
        <v>8.5987731784086598</v>
      </c>
      <c r="O70" s="198"/>
      <c r="P70" s="12">
        <v>0.56000000000000005</v>
      </c>
      <c r="Q70" s="165"/>
      <c r="R70" s="11"/>
      <c r="S70" s="198"/>
      <c r="T70" s="268"/>
      <c r="U70" s="165"/>
    </row>
    <row r="71" spans="1:21" x14ac:dyDescent="0.25">
      <c r="A71" s="214">
        <f t="shared" si="2"/>
        <v>57</v>
      </c>
      <c r="B71" s="9">
        <f t="shared" si="3"/>
        <v>5600</v>
      </c>
      <c r="C71" s="264">
        <f>SUM(B$15:B71)/SUM(B$15:B$114)</f>
        <v>0.32242424242424245</v>
      </c>
      <c r="D71" s="265">
        <f t="shared" si="9"/>
        <v>0.49515151515151501</v>
      </c>
      <c r="E71" s="265"/>
      <c r="F71" s="266">
        <f t="shared" si="11"/>
        <v>5510</v>
      </c>
      <c r="G71" s="264">
        <f>SUM(F$15:F71)/SUM(F$15:F$114)</f>
        <v>0.3598789712556732</v>
      </c>
      <c r="H71" s="265">
        <f t="shared" si="10"/>
        <v>0.42024205748865351</v>
      </c>
      <c r="I71" s="80"/>
      <c r="J71" s="268">
        <f t="shared" si="12"/>
        <v>8.6305218767232414</v>
      </c>
      <c r="K71" s="268">
        <f t="shared" si="5"/>
        <v>8.6143199021469599</v>
      </c>
      <c r="L71" s="165"/>
      <c r="M71" s="268">
        <f t="shared" si="8"/>
        <v>8.6305218767232414</v>
      </c>
      <c r="N71" s="268">
        <f t="shared" si="6"/>
        <v>8.6143199021469599</v>
      </c>
      <c r="O71" s="198"/>
      <c r="P71" s="12">
        <v>0.56999999999999995</v>
      </c>
      <c r="Q71" s="165"/>
      <c r="R71" s="11"/>
      <c r="S71" s="198"/>
      <c r="T71" s="268"/>
      <c r="U71" s="165"/>
    </row>
    <row r="72" spans="1:21" x14ac:dyDescent="0.25">
      <c r="A72" s="214">
        <f t="shared" si="2"/>
        <v>58</v>
      </c>
      <c r="B72" s="9">
        <f t="shared" si="3"/>
        <v>5700</v>
      </c>
      <c r="C72" s="264">
        <f>SUM(B$15:B72)/SUM(B$15:B$114)</f>
        <v>0.33393939393939392</v>
      </c>
      <c r="D72" s="265">
        <f t="shared" si="9"/>
        <v>0.49212121212121207</v>
      </c>
      <c r="E72" s="265"/>
      <c r="F72" s="266">
        <f t="shared" si="11"/>
        <v>5595</v>
      </c>
      <c r="G72" s="264">
        <f>SUM(F$15:F72)/SUM(F$15:F$114)</f>
        <v>0.37116490166414523</v>
      </c>
      <c r="H72" s="265">
        <f t="shared" si="10"/>
        <v>0.41767019667170946</v>
      </c>
      <c r="I72" s="80"/>
      <c r="J72" s="268">
        <f t="shared" si="12"/>
        <v>8.6482214538226412</v>
      </c>
      <c r="K72" s="268">
        <f t="shared" si="5"/>
        <v>8.6296286207460255</v>
      </c>
      <c r="L72" s="165"/>
      <c r="M72" s="268">
        <f t="shared" si="8"/>
        <v>8.6482214538226412</v>
      </c>
      <c r="N72" s="268">
        <f t="shared" si="6"/>
        <v>8.6296286207460255</v>
      </c>
      <c r="O72" s="198"/>
      <c r="P72" s="12">
        <v>0.57999999999999996</v>
      </c>
      <c r="Q72" s="165"/>
      <c r="R72" s="11"/>
      <c r="S72" s="198"/>
      <c r="T72" s="268"/>
      <c r="U72" s="165"/>
    </row>
    <row r="73" spans="1:21" x14ac:dyDescent="0.25">
      <c r="A73" s="214">
        <f t="shared" si="2"/>
        <v>59</v>
      </c>
      <c r="B73" s="9">
        <f t="shared" si="3"/>
        <v>5800</v>
      </c>
      <c r="C73" s="264">
        <f>SUM(B$15:B73)/SUM(B$15:B$114)</f>
        <v>0.34565656565656566</v>
      </c>
      <c r="D73" s="265">
        <f t="shared" si="9"/>
        <v>0.48868686868686861</v>
      </c>
      <c r="E73" s="265"/>
      <c r="F73" s="266">
        <f t="shared" si="11"/>
        <v>5680</v>
      </c>
      <c r="G73" s="264">
        <f>SUM(F$15:F73)/SUM(F$15:F$114)</f>
        <v>0.38262228946041349</v>
      </c>
      <c r="H73" s="265">
        <f t="shared" si="10"/>
        <v>0.41475542107917296</v>
      </c>
      <c r="I73" s="80"/>
      <c r="J73" s="268">
        <f t="shared" si="12"/>
        <v>8.66561319653451</v>
      </c>
      <c r="K73" s="268">
        <f t="shared" si="5"/>
        <v>8.6447065117151975</v>
      </c>
      <c r="L73" s="165"/>
      <c r="M73" s="268">
        <f t="shared" si="8"/>
        <v>8.66561319653451</v>
      </c>
      <c r="N73" s="268">
        <f t="shared" si="6"/>
        <v>8.6447065117151975</v>
      </c>
      <c r="O73" s="198"/>
      <c r="P73" s="12">
        <v>0.59</v>
      </c>
      <c r="Q73" s="165"/>
      <c r="R73" s="11"/>
      <c r="S73" s="198"/>
      <c r="T73" s="268"/>
      <c r="U73" s="165"/>
    </row>
    <row r="74" spans="1:21" x14ac:dyDescent="0.25">
      <c r="A74" s="214">
        <f t="shared" si="2"/>
        <v>60</v>
      </c>
      <c r="B74" s="9">
        <f t="shared" si="3"/>
        <v>5900</v>
      </c>
      <c r="C74" s="264">
        <f>SUM(B$15:B74)/SUM(B$15:B$114)</f>
        <v>0.3575757575757576</v>
      </c>
      <c r="D74" s="265">
        <f t="shared" si="9"/>
        <v>0.48484848484848475</v>
      </c>
      <c r="E74" s="265"/>
      <c r="F74" s="266">
        <f t="shared" si="11"/>
        <v>5765</v>
      </c>
      <c r="G74" s="264">
        <f>SUM(F$15:F74)/SUM(F$15:F$114)</f>
        <v>0.39425113464447809</v>
      </c>
      <c r="H74" s="265">
        <f t="shared" si="10"/>
        <v>0.41149773071104379</v>
      </c>
      <c r="I74" s="80"/>
      <c r="J74" s="268">
        <f t="shared" si="12"/>
        <v>8.6827076298938106</v>
      </c>
      <c r="K74" s="268">
        <f t="shared" si="5"/>
        <v>8.6595604327031594</v>
      </c>
      <c r="L74" s="165"/>
      <c r="M74" s="268">
        <f t="shared" si="8"/>
        <v>8.6827076298938106</v>
      </c>
      <c r="N74" s="268">
        <f t="shared" si="6"/>
        <v>8.6595604327031594</v>
      </c>
      <c r="O74" s="198"/>
      <c r="P74" s="12">
        <v>0.6</v>
      </c>
      <c r="Q74" s="165"/>
      <c r="R74" s="11"/>
      <c r="S74" s="198"/>
      <c r="T74" s="268"/>
      <c r="U74" s="165"/>
    </row>
    <row r="75" spans="1:21" x14ac:dyDescent="0.25">
      <c r="A75" s="214">
        <f t="shared" si="2"/>
        <v>61</v>
      </c>
      <c r="B75" s="9">
        <f t="shared" si="3"/>
        <v>6000</v>
      </c>
      <c r="C75" s="264">
        <f>SUM(B$15:B75)/SUM(B$15:B$114)</f>
        <v>0.36969696969696969</v>
      </c>
      <c r="D75" s="265">
        <f t="shared" si="9"/>
        <v>0.48060606060606059</v>
      </c>
      <c r="E75" s="265"/>
      <c r="F75" s="266">
        <f t="shared" si="11"/>
        <v>5850</v>
      </c>
      <c r="G75" s="264">
        <f>SUM(F$15:F75)/SUM(F$15:F$114)</f>
        <v>0.40605143721633891</v>
      </c>
      <c r="H75" s="265">
        <f t="shared" si="10"/>
        <v>0.40789712556732216</v>
      </c>
      <c r="I75" s="80"/>
      <c r="J75" s="268">
        <f t="shared" si="12"/>
        <v>8.6995147482101913</v>
      </c>
      <c r="K75" s="268">
        <f t="shared" si="5"/>
        <v>8.6741969402259027</v>
      </c>
      <c r="L75" s="165"/>
      <c r="M75" s="268">
        <f t="shared" si="8"/>
        <v>8.6995147482101913</v>
      </c>
      <c r="N75" s="268">
        <f t="shared" si="6"/>
        <v>8.6741969402259027</v>
      </c>
      <c r="O75" s="198"/>
      <c r="P75" s="12">
        <v>0.61</v>
      </c>
      <c r="Q75" s="165"/>
      <c r="R75" s="11"/>
      <c r="S75" s="198"/>
      <c r="T75" s="268"/>
      <c r="U75" s="165"/>
    </row>
    <row r="76" spans="1:21" x14ac:dyDescent="0.25">
      <c r="A76" s="214">
        <f t="shared" si="2"/>
        <v>62</v>
      </c>
      <c r="B76" s="9">
        <f t="shared" si="3"/>
        <v>6100</v>
      </c>
      <c r="C76" s="264">
        <f>SUM(B$15:B76)/SUM(B$15:B$114)</f>
        <v>0.38202020202020204</v>
      </c>
      <c r="D76" s="265">
        <f t="shared" si="9"/>
        <v>0.47595959595959592</v>
      </c>
      <c r="E76" s="265"/>
      <c r="F76" s="266">
        <f t="shared" si="11"/>
        <v>5935</v>
      </c>
      <c r="G76" s="264">
        <f>SUM(F$15:F76)/SUM(F$15:F$114)</f>
        <v>0.41802319717599595</v>
      </c>
      <c r="H76" s="265">
        <f t="shared" si="10"/>
        <v>0.40395360564800809</v>
      </c>
      <c r="I76" s="80"/>
      <c r="J76" s="268">
        <f t="shared" si="12"/>
        <v>8.7160440501614023</v>
      </c>
      <c r="K76" s="268">
        <f t="shared" si="5"/>
        <v>8.6886223070437687</v>
      </c>
      <c r="L76" s="165"/>
      <c r="M76" s="268">
        <f t="shared" si="8"/>
        <v>8.7160440501614023</v>
      </c>
      <c r="N76" s="268">
        <f t="shared" si="6"/>
        <v>8.6886223070437687</v>
      </c>
      <c r="O76" s="198"/>
      <c r="P76" s="12">
        <v>0.62</v>
      </c>
      <c r="Q76" s="165"/>
      <c r="R76" s="11"/>
      <c r="S76" s="198"/>
      <c r="T76" s="268"/>
      <c r="U76" s="165"/>
    </row>
    <row r="77" spans="1:21" x14ac:dyDescent="0.25">
      <c r="A77" s="214">
        <f t="shared" si="2"/>
        <v>63</v>
      </c>
      <c r="B77" s="9">
        <f t="shared" si="3"/>
        <v>6200</v>
      </c>
      <c r="C77" s="264">
        <f>SUM(B$15:B77)/SUM(B$15:B$114)</f>
        <v>0.39454545454545453</v>
      </c>
      <c r="D77" s="265">
        <f t="shared" si="9"/>
        <v>0.47090909090909094</v>
      </c>
      <c r="E77" s="265"/>
      <c r="F77" s="266">
        <f t="shared" si="11"/>
        <v>6020</v>
      </c>
      <c r="G77" s="264">
        <f>SUM(F$15:F77)/SUM(F$15:F$114)</f>
        <v>0.43016641452344934</v>
      </c>
      <c r="H77" s="265">
        <f t="shared" si="10"/>
        <v>0.39966717095310134</v>
      </c>
      <c r="I77" s="80"/>
      <c r="J77" s="268">
        <f t="shared" si="12"/>
        <v>8.7323045710331826</v>
      </c>
      <c r="K77" s="268">
        <f t="shared" si="5"/>
        <v>8.7028425383028676</v>
      </c>
      <c r="L77" s="165"/>
      <c r="M77" s="268">
        <f t="shared" si="8"/>
        <v>8.7323045710331826</v>
      </c>
      <c r="N77" s="268">
        <f t="shared" si="6"/>
        <v>8.7028425383028676</v>
      </c>
      <c r="O77" s="198"/>
      <c r="P77" s="12">
        <v>0.63</v>
      </c>
      <c r="Q77" s="165"/>
      <c r="R77" s="11"/>
      <c r="S77" s="198"/>
      <c r="T77" s="268"/>
      <c r="U77" s="165"/>
    </row>
    <row r="78" spans="1:21" x14ac:dyDescent="0.25">
      <c r="A78" s="214">
        <f t="shared" si="2"/>
        <v>64</v>
      </c>
      <c r="B78" s="9">
        <f t="shared" si="3"/>
        <v>6300</v>
      </c>
      <c r="C78" s="264">
        <f>SUM(B$15:B78)/SUM(B$15:B$114)</f>
        <v>0.40727272727272729</v>
      </c>
      <c r="D78" s="265">
        <f t="shared" si="9"/>
        <v>0.46545454545454545</v>
      </c>
      <c r="E78" s="265"/>
      <c r="F78" s="266">
        <f t="shared" si="11"/>
        <v>6105</v>
      </c>
      <c r="G78" s="264">
        <f>SUM(F$15:F78)/SUM(F$15:F$114)</f>
        <v>0.44248108925869895</v>
      </c>
      <c r="H78" s="265">
        <f t="shared" si="10"/>
        <v>0.39503782148260214</v>
      </c>
      <c r="I78" s="80"/>
      <c r="J78" s="268">
        <f t="shared" si="12"/>
        <v>8.7483049123796235</v>
      </c>
      <c r="K78" s="268">
        <f t="shared" si="5"/>
        <v>8.7168633865448051</v>
      </c>
      <c r="L78" s="165"/>
      <c r="M78" s="268">
        <f t="shared" si="8"/>
        <v>8.7483049123796235</v>
      </c>
      <c r="N78" s="268">
        <f t="shared" si="6"/>
        <v>8.7168633865448051</v>
      </c>
      <c r="O78" s="198"/>
      <c r="P78" s="12">
        <v>0.64</v>
      </c>
      <c r="Q78" s="165"/>
      <c r="R78" s="11"/>
      <c r="S78" s="198"/>
      <c r="T78" s="268"/>
      <c r="U78" s="165"/>
    </row>
    <row r="79" spans="1:21" x14ac:dyDescent="0.25">
      <c r="A79" s="214">
        <f t="shared" si="2"/>
        <v>65</v>
      </c>
      <c r="B79" s="9">
        <f t="shared" si="3"/>
        <v>6400</v>
      </c>
      <c r="C79" s="264">
        <f>SUM(B$15:B79)/SUM(B$15:B$114)</f>
        <v>0.42020202020202019</v>
      </c>
      <c r="D79" s="265">
        <f t="shared" ref="D79:D110" si="13">2*($P79-C79)</f>
        <v>0.45959595959595967</v>
      </c>
      <c r="E79" s="265"/>
      <c r="F79" s="266">
        <f t="shared" si="11"/>
        <v>6190</v>
      </c>
      <c r="G79" s="264">
        <f>SUM(F$15:F79)/SUM(F$15:F$114)</f>
        <v>0.45496722138174484</v>
      </c>
      <c r="H79" s="265">
        <f t="shared" ref="H79:H110" si="14">2*($P79-G79)</f>
        <v>0.39006555723651037</v>
      </c>
      <c r="I79" s="80"/>
      <c r="J79" s="268">
        <f t="shared" ref="J79:J114" si="15">LN(B79)</f>
        <v>8.7640532693477624</v>
      </c>
      <c r="K79" s="268">
        <f t="shared" si="5"/>
        <v>8.7306903656786421</v>
      </c>
      <c r="L79" s="165"/>
      <c r="M79" s="268">
        <f t="shared" si="8"/>
        <v>8.7640532693477624</v>
      </c>
      <c r="N79" s="268">
        <f t="shared" si="6"/>
        <v>8.7306903656786421</v>
      </c>
      <c r="O79" s="198"/>
      <c r="P79" s="12">
        <v>0.65</v>
      </c>
      <c r="Q79" s="165"/>
      <c r="R79" s="11"/>
      <c r="S79" s="198"/>
      <c r="T79" s="268"/>
      <c r="U79" s="165"/>
    </row>
    <row r="80" spans="1:21" x14ac:dyDescent="0.25">
      <c r="A80" s="214">
        <f t="shared" ref="A80:A113" si="16">A79+1</f>
        <v>66</v>
      </c>
      <c r="B80" s="9">
        <f t="shared" ref="B80:B113" si="17">B79+100</f>
        <v>6500</v>
      </c>
      <c r="C80" s="264">
        <f>SUM(B$15:B80)/SUM(B$15:B$114)</f>
        <v>0.43333333333333335</v>
      </c>
      <c r="D80" s="265">
        <f t="shared" si="13"/>
        <v>0.45333333333333337</v>
      </c>
      <c r="E80" s="265"/>
      <c r="F80" s="266">
        <f t="shared" ref="F80:F114" si="18">F79+F$11</f>
        <v>6275</v>
      </c>
      <c r="G80" s="264">
        <f>SUM(F$15:F80)/SUM(F$15:F$114)</f>
        <v>0.46762481089258701</v>
      </c>
      <c r="H80" s="265">
        <f t="shared" si="14"/>
        <v>0.38475037821482605</v>
      </c>
      <c r="I80" s="80"/>
      <c r="J80" s="268">
        <f t="shared" si="15"/>
        <v>8.7795574558837277</v>
      </c>
      <c r="K80" s="268">
        <f t="shared" ref="K80:K114" si="19">LN($F80)</f>
        <v>8.7443287639999845</v>
      </c>
      <c r="L80" s="165"/>
      <c r="M80" s="268">
        <f t="shared" si="8"/>
        <v>8.7795574558837277</v>
      </c>
      <c r="N80" s="268">
        <f t="shared" ref="N80:N114" si="20">LN($F80)</f>
        <v>8.7443287639999845</v>
      </c>
      <c r="O80" s="198"/>
      <c r="P80" s="12">
        <v>0.66</v>
      </c>
      <c r="Q80" s="165"/>
      <c r="R80" s="11"/>
      <c r="S80" s="198"/>
      <c r="T80" s="268"/>
      <c r="U80" s="165"/>
    </row>
    <row r="81" spans="1:21" x14ac:dyDescent="0.25">
      <c r="A81" s="214">
        <f t="shared" si="16"/>
        <v>67</v>
      </c>
      <c r="B81" s="9">
        <f t="shared" si="17"/>
        <v>6600</v>
      </c>
      <c r="C81" s="264">
        <f>SUM(B$15:B81)/SUM(B$15:B$114)</f>
        <v>0.44666666666666666</v>
      </c>
      <c r="D81" s="265">
        <f t="shared" si="13"/>
        <v>0.44666666666666677</v>
      </c>
      <c r="E81" s="265"/>
      <c r="F81" s="266">
        <f t="shared" si="18"/>
        <v>6360</v>
      </c>
      <c r="G81" s="264">
        <f>SUM(F$15:F81)/SUM(F$15:F$114)</f>
        <v>0.4804538577912254</v>
      </c>
      <c r="H81" s="265">
        <f t="shared" si="14"/>
        <v>0.37909228441754927</v>
      </c>
      <c r="I81" s="80"/>
      <c r="J81" s="268">
        <f t="shared" si="15"/>
        <v>8.794824928014517</v>
      </c>
      <c r="K81" s="268">
        <f t="shared" si="19"/>
        <v>8.7577836563341673</v>
      </c>
      <c r="L81" s="165"/>
      <c r="M81" s="268">
        <f t="shared" si="8"/>
        <v>8.794824928014517</v>
      </c>
      <c r="N81" s="268">
        <f t="shared" si="20"/>
        <v>8.7577836563341673</v>
      </c>
      <c r="O81" s="198"/>
      <c r="P81" s="12">
        <v>0.67</v>
      </c>
      <c r="Q81" s="165"/>
      <c r="R81" s="11"/>
      <c r="S81" s="198"/>
      <c r="T81" s="268"/>
      <c r="U81" s="165"/>
    </row>
    <row r="82" spans="1:21" x14ac:dyDescent="0.25">
      <c r="A82" s="214">
        <f t="shared" si="16"/>
        <v>68</v>
      </c>
      <c r="B82" s="9">
        <f t="shared" si="17"/>
        <v>6700</v>
      </c>
      <c r="C82" s="264">
        <f>SUM(B$15:B82)/SUM(B$15:B$114)</f>
        <v>0.46020202020202022</v>
      </c>
      <c r="D82" s="265">
        <f t="shared" si="13"/>
        <v>0.43959595959595965</v>
      </c>
      <c r="E82" s="265"/>
      <c r="F82" s="266">
        <f t="shared" si="18"/>
        <v>6445</v>
      </c>
      <c r="G82" s="264">
        <f>SUM(F$15:F82)/SUM(F$15:F$114)</f>
        <v>0.49345436207766014</v>
      </c>
      <c r="H82" s="265">
        <f t="shared" si="14"/>
        <v>0.37309127584467983</v>
      </c>
      <c r="I82" s="80"/>
      <c r="J82" s="268">
        <f t="shared" si="15"/>
        <v>8.8098628053790566</v>
      </c>
      <c r="K82" s="268">
        <f t="shared" si="19"/>
        <v>8.7710599153732876</v>
      </c>
      <c r="L82" s="165"/>
      <c r="M82" s="268">
        <f t="shared" ref="M82:M114" si="21">LN($B82)</f>
        <v>8.8098628053790566</v>
      </c>
      <c r="N82" s="268">
        <f t="shared" si="20"/>
        <v>8.7710599153732876</v>
      </c>
      <c r="O82" s="198"/>
      <c r="P82" s="12">
        <v>0.68</v>
      </c>
      <c r="Q82" s="165"/>
      <c r="R82" s="11"/>
      <c r="S82" s="198"/>
      <c r="T82" s="268"/>
      <c r="U82" s="165"/>
    </row>
    <row r="83" spans="1:21" x14ac:dyDescent="0.25">
      <c r="A83" s="214">
        <f t="shared" si="16"/>
        <v>69</v>
      </c>
      <c r="B83" s="9">
        <f t="shared" si="17"/>
        <v>6800</v>
      </c>
      <c r="C83" s="264">
        <f>SUM(B$15:B83)/SUM(B$15:B$114)</f>
        <v>0.47393939393939394</v>
      </c>
      <c r="D83" s="265">
        <f t="shared" si="13"/>
        <v>0.43212121212121202</v>
      </c>
      <c r="E83" s="265"/>
      <c r="F83" s="266">
        <f t="shared" si="18"/>
        <v>6530</v>
      </c>
      <c r="G83" s="264">
        <f>SUM(F$15:F83)/SUM(F$15:F$114)</f>
        <v>0.50662632375189109</v>
      </c>
      <c r="H83" s="265">
        <f t="shared" si="14"/>
        <v>0.3667473524962177</v>
      </c>
      <c r="I83" s="80"/>
      <c r="J83" s="268">
        <f t="shared" si="15"/>
        <v>8.8246778911641979</v>
      </c>
      <c r="K83" s="268">
        <f t="shared" si="19"/>
        <v>8.7841622222704761</v>
      </c>
      <c r="L83" s="165"/>
      <c r="M83" s="268">
        <f t="shared" si="21"/>
        <v>8.8246778911641979</v>
      </c>
      <c r="N83" s="268">
        <f t="shared" si="20"/>
        <v>8.7841622222704761</v>
      </c>
      <c r="O83" s="198"/>
      <c r="P83" s="12">
        <v>0.69</v>
      </c>
      <c r="Q83" s="165"/>
      <c r="R83" s="11"/>
      <c r="S83" s="198"/>
      <c r="T83" s="268"/>
      <c r="U83" s="165"/>
    </row>
    <row r="84" spans="1:21" x14ac:dyDescent="0.25">
      <c r="A84" s="214">
        <f t="shared" si="16"/>
        <v>70</v>
      </c>
      <c r="B84" s="9">
        <f t="shared" si="17"/>
        <v>6900</v>
      </c>
      <c r="C84" s="264">
        <f>SUM(B$15:B84)/SUM(B$15:B$114)</f>
        <v>0.48787878787878786</v>
      </c>
      <c r="D84" s="265">
        <f t="shared" si="13"/>
        <v>0.4242424242424242</v>
      </c>
      <c r="E84" s="265"/>
      <c r="F84" s="266">
        <f t="shared" si="18"/>
        <v>6615</v>
      </c>
      <c r="G84" s="264">
        <f>SUM(F$15:F84)/SUM(F$15:F$114)</f>
        <v>0.51996974281391828</v>
      </c>
      <c r="H84" s="265">
        <f t="shared" si="14"/>
        <v>0.36006051437216335</v>
      </c>
      <c r="I84" s="80"/>
      <c r="J84" s="268">
        <f t="shared" si="15"/>
        <v>8.8392766905853506</v>
      </c>
      <c r="K84" s="268">
        <f t="shared" si="19"/>
        <v>8.7970950765490556</v>
      </c>
      <c r="L84" s="165"/>
      <c r="M84" s="268">
        <f t="shared" si="21"/>
        <v>8.8392766905853506</v>
      </c>
      <c r="N84" s="268">
        <f t="shared" si="20"/>
        <v>8.7970950765490556</v>
      </c>
      <c r="O84" s="198"/>
      <c r="P84" s="12">
        <v>0.7</v>
      </c>
      <c r="Q84" s="165"/>
      <c r="R84" s="11"/>
      <c r="S84" s="198"/>
      <c r="T84" s="268"/>
      <c r="U84" s="165"/>
    </row>
    <row r="85" spans="1:21" x14ac:dyDescent="0.25">
      <c r="A85" s="214">
        <f t="shared" si="16"/>
        <v>71</v>
      </c>
      <c r="B85" s="9">
        <f t="shared" si="17"/>
        <v>7000</v>
      </c>
      <c r="C85" s="264">
        <f>SUM(B$15:B85)/SUM(B$15:B$114)</f>
        <v>0.50202020202020203</v>
      </c>
      <c r="D85" s="265">
        <f t="shared" si="13"/>
        <v>0.41595959595959586</v>
      </c>
      <c r="E85" s="265"/>
      <c r="F85" s="266">
        <f t="shared" si="18"/>
        <v>6700</v>
      </c>
      <c r="G85" s="264">
        <f>SUM(F$15:F85)/SUM(F$15:F$114)</f>
        <v>0.5334846192637418</v>
      </c>
      <c r="H85" s="265">
        <f t="shared" si="14"/>
        <v>0.35303076147251633</v>
      </c>
      <c r="I85" s="80"/>
      <c r="J85" s="268">
        <f t="shared" si="15"/>
        <v>8.8536654280374503</v>
      </c>
      <c r="K85" s="268">
        <f t="shared" si="19"/>
        <v>8.8098628053790566</v>
      </c>
      <c r="L85" s="165"/>
      <c r="M85" s="268">
        <f t="shared" si="21"/>
        <v>8.8536654280374503</v>
      </c>
      <c r="N85" s="268">
        <f t="shared" si="20"/>
        <v>8.8098628053790566</v>
      </c>
      <c r="O85" s="198"/>
      <c r="P85" s="12">
        <v>0.71</v>
      </c>
      <c r="Q85" s="165"/>
      <c r="R85" s="11"/>
      <c r="S85" s="198"/>
      <c r="T85" s="268"/>
      <c r="U85" s="165"/>
    </row>
    <row r="86" spans="1:21" x14ac:dyDescent="0.25">
      <c r="A86" s="214">
        <f t="shared" si="16"/>
        <v>72</v>
      </c>
      <c r="B86" s="9">
        <f t="shared" si="17"/>
        <v>7100</v>
      </c>
      <c r="C86" s="264">
        <f>SUM(B$15:B86)/SUM(B$15:B$114)</f>
        <v>0.51636363636363636</v>
      </c>
      <c r="D86" s="265">
        <f t="shared" si="13"/>
        <v>0.40727272727272723</v>
      </c>
      <c r="E86" s="265"/>
      <c r="F86" s="266">
        <f t="shared" si="18"/>
        <v>6785</v>
      </c>
      <c r="G86" s="264">
        <f>SUM(F$15:F86)/SUM(F$15:F$114)</f>
        <v>0.54717095310136155</v>
      </c>
      <c r="H86" s="265">
        <f t="shared" si="14"/>
        <v>0.34565809379727686</v>
      </c>
      <c r="I86" s="80"/>
      <c r="J86" s="268">
        <f t="shared" si="15"/>
        <v>8.8678500630294064</v>
      </c>
      <c r="K86" s="268">
        <f t="shared" si="19"/>
        <v>8.8224695722689699</v>
      </c>
      <c r="L86" s="165"/>
      <c r="M86" s="268">
        <f t="shared" si="21"/>
        <v>8.8678500630294064</v>
      </c>
      <c r="N86" s="268">
        <f t="shared" si="20"/>
        <v>8.8224695722689699</v>
      </c>
      <c r="O86" s="198"/>
      <c r="P86" s="12">
        <v>0.72</v>
      </c>
      <c r="Q86" s="165"/>
      <c r="R86" s="11"/>
      <c r="S86" s="198"/>
      <c r="T86" s="268"/>
      <c r="U86" s="165"/>
    </row>
    <row r="87" spans="1:21" x14ac:dyDescent="0.25">
      <c r="A87" s="214">
        <f t="shared" si="16"/>
        <v>73</v>
      </c>
      <c r="B87" s="9">
        <f t="shared" si="17"/>
        <v>7200</v>
      </c>
      <c r="C87" s="264">
        <f>SUM(B$15:B87)/SUM(B$15:B$114)</f>
        <v>0.53090909090909089</v>
      </c>
      <c r="D87" s="265">
        <f t="shared" si="13"/>
        <v>0.39818181818181819</v>
      </c>
      <c r="E87" s="265"/>
      <c r="F87" s="266">
        <f t="shared" si="18"/>
        <v>6870</v>
      </c>
      <c r="G87" s="264">
        <f>SUM(F$15:F87)/SUM(F$15:F$114)</f>
        <v>0.56102874432677763</v>
      </c>
      <c r="H87" s="265">
        <f t="shared" si="14"/>
        <v>0.33794251134644471</v>
      </c>
      <c r="I87" s="80"/>
      <c r="J87" s="268">
        <f t="shared" si="15"/>
        <v>8.8818363050041462</v>
      </c>
      <c r="K87" s="268">
        <f t="shared" si="19"/>
        <v>8.834919385216395</v>
      </c>
      <c r="L87" s="165"/>
      <c r="M87" s="268">
        <f t="shared" si="21"/>
        <v>8.8818363050041462</v>
      </c>
      <c r="N87" s="268">
        <f t="shared" si="20"/>
        <v>8.834919385216395</v>
      </c>
      <c r="O87" s="198"/>
      <c r="P87" s="12">
        <v>0.73</v>
      </c>
      <c r="Q87" s="165"/>
      <c r="R87" s="11"/>
      <c r="S87" s="198"/>
      <c r="T87" s="268"/>
      <c r="U87" s="165"/>
    </row>
    <row r="88" spans="1:21" x14ac:dyDescent="0.25">
      <c r="A88" s="214">
        <f t="shared" si="16"/>
        <v>74</v>
      </c>
      <c r="B88" s="9">
        <f t="shared" si="17"/>
        <v>7300</v>
      </c>
      <c r="C88" s="264">
        <f>SUM(B$15:B88)/SUM(B$15:B$114)</f>
        <v>0.54565656565656562</v>
      </c>
      <c r="D88" s="265">
        <f t="shared" si="13"/>
        <v>0.38868686868686875</v>
      </c>
      <c r="E88" s="265"/>
      <c r="F88" s="266">
        <f t="shared" si="18"/>
        <v>6955</v>
      </c>
      <c r="G88" s="264">
        <f>SUM(F$15:F88)/SUM(F$15:F$114)</f>
        <v>0.57505799293998994</v>
      </c>
      <c r="H88" s="265">
        <f t="shared" si="14"/>
        <v>0.32988401412002011</v>
      </c>
      <c r="I88" s="80"/>
      <c r="J88" s="268">
        <f t="shared" si="15"/>
        <v>8.8956296271364828</v>
      </c>
      <c r="K88" s="268">
        <f t="shared" si="19"/>
        <v>8.8472161043575426</v>
      </c>
      <c r="L88" s="165"/>
      <c r="M88" s="268">
        <f t="shared" si="21"/>
        <v>8.8956296271364828</v>
      </c>
      <c r="N88" s="268">
        <f t="shared" si="20"/>
        <v>8.8472161043575426</v>
      </c>
      <c r="O88" s="198"/>
      <c r="P88" s="12">
        <v>0.74</v>
      </c>
      <c r="Q88" s="165"/>
      <c r="R88" s="11"/>
      <c r="S88" s="198"/>
      <c r="T88" s="268"/>
      <c r="U88" s="165"/>
    </row>
    <row r="89" spans="1:21" x14ac:dyDescent="0.25">
      <c r="A89" s="214">
        <f t="shared" si="16"/>
        <v>75</v>
      </c>
      <c r="B89" s="9">
        <f t="shared" si="17"/>
        <v>7400</v>
      </c>
      <c r="C89" s="264">
        <f>SUM(B$15:B89)/SUM(B$15:B$114)</f>
        <v>0.56060606060606055</v>
      </c>
      <c r="D89" s="265">
        <f t="shared" si="13"/>
        <v>0.3787878787878789</v>
      </c>
      <c r="E89" s="265"/>
      <c r="F89" s="266">
        <f t="shared" si="18"/>
        <v>7040</v>
      </c>
      <c r="G89" s="264">
        <f>SUM(F$15:F89)/SUM(F$15:F$114)</f>
        <v>0.58925869894099847</v>
      </c>
      <c r="H89" s="265">
        <f t="shared" si="14"/>
        <v>0.32148260211800306</v>
      </c>
      <c r="I89" s="80"/>
      <c r="J89" s="268">
        <f t="shared" si="15"/>
        <v>8.9092352791922611</v>
      </c>
      <c r="K89" s="268">
        <f t="shared" si="19"/>
        <v>8.8593634491520881</v>
      </c>
      <c r="L89" s="165"/>
      <c r="M89" s="268">
        <f t="shared" si="21"/>
        <v>8.9092352791922611</v>
      </c>
      <c r="N89" s="268">
        <f t="shared" si="20"/>
        <v>8.8593634491520881</v>
      </c>
      <c r="O89" s="198"/>
      <c r="P89" s="12">
        <v>0.75</v>
      </c>
      <c r="Q89" s="165"/>
      <c r="R89" s="11"/>
      <c r="S89" s="198"/>
      <c r="T89" s="268"/>
      <c r="U89" s="165"/>
    </row>
    <row r="90" spans="1:21" x14ac:dyDescent="0.25">
      <c r="A90" s="214">
        <f t="shared" si="16"/>
        <v>76</v>
      </c>
      <c r="B90" s="9">
        <f t="shared" si="17"/>
        <v>7500</v>
      </c>
      <c r="C90" s="264">
        <f>SUM(B$15:B90)/SUM(B$15:B$114)</f>
        <v>0.5757575757575758</v>
      </c>
      <c r="D90" s="265">
        <f t="shared" si="13"/>
        <v>0.36848484848484842</v>
      </c>
      <c r="E90" s="265"/>
      <c r="F90" s="266">
        <f t="shared" si="18"/>
        <v>7125</v>
      </c>
      <c r="G90" s="264">
        <f>SUM(F$15:F90)/SUM(F$15:F$114)</f>
        <v>0.60363086232980334</v>
      </c>
      <c r="H90" s="265">
        <f t="shared" si="14"/>
        <v>0.31273827534039333</v>
      </c>
      <c r="I90" s="80"/>
      <c r="J90" s="268">
        <f t="shared" si="15"/>
        <v>8.9226582995244019</v>
      </c>
      <c r="K90" s="268">
        <f t="shared" si="19"/>
        <v>8.8713650051368518</v>
      </c>
      <c r="L90" s="165"/>
      <c r="M90" s="268">
        <f t="shared" si="21"/>
        <v>8.9226582995244019</v>
      </c>
      <c r="N90" s="268">
        <f t="shared" si="20"/>
        <v>8.8713650051368518</v>
      </c>
      <c r="O90" s="198"/>
      <c r="P90" s="12">
        <v>0.76</v>
      </c>
      <c r="Q90" s="165"/>
      <c r="R90" s="11"/>
      <c r="S90" s="198"/>
      <c r="T90" s="268"/>
      <c r="U90" s="165"/>
    </row>
    <row r="91" spans="1:21" x14ac:dyDescent="0.25">
      <c r="A91" s="214">
        <f t="shared" si="16"/>
        <v>77</v>
      </c>
      <c r="B91" s="9">
        <f t="shared" si="17"/>
        <v>7600</v>
      </c>
      <c r="C91" s="264">
        <f>SUM(B$15:B91)/SUM(B$15:B$114)</f>
        <v>0.59111111111111114</v>
      </c>
      <c r="D91" s="265">
        <f t="shared" si="13"/>
        <v>0.35777777777777775</v>
      </c>
      <c r="E91" s="265"/>
      <c r="F91" s="266">
        <f t="shared" si="18"/>
        <v>7210</v>
      </c>
      <c r="G91" s="264">
        <f>SUM(F$15:F91)/SUM(F$15:F$114)</f>
        <v>0.61817448310640444</v>
      </c>
      <c r="H91" s="265">
        <f t="shared" si="14"/>
        <v>0.30365103378719116</v>
      </c>
      <c r="I91" s="80"/>
      <c r="J91" s="268">
        <f t="shared" si="15"/>
        <v>8.9359035262744229</v>
      </c>
      <c r="K91" s="268">
        <f t="shared" si="19"/>
        <v>8.8832242302789943</v>
      </c>
      <c r="L91" s="165"/>
      <c r="M91" s="268">
        <f t="shared" si="21"/>
        <v>8.9359035262744229</v>
      </c>
      <c r="N91" s="268">
        <f t="shared" si="20"/>
        <v>8.8832242302789943</v>
      </c>
      <c r="O91" s="198"/>
      <c r="P91" s="12">
        <v>0.77</v>
      </c>
      <c r="Q91" s="165"/>
      <c r="R91" s="11"/>
      <c r="S91" s="198"/>
      <c r="T91" s="268"/>
      <c r="U91" s="165"/>
    </row>
    <row r="92" spans="1:21" x14ac:dyDescent="0.25">
      <c r="A92" s="214">
        <f t="shared" si="16"/>
        <v>78</v>
      </c>
      <c r="B92" s="9">
        <f t="shared" si="17"/>
        <v>7700</v>
      </c>
      <c r="C92" s="264">
        <f>SUM(B$15:B92)/SUM(B$15:B$114)</f>
        <v>0.60666666666666669</v>
      </c>
      <c r="D92" s="265">
        <f t="shared" si="13"/>
        <v>0.34666666666666668</v>
      </c>
      <c r="E92" s="265"/>
      <c r="F92" s="266">
        <f t="shared" si="18"/>
        <v>7295</v>
      </c>
      <c r="G92" s="264">
        <f>SUM(F$15:F92)/SUM(F$15:F$114)</f>
        <v>0.63288956127080187</v>
      </c>
      <c r="H92" s="265">
        <f t="shared" si="14"/>
        <v>0.29422087745839631</v>
      </c>
      <c r="I92" s="80"/>
      <c r="J92" s="268">
        <f t="shared" si="15"/>
        <v>8.9489756078417759</v>
      </c>
      <c r="K92" s="268">
        <f t="shared" si="19"/>
        <v>8.8949444609568857</v>
      </c>
      <c r="L92" s="165"/>
      <c r="M92" s="268">
        <f t="shared" si="21"/>
        <v>8.9489756078417759</v>
      </c>
      <c r="N92" s="268">
        <f t="shared" si="20"/>
        <v>8.8949444609568857</v>
      </c>
      <c r="O92" s="198"/>
      <c r="P92" s="12">
        <v>0.78</v>
      </c>
      <c r="Q92" s="165"/>
      <c r="R92" s="11"/>
      <c r="S92" s="198"/>
      <c r="T92" s="268"/>
      <c r="U92" s="165"/>
    </row>
    <row r="93" spans="1:21" x14ac:dyDescent="0.25">
      <c r="A93" s="214">
        <f t="shared" si="16"/>
        <v>79</v>
      </c>
      <c r="B93" s="9">
        <f t="shared" si="17"/>
        <v>7800</v>
      </c>
      <c r="C93" s="264">
        <f>SUM(B$15:B93)/SUM(B$15:B$114)</f>
        <v>0.62242424242424244</v>
      </c>
      <c r="D93" s="265">
        <f t="shared" si="13"/>
        <v>0.3351515151515152</v>
      </c>
      <c r="E93" s="265"/>
      <c r="F93" s="266">
        <f t="shared" si="18"/>
        <v>7380</v>
      </c>
      <c r="G93" s="264">
        <f>SUM(F$15:F93)/SUM(F$15:F$114)</f>
        <v>0.64777609682299542</v>
      </c>
      <c r="H93" s="265">
        <f t="shared" si="14"/>
        <v>0.28444780635400924</v>
      </c>
      <c r="I93" s="80"/>
      <c r="J93" s="268">
        <f t="shared" si="15"/>
        <v>8.9618790126776826</v>
      </c>
      <c r="K93" s="268">
        <f t="shared" si="19"/>
        <v>8.9065289175945175</v>
      </c>
      <c r="L93" s="165"/>
      <c r="M93" s="268">
        <f t="shared" si="21"/>
        <v>8.9618790126776826</v>
      </c>
      <c r="N93" s="268">
        <f t="shared" si="20"/>
        <v>8.9065289175945175</v>
      </c>
      <c r="O93" s="198"/>
      <c r="P93" s="12">
        <v>0.79</v>
      </c>
      <c r="Q93" s="165"/>
      <c r="R93" s="11"/>
      <c r="S93" s="198"/>
      <c r="T93" s="268"/>
      <c r="U93" s="165"/>
    </row>
    <row r="94" spans="1:21" x14ac:dyDescent="0.25">
      <c r="A94" s="214">
        <f t="shared" si="16"/>
        <v>80</v>
      </c>
      <c r="B94" s="9">
        <f t="shared" si="17"/>
        <v>7900</v>
      </c>
      <c r="C94" s="264">
        <f>SUM(B$15:B94)/SUM(B$15:B$114)</f>
        <v>0.63838383838383839</v>
      </c>
      <c r="D94" s="265">
        <f t="shared" si="13"/>
        <v>0.32323232323232332</v>
      </c>
      <c r="E94" s="265"/>
      <c r="F94" s="266">
        <f t="shared" si="18"/>
        <v>7465</v>
      </c>
      <c r="G94" s="264">
        <f>SUM(F$15:F94)/SUM(F$15:F$114)</f>
        <v>0.66283408976298541</v>
      </c>
      <c r="H94" s="265">
        <f t="shared" si="14"/>
        <v>0.27433182047402926</v>
      </c>
      <c r="I94" s="80"/>
      <c r="J94" s="268">
        <f t="shared" si="15"/>
        <v>8.9746180384551124</v>
      </c>
      <c r="K94" s="268">
        <f t="shared" si="19"/>
        <v>8.9179807099732908</v>
      </c>
      <c r="L94" s="165"/>
      <c r="M94" s="268">
        <f t="shared" si="21"/>
        <v>8.9746180384551124</v>
      </c>
      <c r="N94" s="268">
        <f t="shared" si="20"/>
        <v>8.9179807099732908</v>
      </c>
      <c r="O94" s="198"/>
      <c r="P94" s="12">
        <v>0.8</v>
      </c>
      <c r="Q94" s="165"/>
      <c r="R94" s="11"/>
      <c r="S94" s="198"/>
      <c r="T94" s="268"/>
      <c r="U94" s="165"/>
    </row>
    <row r="95" spans="1:21" x14ac:dyDescent="0.25">
      <c r="A95" s="214">
        <f t="shared" si="16"/>
        <v>81</v>
      </c>
      <c r="B95" s="9">
        <f t="shared" si="17"/>
        <v>8000</v>
      </c>
      <c r="C95" s="264">
        <f>SUM(B$15:B95)/SUM(B$15:B$114)</f>
        <v>0.65454545454545454</v>
      </c>
      <c r="D95" s="265">
        <f t="shared" si="13"/>
        <v>0.31090909090909102</v>
      </c>
      <c r="E95" s="265"/>
      <c r="F95" s="266">
        <f t="shared" si="18"/>
        <v>7550</v>
      </c>
      <c r="G95" s="264">
        <f>SUM(F$15:F95)/SUM(F$15:F$114)</f>
        <v>0.67806354009077152</v>
      </c>
      <c r="H95" s="265">
        <f t="shared" si="14"/>
        <v>0.26387291981845706</v>
      </c>
      <c r="I95" s="80"/>
      <c r="J95" s="268">
        <f t="shared" si="15"/>
        <v>8.987196820661973</v>
      </c>
      <c r="K95" s="268">
        <f t="shared" si="19"/>
        <v>8.9293028422430698</v>
      </c>
      <c r="L95" s="165"/>
      <c r="M95" s="268">
        <f t="shared" si="21"/>
        <v>8.987196820661973</v>
      </c>
      <c r="N95" s="268">
        <f t="shared" si="20"/>
        <v>8.9293028422430698</v>
      </c>
      <c r="O95" s="198"/>
      <c r="P95" s="12">
        <v>0.81</v>
      </c>
      <c r="Q95" s="165"/>
      <c r="R95" s="11"/>
      <c r="S95" s="198"/>
      <c r="T95" s="268"/>
      <c r="U95" s="165"/>
    </row>
    <row r="96" spans="1:21" x14ac:dyDescent="0.25">
      <c r="A96" s="214">
        <f t="shared" si="16"/>
        <v>82</v>
      </c>
      <c r="B96" s="9">
        <f t="shared" si="17"/>
        <v>8100</v>
      </c>
      <c r="C96" s="264">
        <f>SUM(B$15:B96)/SUM(B$15:B$114)</f>
        <v>0.6709090909090909</v>
      </c>
      <c r="D96" s="265">
        <f t="shared" si="13"/>
        <v>0.2981818181818181</v>
      </c>
      <c r="E96" s="265"/>
      <c r="F96" s="266">
        <f t="shared" si="18"/>
        <v>7635</v>
      </c>
      <c r="G96" s="264">
        <f>SUM(F$15:F96)/SUM(F$15:F$114)</f>
        <v>0.69346444780635397</v>
      </c>
      <c r="H96" s="265">
        <f t="shared" si="14"/>
        <v>0.25307110438729197</v>
      </c>
      <c r="I96" s="80"/>
      <c r="J96" s="268">
        <f t="shared" si="15"/>
        <v>8.99961934066053</v>
      </c>
      <c r="K96" s="268">
        <f t="shared" si="19"/>
        <v>8.940498217652733</v>
      </c>
      <c r="L96" s="165"/>
      <c r="M96" s="268">
        <f t="shared" si="21"/>
        <v>8.99961934066053</v>
      </c>
      <c r="N96" s="268">
        <f t="shared" si="20"/>
        <v>8.940498217652733</v>
      </c>
      <c r="O96" s="198"/>
      <c r="P96" s="12">
        <v>0.82</v>
      </c>
      <c r="Q96" s="165"/>
      <c r="R96" s="11"/>
      <c r="S96" s="198"/>
      <c r="T96" s="268"/>
      <c r="U96" s="165"/>
    </row>
    <row r="97" spans="1:21" x14ac:dyDescent="0.25">
      <c r="A97" s="214">
        <f t="shared" si="16"/>
        <v>83</v>
      </c>
      <c r="B97" s="9">
        <f t="shared" si="17"/>
        <v>8200</v>
      </c>
      <c r="C97" s="264">
        <f>SUM(B$15:B97)/SUM(B$15:B$114)</f>
        <v>0.68747474747474746</v>
      </c>
      <c r="D97" s="265">
        <f t="shared" si="13"/>
        <v>0.285050505050505</v>
      </c>
      <c r="E97" s="265"/>
      <c r="F97" s="266">
        <f t="shared" si="18"/>
        <v>7720</v>
      </c>
      <c r="G97" s="264">
        <f>SUM(F$15:F97)/SUM(F$15:F$114)</f>
        <v>0.70903681290973275</v>
      </c>
      <c r="H97" s="265">
        <f t="shared" si="14"/>
        <v>0.24192637418053442</v>
      </c>
      <c r="I97" s="80"/>
      <c r="J97" s="268">
        <f t="shared" si="15"/>
        <v>9.0118894332523443</v>
      </c>
      <c r="K97" s="268">
        <f t="shared" si="19"/>
        <v>8.9515696430188214</v>
      </c>
      <c r="L97" s="165"/>
      <c r="M97" s="268">
        <f t="shared" si="21"/>
        <v>9.0118894332523443</v>
      </c>
      <c r="N97" s="268">
        <f t="shared" si="20"/>
        <v>8.9515696430188214</v>
      </c>
      <c r="O97" s="198"/>
      <c r="P97" s="12">
        <v>0.83</v>
      </c>
      <c r="Q97" s="165"/>
      <c r="R97" s="11"/>
      <c r="S97" s="198"/>
      <c r="T97" s="268"/>
      <c r="U97" s="165"/>
    </row>
    <row r="98" spans="1:21" x14ac:dyDescent="0.25">
      <c r="A98" s="214">
        <f t="shared" si="16"/>
        <v>84</v>
      </c>
      <c r="B98" s="9">
        <f t="shared" si="17"/>
        <v>8300</v>
      </c>
      <c r="C98" s="264">
        <f>SUM(B$15:B98)/SUM(B$15:B$114)</f>
        <v>0.70424242424242423</v>
      </c>
      <c r="D98" s="265">
        <f t="shared" si="13"/>
        <v>0.27151515151515149</v>
      </c>
      <c r="E98" s="265"/>
      <c r="F98" s="266">
        <f t="shared" si="18"/>
        <v>7805</v>
      </c>
      <c r="G98" s="264">
        <f>SUM(F$15:F98)/SUM(F$15:F$114)</f>
        <v>0.72478063540090776</v>
      </c>
      <c r="H98" s="265">
        <f t="shared" si="14"/>
        <v>0.23043872919818442</v>
      </c>
      <c r="I98" s="80"/>
      <c r="J98" s="268">
        <f t="shared" si="15"/>
        <v>9.0240107937846901</v>
      </c>
      <c r="K98" s="268">
        <f t="shared" si="19"/>
        <v>8.9625198329495319</v>
      </c>
      <c r="L98" s="165"/>
      <c r="M98" s="268">
        <f t="shared" si="21"/>
        <v>9.0240107937846901</v>
      </c>
      <c r="N98" s="268">
        <f t="shared" si="20"/>
        <v>8.9625198329495319</v>
      </c>
      <c r="O98" s="198"/>
      <c r="P98" s="12">
        <v>0.84</v>
      </c>
      <c r="Q98" s="165"/>
      <c r="R98" s="11"/>
      <c r="S98" s="198"/>
      <c r="T98" s="268"/>
      <c r="U98" s="165"/>
    </row>
    <row r="99" spans="1:21" x14ac:dyDescent="0.25">
      <c r="A99" s="214">
        <f t="shared" si="16"/>
        <v>85</v>
      </c>
      <c r="B99" s="9">
        <f t="shared" si="17"/>
        <v>8400</v>
      </c>
      <c r="C99" s="264">
        <f>SUM(B$15:B99)/SUM(B$15:B$114)</f>
        <v>0.72121212121212119</v>
      </c>
      <c r="D99" s="265">
        <f t="shared" si="13"/>
        <v>0.25757575757575757</v>
      </c>
      <c r="E99" s="265"/>
      <c r="F99" s="266">
        <f t="shared" si="18"/>
        <v>7890</v>
      </c>
      <c r="G99" s="264">
        <f>SUM(F$15:F99)/SUM(F$15:F$114)</f>
        <v>0.74069591527987899</v>
      </c>
      <c r="H99" s="265">
        <f t="shared" si="14"/>
        <v>0.21860816944024197</v>
      </c>
      <c r="I99" s="80"/>
      <c r="J99" s="268">
        <f t="shared" si="15"/>
        <v>9.0359869848314052</v>
      </c>
      <c r="K99" s="268">
        <f t="shared" si="19"/>
        <v>8.9733514138399197</v>
      </c>
      <c r="L99" s="165"/>
      <c r="M99" s="268">
        <f t="shared" si="21"/>
        <v>9.0359869848314052</v>
      </c>
      <c r="N99" s="268">
        <f t="shared" si="20"/>
        <v>8.9733514138399197</v>
      </c>
      <c r="O99" s="198"/>
      <c r="P99" s="12">
        <v>0.85</v>
      </c>
      <c r="Q99" s="165"/>
      <c r="R99" s="11"/>
      <c r="S99" s="198"/>
      <c r="T99" s="268"/>
      <c r="U99" s="165"/>
    </row>
    <row r="100" spans="1:21" x14ac:dyDescent="0.25">
      <c r="A100" s="214">
        <f t="shared" si="16"/>
        <v>86</v>
      </c>
      <c r="B100" s="9">
        <f t="shared" si="17"/>
        <v>8500</v>
      </c>
      <c r="C100" s="264">
        <f>SUM(B$15:B100)/SUM(B$15:B$114)</f>
        <v>0.73838383838383836</v>
      </c>
      <c r="D100" s="265">
        <f t="shared" si="13"/>
        <v>0.24323232323232324</v>
      </c>
      <c r="E100" s="265"/>
      <c r="F100" s="266">
        <f t="shared" si="18"/>
        <v>7975</v>
      </c>
      <c r="G100" s="264">
        <f>SUM(F$15:F100)/SUM(F$15:F$114)</f>
        <v>0.75678265254664645</v>
      </c>
      <c r="H100" s="265">
        <f t="shared" si="14"/>
        <v>0.20643469490670707</v>
      </c>
      <c r="I100" s="80"/>
      <c r="J100" s="268">
        <f t="shared" si="15"/>
        <v>9.0478214424784085</v>
      </c>
      <c r="K100" s="268">
        <f t="shared" si="19"/>
        <v>8.9840669276530445</v>
      </c>
      <c r="L100" s="165"/>
      <c r="M100" s="268">
        <f t="shared" si="21"/>
        <v>9.0478214424784085</v>
      </c>
      <c r="N100" s="268">
        <f t="shared" si="20"/>
        <v>8.9840669276530445</v>
      </c>
      <c r="O100" s="198"/>
      <c r="P100" s="12">
        <v>0.86</v>
      </c>
      <c r="Q100" s="165"/>
      <c r="R100" s="11"/>
      <c r="S100" s="198"/>
      <c r="T100" s="268"/>
      <c r="U100" s="165"/>
    </row>
    <row r="101" spans="1:21" x14ac:dyDescent="0.25">
      <c r="A101" s="214">
        <f t="shared" si="16"/>
        <v>87</v>
      </c>
      <c r="B101" s="9">
        <f t="shared" si="17"/>
        <v>8600</v>
      </c>
      <c r="C101" s="264">
        <f>SUM(B$15:B101)/SUM(B$15:B$114)</f>
        <v>0.75575757575757574</v>
      </c>
      <c r="D101" s="265">
        <f t="shared" si="13"/>
        <v>0.22848484848484851</v>
      </c>
      <c r="E101" s="265"/>
      <c r="F101" s="266">
        <f t="shared" si="18"/>
        <v>8060</v>
      </c>
      <c r="G101" s="264">
        <f>SUM(F$15:F101)/SUM(F$15:F$114)</f>
        <v>0.77304084720121025</v>
      </c>
      <c r="H101" s="265">
        <f t="shared" si="14"/>
        <v>0.1939183055975795</v>
      </c>
      <c r="I101" s="80"/>
      <c r="J101" s="268">
        <f t="shared" si="15"/>
        <v>9.0595174822415991</v>
      </c>
      <c r="K101" s="268">
        <f t="shared" si="19"/>
        <v>8.9946688355006739</v>
      </c>
      <c r="L101" s="165"/>
      <c r="M101" s="268">
        <f t="shared" si="21"/>
        <v>9.0595174822415991</v>
      </c>
      <c r="N101" s="268">
        <f t="shared" si="20"/>
        <v>8.9946688355006739</v>
      </c>
      <c r="O101" s="198"/>
      <c r="P101" s="12">
        <v>0.87</v>
      </c>
      <c r="Q101" s="165"/>
      <c r="R101" s="11"/>
      <c r="S101" s="198"/>
      <c r="T101" s="268"/>
      <c r="U101" s="165"/>
    </row>
    <row r="102" spans="1:21" x14ac:dyDescent="0.25">
      <c r="A102" s="214">
        <f t="shared" si="16"/>
        <v>88</v>
      </c>
      <c r="B102" s="9">
        <f t="shared" si="17"/>
        <v>8700</v>
      </c>
      <c r="C102" s="264">
        <f>SUM(B$15:B102)/SUM(B$15:B$114)</f>
        <v>0.77333333333333332</v>
      </c>
      <c r="D102" s="265">
        <f t="shared" si="13"/>
        <v>0.21333333333333337</v>
      </c>
      <c r="E102" s="265"/>
      <c r="F102" s="266">
        <f t="shared" si="18"/>
        <v>8145</v>
      </c>
      <c r="G102" s="264">
        <f>SUM(F$15:F102)/SUM(F$15:F$114)</f>
        <v>0.78947049924357038</v>
      </c>
      <c r="H102" s="265">
        <f t="shared" si="14"/>
        <v>0.18105900151285925</v>
      </c>
      <c r="I102" s="80"/>
      <c r="J102" s="268">
        <f t="shared" si="15"/>
        <v>9.0710783046426755</v>
      </c>
      <c r="K102" s="268">
        <f t="shared" si="19"/>
        <v>9.0051595210361448</v>
      </c>
      <c r="L102" s="165"/>
      <c r="M102" s="268">
        <f t="shared" si="21"/>
        <v>9.0710783046426755</v>
      </c>
      <c r="N102" s="268">
        <f t="shared" si="20"/>
        <v>9.0051595210361448</v>
      </c>
      <c r="O102" s="198"/>
      <c r="P102" s="12">
        <v>0.88</v>
      </c>
      <c r="Q102" s="165"/>
      <c r="R102" s="11"/>
      <c r="S102" s="198"/>
      <c r="T102" s="268"/>
      <c r="U102" s="165"/>
    </row>
    <row r="103" spans="1:21" x14ac:dyDescent="0.25">
      <c r="A103" s="214">
        <f t="shared" si="16"/>
        <v>89</v>
      </c>
      <c r="B103" s="9">
        <f t="shared" si="17"/>
        <v>8800</v>
      </c>
      <c r="C103" s="264">
        <f>SUM(B$15:B103)/SUM(B$15:B$114)</f>
        <v>0.7911111111111111</v>
      </c>
      <c r="D103" s="265">
        <f t="shared" si="13"/>
        <v>0.19777777777777783</v>
      </c>
      <c r="E103" s="265"/>
      <c r="F103" s="266">
        <f t="shared" si="18"/>
        <v>8230</v>
      </c>
      <c r="G103" s="264">
        <f>SUM(F$15:F103)/SUM(F$15:F$114)</f>
        <v>0.80607160867372663</v>
      </c>
      <c r="H103" s="265">
        <f t="shared" si="14"/>
        <v>0.16785678265254678</v>
      </c>
      <c r="I103" s="80"/>
      <c r="J103" s="268">
        <f t="shared" si="15"/>
        <v>9.0825070004662987</v>
      </c>
      <c r="K103" s="268">
        <f t="shared" si="19"/>
        <v>9.0155412936711148</v>
      </c>
      <c r="L103" s="165"/>
      <c r="M103" s="268">
        <f t="shared" si="21"/>
        <v>9.0825070004662987</v>
      </c>
      <c r="N103" s="268">
        <f t="shared" si="20"/>
        <v>9.0155412936711148</v>
      </c>
      <c r="O103" s="198"/>
      <c r="P103" s="12">
        <v>0.89</v>
      </c>
      <c r="Q103" s="165"/>
      <c r="R103" s="11"/>
      <c r="S103" s="198"/>
      <c r="T103" s="268"/>
      <c r="U103" s="165"/>
    </row>
    <row r="104" spans="1:21" x14ac:dyDescent="0.25">
      <c r="A104" s="214">
        <f t="shared" si="16"/>
        <v>90</v>
      </c>
      <c r="B104" s="9">
        <f t="shared" si="17"/>
        <v>8900</v>
      </c>
      <c r="C104" s="264">
        <f>SUM(B$15:B104)/SUM(B$15:B$114)</f>
        <v>0.80909090909090908</v>
      </c>
      <c r="D104" s="265">
        <f t="shared" si="13"/>
        <v>0.18181818181818188</v>
      </c>
      <c r="E104" s="265"/>
      <c r="F104" s="266">
        <f t="shared" si="18"/>
        <v>8315</v>
      </c>
      <c r="G104" s="264">
        <f>SUM(F$15:F104)/SUM(F$15:F$114)</f>
        <v>0.82284417549167932</v>
      </c>
      <c r="H104" s="265">
        <f t="shared" si="14"/>
        <v>0.15431164901664141</v>
      </c>
      <c r="I104" s="80"/>
      <c r="J104" s="268">
        <f t="shared" si="15"/>
        <v>9.0938065557202314</v>
      </c>
      <c r="K104" s="268">
        <f t="shared" si="19"/>
        <v>9.0258163916270284</v>
      </c>
      <c r="L104" s="165"/>
      <c r="M104" s="268">
        <f t="shared" si="21"/>
        <v>9.0938065557202314</v>
      </c>
      <c r="N104" s="268">
        <f t="shared" si="20"/>
        <v>9.0258163916270284</v>
      </c>
      <c r="O104" s="198"/>
      <c r="P104" s="12">
        <v>0.9</v>
      </c>
      <c r="Q104" s="165"/>
      <c r="R104" s="11"/>
      <c r="S104" s="198"/>
      <c r="T104" s="268"/>
      <c r="U104" s="165"/>
    </row>
    <row r="105" spans="1:21" x14ac:dyDescent="0.25">
      <c r="A105" s="214">
        <f t="shared" si="16"/>
        <v>91</v>
      </c>
      <c r="B105" s="9">
        <f t="shared" si="17"/>
        <v>9000</v>
      </c>
      <c r="C105" s="264">
        <f>SUM(B$15:B105)/SUM(B$15:B$114)</f>
        <v>0.82727272727272727</v>
      </c>
      <c r="D105" s="265">
        <f t="shared" si="13"/>
        <v>0.16545454545454552</v>
      </c>
      <c r="E105" s="265"/>
      <c r="F105" s="266">
        <f t="shared" si="18"/>
        <v>8400</v>
      </c>
      <c r="G105" s="264">
        <f>SUM(F$15:F105)/SUM(F$15:F$114)</f>
        <v>0.83978819969742813</v>
      </c>
      <c r="H105" s="265">
        <f t="shared" si="14"/>
        <v>0.14042360060514381</v>
      </c>
      <c r="I105" s="80"/>
      <c r="J105" s="268">
        <f t="shared" si="15"/>
        <v>9.1049798563183568</v>
      </c>
      <c r="K105" s="268">
        <f t="shared" si="19"/>
        <v>9.0359869848314052</v>
      </c>
      <c r="L105" s="165"/>
      <c r="M105" s="268">
        <f t="shared" si="21"/>
        <v>9.1049798563183568</v>
      </c>
      <c r="N105" s="268">
        <f t="shared" si="20"/>
        <v>9.0359869848314052</v>
      </c>
      <c r="O105" s="198"/>
      <c r="P105" s="12">
        <v>0.91</v>
      </c>
      <c r="Q105" s="165"/>
      <c r="R105" s="11"/>
      <c r="S105" s="198"/>
      <c r="T105" s="268"/>
      <c r="U105" s="165"/>
    </row>
    <row r="106" spans="1:21" x14ac:dyDescent="0.25">
      <c r="A106" s="214">
        <f t="shared" si="16"/>
        <v>92</v>
      </c>
      <c r="B106" s="9">
        <f t="shared" si="17"/>
        <v>9100</v>
      </c>
      <c r="C106" s="264">
        <f>SUM(B$15:B106)/SUM(B$15:B$114)</f>
        <v>0.84565656565656566</v>
      </c>
      <c r="D106" s="265">
        <f t="shared" si="13"/>
        <v>0.14868686868686876</v>
      </c>
      <c r="E106" s="265"/>
      <c r="F106" s="266">
        <f t="shared" si="18"/>
        <v>8485</v>
      </c>
      <c r="G106" s="264">
        <f>SUM(F$15:F106)/SUM(F$15:F$114)</f>
        <v>0.85690368129097327</v>
      </c>
      <c r="H106" s="265">
        <f t="shared" si="14"/>
        <v>0.12619263741805353</v>
      </c>
      <c r="I106" s="80"/>
      <c r="J106" s="268">
        <f t="shared" si="15"/>
        <v>9.1160296925049416</v>
      </c>
      <c r="K106" s="268">
        <f t="shared" si="19"/>
        <v>9.0460551776683271</v>
      </c>
      <c r="L106" s="165"/>
      <c r="M106" s="268">
        <f t="shared" si="21"/>
        <v>9.1160296925049416</v>
      </c>
      <c r="N106" s="268">
        <f t="shared" si="20"/>
        <v>9.0460551776683271</v>
      </c>
      <c r="O106" s="198"/>
      <c r="P106" s="12">
        <v>0.92</v>
      </c>
      <c r="Q106" s="165"/>
      <c r="R106" s="11"/>
      <c r="S106" s="198"/>
      <c r="T106" s="268"/>
      <c r="U106" s="165"/>
    </row>
    <row r="107" spans="1:21" x14ac:dyDescent="0.25">
      <c r="A107" s="214">
        <f t="shared" si="16"/>
        <v>93</v>
      </c>
      <c r="B107" s="9">
        <f t="shared" si="17"/>
        <v>9200</v>
      </c>
      <c r="C107" s="264">
        <f>SUM(B$15:B107)/SUM(B$15:B$114)</f>
        <v>0.86424242424242426</v>
      </c>
      <c r="D107" s="265">
        <f t="shared" si="13"/>
        <v>0.13151515151515158</v>
      </c>
      <c r="E107" s="265"/>
      <c r="F107" s="266">
        <f t="shared" si="18"/>
        <v>8570</v>
      </c>
      <c r="G107" s="264">
        <f>SUM(F$15:F107)/SUM(F$15:F$114)</f>
        <v>0.87419062027231464</v>
      </c>
      <c r="H107" s="265">
        <f t="shared" si="14"/>
        <v>0.11161875945537081</v>
      </c>
      <c r="I107" s="80"/>
      <c r="J107" s="268">
        <f t="shared" si="15"/>
        <v>9.1269587630371323</v>
      </c>
      <c r="K107" s="268">
        <f t="shared" si="19"/>
        <v>9.0560230115918259</v>
      </c>
      <c r="L107" s="165"/>
      <c r="M107" s="268">
        <f t="shared" si="21"/>
        <v>9.1269587630371323</v>
      </c>
      <c r="N107" s="268">
        <f t="shared" si="20"/>
        <v>9.0560230115918259</v>
      </c>
      <c r="O107" s="198"/>
      <c r="P107" s="12">
        <v>0.93</v>
      </c>
      <c r="Q107" s="165"/>
      <c r="R107" s="11"/>
      <c r="S107" s="198"/>
      <c r="T107" s="268"/>
      <c r="U107" s="165"/>
    </row>
    <row r="108" spans="1:21" x14ac:dyDescent="0.25">
      <c r="A108" s="214">
        <f t="shared" si="16"/>
        <v>94</v>
      </c>
      <c r="B108" s="9">
        <f t="shared" si="17"/>
        <v>9300</v>
      </c>
      <c r="C108" s="264">
        <f>SUM(B$15:B108)/SUM(B$15:B$114)</f>
        <v>0.88303030303030305</v>
      </c>
      <c r="D108" s="265">
        <f t="shared" si="13"/>
        <v>0.11393939393939378</v>
      </c>
      <c r="E108" s="265"/>
      <c r="F108" s="266">
        <f t="shared" si="18"/>
        <v>8655</v>
      </c>
      <c r="G108" s="264">
        <f>SUM(F$15:F108)/SUM(F$15:F$114)</f>
        <v>0.89164901664145235</v>
      </c>
      <c r="H108" s="265">
        <f t="shared" si="14"/>
        <v>9.6701966717095189E-2</v>
      </c>
      <c r="I108" s="80"/>
      <c r="J108" s="268">
        <f t="shared" si="15"/>
        <v>9.1377696791413481</v>
      </c>
      <c r="K108" s="268">
        <f t="shared" si="19"/>
        <v>9.0658924676103094</v>
      </c>
      <c r="L108" s="165"/>
      <c r="M108" s="268">
        <f t="shared" si="21"/>
        <v>9.1377696791413481</v>
      </c>
      <c r="N108" s="268">
        <f t="shared" si="20"/>
        <v>9.0658924676103094</v>
      </c>
      <c r="O108" s="198"/>
      <c r="P108" s="12">
        <v>0.94</v>
      </c>
      <c r="Q108" s="165"/>
      <c r="R108" s="11"/>
      <c r="S108" s="198"/>
      <c r="T108" s="268"/>
      <c r="U108" s="165"/>
    </row>
    <row r="109" spans="1:21" x14ac:dyDescent="0.25">
      <c r="A109" s="214">
        <f t="shared" si="16"/>
        <v>95</v>
      </c>
      <c r="B109" s="9">
        <f t="shared" si="17"/>
        <v>9400</v>
      </c>
      <c r="C109" s="264">
        <f>SUM(B$15:B109)/SUM(B$15:B$114)</f>
        <v>0.90202020202020206</v>
      </c>
      <c r="D109" s="265">
        <f t="shared" si="13"/>
        <v>9.59595959595958E-2</v>
      </c>
      <c r="E109" s="265"/>
      <c r="F109" s="266">
        <f t="shared" si="18"/>
        <v>8740</v>
      </c>
      <c r="G109" s="264">
        <f>SUM(F$15:F109)/SUM(F$15:F$114)</f>
        <v>0.90927887039838629</v>
      </c>
      <c r="H109" s="265">
        <f t="shared" si="14"/>
        <v>8.1442259203227341E-2</v>
      </c>
      <c r="I109" s="80"/>
      <c r="J109" s="268">
        <f t="shared" si="15"/>
        <v>9.1484649682580947</v>
      </c>
      <c r="K109" s="268">
        <f t="shared" si="19"/>
        <v>9.0756654686495803</v>
      </c>
      <c r="L109" s="165"/>
      <c r="M109" s="268">
        <f t="shared" si="21"/>
        <v>9.1484649682580947</v>
      </c>
      <c r="N109" s="268">
        <f t="shared" si="20"/>
        <v>9.0756654686495803</v>
      </c>
      <c r="O109" s="198"/>
      <c r="P109" s="12">
        <v>0.95</v>
      </c>
      <c r="Q109" s="165"/>
      <c r="R109" s="11"/>
      <c r="S109" s="198"/>
      <c r="T109" s="268"/>
      <c r="U109" s="165"/>
    </row>
    <row r="110" spans="1:21" x14ac:dyDescent="0.25">
      <c r="A110" s="214">
        <f t="shared" si="16"/>
        <v>96</v>
      </c>
      <c r="B110" s="9">
        <f t="shared" si="17"/>
        <v>9500</v>
      </c>
      <c r="C110" s="264">
        <f>SUM(B$15:B110)/SUM(B$15:B$114)</f>
        <v>0.92121212121212126</v>
      </c>
      <c r="D110" s="265">
        <f t="shared" si="13"/>
        <v>7.7575757575757409E-2</v>
      </c>
      <c r="E110" s="265"/>
      <c r="F110" s="266">
        <f t="shared" si="18"/>
        <v>8825</v>
      </c>
      <c r="G110" s="264">
        <f>SUM(F$15:F110)/SUM(F$15:F$114)</f>
        <v>0.92708018154311644</v>
      </c>
      <c r="H110" s="265">
        <f t="shared" si="14"/>
        <v>6.5839636913767041E-2</v>
      </c>
      <c r="I110" s="80"/>
      <c r="J110" s="268">
        <f t="shared" si="15"/>
        <v>9.1590470775886317</v>
      </c>
      <c r="K110" s="268">
        <f t="shared" si="19"/>
        <v>9.0853438818014975</v>
      </c>
      <c r="L110" s="165"/>
      <c r="M110" s="268">
        <f t="shared" si="21"/>
        <v>9.1590470775886317</v>
      </c>
      <c r="N110" s="268">
        <f t="shared" si="20"/>
        <v>9.0853438818014975</v>
      </c>
      <c r="O110" s="198"/>
      <c r="P110" s="12">
        <v>0.96</v>
      </c>
      <c r="Q110" s="165"/>
      <c r="R110" s="11"/>
      <c r="S110" s="198"/>
      <c r="T110" s="268"/>
      <c r="U110" s="165"/>
    </row>
    <row r="111" spans="1:21" x14ac:dyDescent="0.25">
      <c r="A111" s="214">
        <f t="shared" si="16"/>
        <v>97</v>
      </c>
      <c r="B111" s="9">
        <f t="shared" si="17"/>
        <v>9600</v>
      </c>
      <c r="C111" s="264">
        <f>SUM(B$15:B111)/SUM(B$15:B$114)</f>
        <v>0.94060606060606056</v>
      </c>
      <c r="D111" s="265">
        <f>2*($P111-C111)</f>
        <v>5.8787878787878833E-2</v>
      </c>
      <c r="E111" s="265"/>
      <c r="F111" s="266">
        <f t="shared" si="18"/>
        <v>8910</v>
      </c>
      <c r="G111" s="264">
        <f>SUM(F$15:F111)/SUM(F$15:F$114)</f>
        <v>0.94505295007564294</v>
      </c>
      <c r="H111" s="265">
        <f>2*($P111-G111)</f>
        <v>4.9894099848714069E-2</v>
      </c>
      <c r="I111" s="80"/>
      <c r="J111" s="268">
        <f t="shared" si="15"/>
        <v>9.1695183774559279</v>
      </c>
      <c r="K111" s="268">
        <f t="shared" si="19"/>
        <v>9.0949295204648557</v>
      </c>
      <c r="L111" s="165"/>
      <c r="M111" s="268">
        <f t="shared" si="21"/>
        <v>9.1695183774559279</v>
      </c>
      <c r="N111" s="268">
        <f t="shared" si="20"/>
        <v>9.0949295204648557</v>
      </c>
      <c r="O111" s="198"/>
      <c r="P111" s="12">
        <v>0.97</v>
      </c>
      <c r="Q111" s="165"/>
      <c r="R111" s="11"/>
      <c r="S111" s="198"/>
      <c r="T111" s="268"/>
      <c r="U111" s="165"/>
    </row>
    <row r="112" spans="1:21" x14ac:dyDescent="0.25">
      <c r="A112" s="214">
        <f t="shared" si="16"/>
        <v>98</v>
      </c>
      <c r="B112" s="9">
        <f t="shared" si="17"/>
        <v>9700</v>
      </c>
      <c r="C112" s="264">
        <f>SUM(B$15:B112)/SUM(B$15:B$114)</f>
        <v>0.96020202020202017</v>
      </c>
      <c r="D112" s="265">
        <f>2*($P112-C112)</f>
        <v>3.9595959595959629E-2</v>
      </c>
      <c r="E112" s="265"/>
      <c r="F112" s="266">
        <f t="shared" si="18"/>
        <v>8995</v>
      </c>
      <c r="G112" s="264">
        <f>SUM(F$15:F112)/SUM(F$15:F$114)</f>
        <v>0.96319717599596566</v>
      </c>
      <c r="H112" s="265">
        <f>2*($P112-G112)</f>
        <v>3.3605648008068645E-2</v>
      </c>
      <c r="I112" s="80"/>
      <c r="J112" s="268">
        <f t="shared" si="15"/>
        <v>9.1798811644914746</v>
      </c>
      <c r="K112" s="268">
        <f t="shared" si="19"/>
        <v>9.104424146384634</v>
      </c>
      <c r="L112" s="165"/>
      <c r="M112" s="268">
        <f t="shared" si="21"/>
        <v>9.1798811644914746</v>
      </c>
      <c r="N112" s="268">
        <f t="shared" si="20"/>
        <v>9.104424146384634</v>
      </c>
      <c r="O112" s="198"/>
      <c r="P112" s="12">
        <v>0.98</v>
      </c>
      <c r="Q112" s="165"/>
      <c r="R112" s="11"/>
      <c r="S112" s="198"/>
      <c r="T112" s="268"/>
      <c r="U112" s="165"/>
    </row>
    <row r="113" spans="1:21" x14ac:dyDescent="0.25">
      <c r="A113" s="214">
        <f t="shared" si="16"/>
        <v>99</v>
      </c>
      <c r="B113" s="9">
        <f t="shared" si="17"/>
        <v>9800</v>
      </c>
      <c r="C113" s="264">
        <f>SUM(B$15:B113)/SUM(B$15:B$114)</f>
        <v>0.98</v>
      </c>
      <c r="D113" s="265">
        <f>2*($P113-C113)</f>
        <v>2.0000000000000018E-2</v>
      </c>
      <c r="E113" s="265"/>
      <c r="F113" s="266">
        <f t="shared" si="18"/>
        <v>9080</v>
      </c>
      <c r="G113" s="264">
        <f>SUM(F$15:F113)/SUM(F$15:F$114)</f>
        <v>0.98151285930408472</v>
      </c>
      <c r="H113" s="265">
        <f>2*($P113-G113)</f>
        <v>1.6974281391830548E-2</v>
      </c>
      <c r="I113" s="80"/>
      <c r="J113" s="268">
        <f t="shared" si="15"/>
        <v>9.1901376646586641</v>
      </c>
      <c r="K113" s="268">
        <f t="shared" si="19"/>
        <v>9.1138294715953396</v>
      </c>
      <c r="L113" s="165"/>
      <c r="M113" s="268">
        <f t="shared" si="21"/>
        <v>9.1901376646586641</v>
      </c>
      <c r="N113" s="268">
        <f t="shared" si="20"/>
        <v>9.1138294715953396</v>
      </c>
      <c r="O113" s="198"/>
      <c r="P113" s="12">
        <v>0.99</v>
      </c>
      <c r="Q113" s="165"/>
      <c r="R113" s="11"/>
      <c r="S113" s="198"/>
      <c r="T113" s="268"/>
      <c r="U113" s="165"/>
    </row>
    <row r="114" spans="1:21" x14ac:dyDescent="0.25">
      <c r="A114" s="219">
        <v>100</v>
      </c>
      <c r="B114" s="9">
        <f>B113+100</f>
        <v>9900</v>
      </c>
      <c r="C114" s="270">
        <f>SUM(B$15:B114)/SUM(B$15:B$114)</f>
        <v>1</v>
      </c>
      <c r="D114" s="265">
        <f>2*($P114-C114)</f>
        <v>0</v>
      </c>
      <c r="E114" s="265"/>
      <c r="F114" s="266">
        <f t="shared" si="18"/>
        <v>9165</v>
      </c>
      <c r="G114" s="264">
        <f>SUM(F$15:F114)/SUM(F$15:F$114)</f>
        <v>1</v>
      </c>
      <c r="H114" s="265">
        <f>2*($P114-G114)</f>
        <v>0</v>
      </c>
      <c r="I114" s="80"/>
      <c r="J114" s="268">
        <f t="shared" si="15"/>
        <v>9.2002900361226807</v>
      </c>
      <c r="K114" s="268">
        <f t="shared" si="19"/>
        <v>9.1231471602738061</v>
      </c>
      <c r="L114" s="165"/>
      <c r="M114" s="268">
        <f t="shared" si="21"/>
        <v>9.2002900361226807</v>
      </c>
      <c r="N114" s="268">
        <f t="shared" si="20"/>
        <v>9.1231471602738061</v>
      </c>
      <c r="O114" s="198"/>
      <c r="P114" s="271">
        <v>1</v>
      </c>
      <c r="Q114" s="165"/>
      <c r="R114" s="11"/>
      <c r="S114" s="198"/>
      <c r="T114" s="268"/>
      <c r="U114" s="165"/>
    </row>
    <row r="115" spans="1:21" x14ac:dyDescent="0.25">
      <c r="I115" s="11"/>
      <c r="J115" s="11"/>
      <c r="K115" s="11"/>
      <c r="L115" s="11"/>
      <c r="M115" s="252"/>
      <c r="N115" s="252"/>
      <c r="O115" s="11"/>
      <c r="P115" s="11"/>
      <c r="Q115" s="11"/>
      <c r="R115" s="11"/>
      <c r="S115" s="11"/>
      <c r="T115" s="11"/>
      <c r="U115" s="11"/>
    </row>
    <row r="116" spans="1:21" x14ac:dyDescent="0.25">
      <c r="I116" s="11"/>
      <c r="J116" s="11"/>
      <c r="K116" s="11"/>
      <c r="L116" s="11"/>
      <c r="M116" s="252"/>
      <c r="N116" s="252"/>
      <c r="O116" s="11"/>
      <c r="P116" s="11"/>
      <c r="Q116" s="11"/>
      <c r="R116" s="11"/>
      <c r="S116" s="11"/>
      <c r="T116" s="11"/>
      <c r="U116" s="11"/>
    </row>
  </sheetData>
  <hyperlinks>
    <hyperlink ref="J1" location="Index!A1" display="Index" xr:uid="{00000000-0004-0000-13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W283"/>
  <sheetViews>
    <sheetView zoomScaleNormal="100" workbookViewId="0">
      <selection activeCell="N20" sqref="N20"/>
    </sheetView>
  </sheetViews>
  <sheetFormatPr defaultRowHeight="15" x14ac:dyDescent="0.25"/>
  <cols>
    <col min="1" max="1" width="12" customWidth="1"/>
    <col min="5" max="5" width="3.7109375" customWidth="1"/>
    <col min="8" max="8" width="9.42578125" customWidth="1"/>
    <col min="9" max="9" width="3.7109375" customWidth="1"/>
    <col min="13" max="13" width="3.5703125" customWidth="1"/>
    <col min="14" max="16" width="10.42578125" customWidth="1"/>
  </cols>
  <sheetData>
    <row r="1" spans="1:10" x14ac:dyDescent="0.25">
      <c r="A1" s="62" t="s">
        <v>229</v>
      </c>
      <c r="J1" s="184" t="s">
        <v>113</v>
      </c>
    </row>
    <row r="3" spans="1:10" ht="39.75" customHeight="1" x14ac:dyDescent="0.25"/>
    <row r="23" spans="1:23" s="40" customFormat="1" x14ac:dyDescent="0.25"/>
    <row r="24" spans="1:23" s="73" customFormat="1" ht="91.5" customHeight="1" x14ac:dyDescent="0.25">
      <c r="A24" s="302" t="s">
        <v>138</v>
      </c>
      <c r="B24" s="302"/>
      <c r="C24" s="302"/>
      <c r="D24" s="302"/>
      <c r="E24" s="302"/>
      <c r="F24" s="302"/>
      <c r="G24" s="302"/>
      <c r="H24" s="302"/>
      <c r="I24" s="302"/>
      <c r="J24" s="302"/>
      <c r="K24" s="23"/>
      <c r="L24" s="23"/>
      <c r="M24" s="23"/>
      <c r="N24" s="23"/>
      <c r="O24" s="23"/>
      <c r="P24" s="23"/>
    </row>
    <row r="25" spans="1:23" s="73" customFormat="1" x14ac:dyDescent="0.25">
      <c r="A25" s="71" t="s">
        <v>49</v>
      </c>
      <c r="F25" s="23"/>
      <c r="G25" s="23"/>
      <c r="H25" s="23"/>
      <c r="I25" s="23"/>
      <c r="J25" s="23"/>
      <c r="K25" s="23"/>
      <c r="L25" s="23"/>
      <c r="M25" s="23"/>
      <c r="N25" s="23"/>
      <c r="O25" s="23"/>
      <c r="P25" s="23"/>
    </row>
    <row r="26" spans="1:23" s="73" customFormat="1" x14ac:dyDescent="0.25">
      <c r="A26" s="71"/>
      <c r="F26" s="23"/>
      <c r="G26" s="23"/>
      <c r="H26" s="23"/>
      <c r="I26" s="23"/>
      <c r="J26" s="23"/>
      <c r="K26" s="23"/>
      <c r="L26" s="23"/>
      <c r="M26" s="23"/>
      <c r="N26" s="23"/>
      <c r="O26" s="23"/>
      <c r="P26" s="23"/>
    </row>
    <row r="27" spans="1:23" s="40" customFormat="1" x14ac:dyDescent="0.25">
      <c r="A27" s="117" t="s">
        <v>241</v>
      </c>
      <c r="B27" s="8"/>
      <c r="C27" s="8"/>
      <c r="D27" s="8"/>
      <c r="E27" s="118"/>
      <c r="F27" s="118"/>
      <c r="G27" s="118"/>
      <c r="H27" s="118"/>
      <c r="I27" s="118"/>
      <c r="J27" s="118"/>
      <c r="K27" s="118"/>
      <c r="L27" s="118"/>
      <c r="M27" s="118"/>
      <c r="N27" s="118"/>
      <c r="O27" s="118"/>
      <c r="P27" s="118"/>
      <c r="R27" s="23"/>
      <c r="S27" s="23"/>
      <c r="T27" s="37"/>
      <c r="U27" s="23"/>
      <c r="V27" s="23"/>
      <c r="W27" s="23"/>
    </row>
    <row r="28" spans="1:23" s="114" customFormat="1" x14ac:dyDescent="0.25">
      <c r="B28" s="301" t="s">
        <v>62</v>
      </c>
      <c r="C28" s="301"/>
      <c r="D28" s="301"/>
      <c r="E28" s="129"/>
      <c r="F28" s="301" t="s">
        <v>150</v>
      </c>
      <c r="G28" s="301"/>
      <c r="H28" s="301"/>
      <c r="I28" s="129"/>
      <c r="J28" s="301" t="s">
        <v>149</v>
      </c>
      <c r="K28" s="301"/>
      <c r="L28" s="301"/>
      <c r="M28" s="129"/>
      <c r="N28" s="301" t="s">
        <v>254</v>
      </c>
      <c r="O28" s="301"/>
      <c r="P28" s="301"/>
      <c r="R28" s="23"/>
      <c r="S28" s="23"/>
      <c r="T28" s="37"/>
      <c r="U28" s="23"/>
      <c r="V28" s="23"/>
      <c r="W28" s="23"/>
    </row>
    <row r="29" spans="1:23" x14ac:dyDescent="0.25">
      <c r="A29" s="117" t="s">
        <v>63</v>
      </c>
      <c r="B29" s="281" t="s">
        <v>59</v>
      </c>
      <c r="C29" s="281" t="s">
        <v>60</v>
      </c>
      <c r="D29" s="281" t="s">
        <v>61</v>
      </c>
      <c r="E29" s="282"/>
      <c r="F29" s="281" t="s">
        <v>59</v>
      </c>
      <c r="G29" s="281" t="s">
        <v>60</v>
      </c>
      <c r="H29" s="281" t="s">
        <v>61</v>
      </c>
      <c r="I29" s="282"/>
      <c r="J29" s="281" t="s">
        <v>59</v>
      </c>
      <c r="K29" s="281" t="s">
        <v>60</v>
      </c>
      <c r="L29" s="281" t="s">
        <v>61</v>
      </c>
      <c r="M29" s="282"/>
      <c r="N29" s="281" t="s">
        <v>59</v>
      </c>
      <c r="O29" s="281" t="s">
        <v>60</v>
      </c>
      <c r="P29" s="281" t="s">
        <v>61</v>
      </c>
      <c r="R29" s="23"/>
      <c r="S29" s="23"/>
      <c r="T29" s="23"/>
      <c r="U29" s="23"/>
      <c r="V29" s="23"/>
      <c r="W29" s="23"/>
    </row>
    <row r="30" spans="1:23" x14ac:dyDescent="0.25">
      <c r="A30" s="72" t="s">
        <v>15</v>
      </c>
      <c r="B30" s="116">
        <v>0.46698026149999999</v>
      </c>
      <c r="C30" s="116">
        <v>0.68147500009999995</v>
      </c>
      <c r="D30" s="116">
        <v>0.74691915799999997</v>
      </c>
      <c r="E30" s="129"/>
      <c r="F30" s="116">
        <v>0.4390485066</v>
      </c>
      <c r="G30" s="116">
        <v>0.70847894580000004</v>
      </c>
      <c r="H30" s="116">
        <v>0.84129311129999995</v>
      </c>
      <c r="I30" s="131"/>
      <c r="J30" s="116">
        <v>0.4621932339</v>
      </c>
      <c r="K30" s="116">
        <v>0.66377645200000002</v>
      </c>
      <c r="L30" s="116">
        <v>0.80859580870000003</v>
      </c>
      <c r="M30" s="131"/>
      <c r="N30" s="116">
        <f>AVERAGE(B47,B59,B71,B83,B95,B107,B119,B131,B143,B155,B167,B179,B191,B203,B215,B227,B239)</f>
        <v>0.50228397189999996</v>
      </c>
      <c r="O30" s="116">
        <f t="shared" ref="O30:P41" si="0">AVERAGE(C47,C59,C71,C83,C95,C107,C119,C131,C143,C155,C167,C179,C191,C203,C215,C227,C239)</f>
        <v>0.73021229688235278</v>
      </c>
      <c r="P30" s="116">
        <f t="shared" si="0"/>
        <v>0.8116770965058826</v>
      </c>
      <c r="R30" s="54"/>
      <c r="S30" s="54"/>
      <c r="T30" s="23"/>
      <c r="U30" s="23"/>
      <c r="V30" s="23"/>
      <c r="W30" s="23"/>
    </row>
    <row r="31" spans="1:23" x14ac:dyDescent="0.25">
      <c r="A31" s="72" t="s">
        <v>16</v>
      </c>
      <c r="B31" s="116">
        <v>0.1102122287</v>
      </c>
      <c r="C31" s="116">
        <v>0.23547058200000001</v>
      </c>
      <c r="D31" s="116">
        <v>0.27621097620000001</v>
      </c>
      <c r="E31" s="129"/>
      <c r="F31" s="116">
        <v>7.2572311599999995E-2</v>
      </c>
      <c r="G31" s="116">
        <v>0.25367012179999998</v>
      </c>
      <c r="H31" s="116">
        <v>0.4958958631</v>
      </c>
      <c r="I31" s="131"/>
      <c r="J31" s="116">
        <v>7.2329164799999998E-2</v>
      </c>
      <c r="K31" s="116">
        <v>0.2570761473</v>
      </c>
      <c r="L31" s="116">
        <v>0.46675046329999997</v>
      </c>
      <c r="M31" s="131"/>
      <c r="N31" s="116">
        <f t="shared" ref="N31:N41" si="1">AVERAGE(B48,B60,B72,B84,B96,B108,B120,B132,B144,B156,B168,B180,B192,B204,B216,B228,B240)</f>
        <v>0.12165513121176474</v>
      </c>
      <c r="O31" s="116">
        <f t="shared" si="0"/>
        <v>0.30742576441176472</v>
      </c>
      <c r="P31" s="116">
        <f t="shared" si="0"/>
        <v>0.40252212718235292</v>
      </c>
      <c r="R31" s="54"/>
      <c r="S31" s="54"/>
      <c r="T31" s="23"/>
      <c r="U31" s="23"/>
      <c r="V31" s="23"/>
      <c r="W31" s="23"/>
    </row>
    <row r="32" spans="1:23" x14ac:dyDescent="0.25">
      <c r="A32" s="72" t="s">
        <v>17</v>
      </c>
      <c r="B32" s="116">
        <v>-1.2226327E-2</v>
      </c>
      <c r="C32" s="116">
        <v>0.11491237479999999</v>
      </c>
      <c r="D32" s="116">
        <v>0.2193507925</v>
      </c>
      <c r="E32" s="131"/>
      <c r="F32" s="116">
        <v>6.9376306000000004E-3</v>
      </c>
      <c r="G32" s="116">
        <v>0.15466093380000001</v>
      </c>
      <c r="H32" s="116">
        <v>0.43718579689999998</v>
      </c>
      <c r="I32" s="131"/>
      <c r="J32" s="116">
        <v>4.0087902799999998E-2</v>
      </c>
      <c r="K32" s="116">
        <v>0.1768023846</v>
      </c>
      <c r="L32" s="116">
        <v>0.40966599479999999</v>
      </c>
      <c r="M32" s="131"/>
      <c r="N32" s="116">
        <f t="shared" si="1"/>
        <v>2.1141319047058824E-2</v>
      </c>
      <c r="O32" s="116">
        <f t="shared" si="0"/>
        <v>0.19277002667058821</v>
      </c>
      <c r="P32" s="116">
        <f t="shared" si="0"/>
        <v>0.33271903085294124</v>
      </c>
      <c r="R32" s="54"/>
      <c r="S32" s="54"/>
      <c r="T32" s="54"/>
      <c r="U32" s="23"/>
      <c r="V32" s="23"/>
      <c r="W32" s="54"/>
    </row>
    <row r="33" spans="1:23" x14ac:dyDescent="0.25">
      <c r="A33" s="72" t="s">
        <v>18</v>
      </c>
      <c r="B33" s="116">
        <v>4.3284859699999997E-2</v>
      </c>
      <c r="C33" s="116">
        <v>0.12927810770000001</v>
      </c>
      <c r="D33" s="116">
        <v>0.16203963669999999</v>
      </c>
      <c r="E33" s="129"/>
      <c r="F33" s="116">
        <v>4.1204632999999997E-2</v>
      </c>
      <c r="G33" s="116">
        <v>0.19780204439999999</v>
      </c>
      <c r="H33" s="116">
        <v>0.40449315000000002</v>
      </c>
      <c r="I33" s="131"/>
      <c r="J33" s="116">
        <v>6.5298796000000006E-2</v>
      </c>
      <c r="K33" s="116">
        <v>0.1401537893</v>
      </c>
      <c r="L33" s="116">
        <v>0.23799431879999999</v>
      </c>
      <c r="M33" s="131"/>
      <c r="N33" s="116">
        <f t="shared" si="1"/>
        <v>6.5987485505882335E-2</v>
      </c>
      <c r="O33" s="116">
        <f t="shared" si="0"/>
        <v>0.21374009463529409</v>
      </c>
      <c r="P33" s="116">
        <f t="shared" si="0"/>
        <v>0.30106930012352939</v>
      </c>
      <c r="R33" s="54"/>
      <c r="S33" s="54"/>
      <c r="T33" s="23"/>
      <c r="U33" s="23"/>
      <c r="V33" s="23"/>
      <c r="W33" s="23"/>
    </row>
    <row r="34" spans="1:23" x14ac:dyDescent="0.25">
      <c r="A34" s="72" t="s">
        <v>19</v>
      </c>
      <c r="B34" s="116">
        <v>2.0572183500000001E-2</v>
      </c>
      <c r="C34" s="116">
        <v>5.6352383300000003E-2</v>
      </c>
      <c r="D34" s="116">
        <v>3.5855717799999999E-2</v>
      </c>
      <c r="E34" s="129"/>
      <c r="F34" s="116">
        <v>-2.2549E-5</v>
      </c>
      <c r="G34" s="116">
        <v>7.3315787699999996E-2</v>
      </c>
      <c r="H34" s="116">
        <v>0.23413986079999999</v>
      </c>
      <c r="I34" s="131"/>
      <c r="J34" s="116">
        <v>2.1184062100000001E-2</v>
      </c>
      <c r="K34" s="116">
        <v>7.1256629299999999E-2</v>
      </c>
      <c r="L34" s="116">
        <v>0.18836778500000001</v>
      </c>
      <c r="M34" s="131"/>
      <c r="N34" s="116">
        <f t="shared" si="1"/>
        <v>4.0239258835294119E-2</v>
      </c>
      <c r="O34" s="116">
        <f t="shared" si="0"/>
        <v>0.12564368238823531</v>
      </c>
      <c r="P34" s="116">
        <f t="shared" si="0"/>
        <v>0.1582111775764706</v>
      </c>
      <c r="R34" s="54"/>
      <c r="S34" s="54"/>
      <c r="T34" s="23"/>
      <c r="U34" s="23"/>
      <c r="V34" s="23"/>
      <c r="W34" s="23"/>
    </row>
    <row r="35" spans="1:23" x14ac:dyDescent="0.25">
      <c r="A35" s="72" t="s">
        <v>20</v>
      </c>
      <c r="B35" s="116">
        <v>6.2368442000000001E-3</v>
      </c>
      <c r="C35" s="116">
        <v>5.4494286999999999E-3</v>
      </c>
      <c r="D35" s="116">
        <v>-1.7585449E-2</v>
      </c>
      <c r="E35" s="129"/>
      <c r="F35" s="116">
        <v>-1.5352167999999999E-2</v>
      </c>
      <c r="G35" s="116">
        <v>3.4572927199999999E-2</v>
      </c>
      <c r="H35" s="116">
        <v>0.16613223190000001</v>
      </c>
      <c r="I35" s="131"/>
      <c r="J35" s="116">
        <v>5.9453756000000003E-3</v>
      </c>
      <c r="K35" s="116">
        <v>4.1017543400000002E-2</v>
      </c>
      <c r="L35" s="116">
        <v>0.1316898142</v>
      </c>
      <c r="M35" s="131"/>
      <c r="N35" s="116">
        <f t="shared" si="1"/>
        <v>1.8641971382352941E-2</v>
      </c>
      <c r="O35" s="116">
        <f t="shared" si="0"/>
        <v>6.1289716223529404E-2</v>
      </c>
      <c r="P35" s="116">
        <f t="shared" si="0"/>
        <v>8.5491536447058827E-2</v>
      </c>
      <c r="R35" s="54"/>
      <c r="S35" s="54"/>
      <c r="T35" s="23"/>
      <c r="U35" s="23"/>
      <c r="V35" s="23"/>
      <c r="W35" s="23"/>
    </row>
    <row r="36" spans="1:23" x14ac:dyDescent="0.25">
      <c r="A36" s="72" t="s">
        <v>21</v>
      </c>
      <c r="B36" s="116">
        <v>-7.5175290000000002E-3</v>
      </c>
      <c r="C36" s="116">
        <v>-7.2949950000000003E-3</v>
      </c>
      <c r="D36" s="116">
        <v>-3.7432224E-2</v>
      </c>
      <c r="E36" s="129"/>
      <c r="F36" s="116">
        <v>-3.3723857000000003E-2</v>
      </c>
      <c r="G36" s="116">
        <v>-5.2324729999999996E-3</v>
      </c>
      <c r="H36" s="116">
        <v>0.12592684700000001</v>
      </c>
      <c r="I36" s="131"/>
      <c r="J36" s="116">
        <v>-1.0567059999999999E-3</v>
      </c>
      <c r="K36" s="116">
        <v>2.09584448E-2</v>
      </c>
      <c r="L36" s="116">
        <v>9.6989449399999997E-2</v>
      </c>
      <c r="M36" s="131"/>
      <c r="N36" s="116">
        <f t="shared" si="1"/>
        <v>2.7331841294117656E-3</v>
      </c>
      <c r="O36" s="116">
        <f t="shared" si="0"/>
        <v>2.9350325352941173E-2</v>
      </c>
      <c r="P36" s="116">
        <f t="shared" si="0"/>
        <v>4.3048211617647054E-2</v>
      </c>
      <c r="R36" s="54"/>
      <c r="S36" s="54"/>
      <c r="T36" s="23"/>
      <c r="U36" s="23"/>
      <c r="V36" s="23"/>
      <c r="W36" s="23"/>
    </row>
    <row r="37" spans="1:23" x14ac:dyDescent="0.25">
      <c r="A37" s="72" t="s">
        <v>22</v>
      </c>
      <c r="B37" s="116">
        <v>-1.0233819E-2</v>
      </c>
      <c r="C37" s="116">
        <v>-2.1456904999999998E-2</v>
      </c>
      <c r="D37" s="116">
        <v>-5.5857891E-2</v>
      </c>
      <c r="E37" s="129"/>
      <c r="F37" s="116">
        <v>-2.6219070000000001E-2</v>
      </c>
      <c r="G37" s="116">
        <v>-1.6216734999999999E-2</v>
      </c>
      <c r="H37" s="116">
        <v>7.9325185000000006E-2</v>
      </c>
      <c r="I37" s="131"/>
      <c r="J37" s="116">
        <v>-1.7327968999999999E-2</v>
      </c>
      <c r="K37" s="116">
        <v>-4.0999920000000002E-2</v>
      </c>
      <c r="L37" s="116">
        <v>4.5074492200000003E-2</v>
      </c>
      <c r="M37" s="131"/>
      <c r="N37" s="116">
        <f t="shared" si="1"/>
        <v>-3.6509315588235305E-3</v>
      </c>
      <c r="O37" s="116">
        <f t="shared" si="0"/>
        <v>1.2420277764705882E-2</v>
      </c>
      <c r="P37" s="116">
        <f t="shared" si="0"/>
        <v>1.705665527647059E-2</v>
      </c>
      <c r="R37" s="54"/>
      <c r="S37" s="54"/>
      <c r="T37" s="23"/>
      <c r="U37" s="23"/>
      <c r="V37" s="23"/>
      <c r="W37" s="23"/>
    </row>
    <row r="38" spans="1:23" x14ac:dyDescent="0.25">
      <c r="A38" s="72" t="s">
        <v>23</v>
      </c>
      <c r="B38" s="116">
        <v>-1.0637146E-2</v>
      </c>
      <c r="C38" s="116">
        <v>-4.1577369000000003E-2</v>
      </c>
      <c r="D38" s="116">
        <v>-8.9109991999999999E-2</v>
      </c>
      <c r="E38" s="129"/>
      <c r="F38" s="116">
        <v>-3.1965728999999998E-2</v>
      </c>
      <c r="G38" s="116">
        <v>-4.9668479000000001E-2</v>
      </c>
      <c r="H38" s="116">
        <v>3.0518611300000002E-2</v>
      </c>
      <c r="I38" s="131"/>
      <c r="J38" s="116">
        <v>-1.574016E-2</v>
      </c>
      <c r="K38" s="116">
        <v>-1.3405187000000001E-2</v>
      </c>
      <c r="L38" s="116">
        <v>1.7153631400000001E-2</v>
      </c>
      <c r="M38" s="131"/>
      <c r="N38" s="116">
        <f t="shared" si="1"/>
        <v>-1.0898355341176471E-2</v>
      </c>
      <c r="O38" s="116">
        <f t="shared" si="0"/>
        <v>-5.9800689941176474E-3</v>
      </c>
      <c r="P38" s="116">
        <f t="shared" si="0"/>
        <v>-1.5238885805882355E-2</v>
      </c>
      <c r="R38" s="54"/>
      <c r="S38" s="54"/>
      <c r="T38" s="23"/>
      <c r="U38" s="23"/>
      <c r="V38" s="23"/>
      <c r="W38" s="23"/>
    </row>
    <row r="39" spans="1:23" x14ac:dyDescent="0.25">
      <c r="A39" s="72" t="s">
        <v>71</v>
      </c>
      <c r="B39" s="116">
        <v>-2.2158166999999999E-2</v>
      </c>
      <c r="C39" s="116">
        <v>-5.6398324E-2</v>
      </c>
      <c r="D39" s="116">
        <v>-0.107646876</v>
      </c>
      <c r="E39" s="129"/>
      <c r="F39" s="116">
        <v>-4.9090041000000001E-2</v>
      </c>
      <c r="G39" s="116">
        <v>-5.3456323E-2</v>
      </c>
      <c r="H39" s="116">
        <v>3.8485547100000003E-2</v>
      </c>
      <c r="I39" s="131"/>
      <c r="J39" s="116">
        <v>-5.2747833000000001E-2</v>
      </c>
      <c r="K39" s="116">
        <v>-9.3350020000000006E-2</v>
      </c>
      <c r="L39" s="116">
        <v>-6.2097241999999997E-2</v>
      </c>
      <c r="M39" s="131"/>
      <c r="N39" s="116">
        <f t="shared" si="1"/>
        <v>-1.1355024717647058E-2</v>
      </c>
      <c r="O39" s="116">
        <f t="shared" si="0"/>
        <v>-1.6127878405882354E-2</v>
      </c>
      <c r="P39" s="116">
        <f t="shared" si="0"/>
        <v>-3.6945585341176472E-2</v>
      </c>
      <c r="R39" s="54"/>
      <c r="S39" s="54"/>
      <c r="T39" s="23"/>
      <c r="U39" s="23"/>
      <c r="V39" s="23"/>
      <c r="W39" s="23"/>
    </row>
    <row r="40" spans="1:23" x14ac:dyDescent="0.25">
      <c r="A40" s="72" t="s">
        <v>72</v>
      </c>
      <c r="B40" s="116">
        <v>-3.6946225999999999E-2</v>
      </c>
      <c r="C40" s="116">
        <v>-0.10979333099999999</v>
      </c>
      <c r="D40" s="116">
        <v>-0.14935438700000001</v>
      </c>
      <c r="E40" s="129"/>
      <c r="F40" s="116">
        <v>-4.8649406999999999E-2</v>
      </c>
      <c r="G40" s="116">
        <v>-4.5672178000000001E-2</v>
      </c>
      <c r="H40" s="116">
        <v>2.8288377399999998E-2</v>
      </c>
      <c r="I40" s="131"/>
      <c r="J40" s="116">
        <v>-4.7023086999999998E-2</v>
      </c>
      <c r="K40" s="116">
        <v>-0.117636166</v>
      </c>
      <c r="L40" s="116">
        <v>8.8625426000000004E-3</v>
      </c>
      <c r="M40" s="131"/>
      <c r="N40" s="116">
        <f t="shared" si="1"/>
        <v>-1.8872883100000001E-2</v>
      </c>
      <c r="O40" s="116">
        <f t="shared" si="0"/>
        <v>-1.8090536876470588E-2</v>
      </c>
      <c r="P40" s="116">
        <f t="shared" si="0"/>
        <v>-4.8827595041176466E-2</v>
      </c>
      <c r="R40" s="54"/>
      <c r="S40" s="54"/>
      <c r="T40" s="23"/>
      <c r="U40" s="23"/>
      <c r="V40" s="23"/>
      <c r="W40" s="23"/>
    </row>
    <row r="41" spans="1:23" x14ac:dyDescent="0.25">
      <c r="A41" s="111" t="s">
        <v>14</v>
      </c>
      <c r="B41" s="120">
        <v>-0.125664638</v>
      </c>
      <c r="C41" s="120">
        <v>-0.177541323</v>
      </c>
      <c r="D41" s="120">
        <v>-0.26556062200000002</v>
      </c>
      <c r="E41" s="118"/>
      <c r="F41" s="120">
        <v>-4.2877121999999997E-2</v>
      </c>
      <c r="G41" s="120">
        <v>-0.20733275900000001</v>
      </c>
      <c r="H41" s="120">
        <v>-4.8291098999999997E-2</v>
      </c>
      <c r="I41" s="276"/>
      <c r="J41" s="120">
        <v>-0.114958908</v>
      </c>
      <c r="K41" s="120">
        <v>-0.13591715700000001</v>
      </c>
      <c r="L41" s="199" t="s">
        <v>9</v>
      </c>
      <c r="M41" s="276"/>
      <c r="N41" s="120">
        <f t="shared" si="1"/>
        <v>-5.2782689858823527E-2</v>
      </c>
      <c r="O41" s="120">
        <f t="shared" si="0"/>
        <v>-7.4973316294117659E-2</v>
      </c>
      <c r="P41" s="120">
        <f t="shared" si="0"/>
        <v>-0.17214536935294117</v>
      </c>
      <c r="R41" s="54"/>
      <c r="S41" s="54"/>
      <c r="T41" s="23"/>
      <c r="U41" s="23"/>
      <c r="V41" s="23"/>
      <c r="W41" s="23"/>
    </row>
    <row r="42" spans="1:23" ht="11.25" customHeight="1" x14ac:dyDescent="0.25">
      <c r="B42" s="16"/>
      <c r="C42" s="16"/>
      <c r="D42" s="16"/>
      <c r="F42" s="23"/>
      <c r="G42" s="23"/>
      <c r="H42" s="23"/>
      <c r="I42" s="23"/>
      <c r="J42" s="23"/>
      <c r="K42" s="23"/>
      <c r="L42" s="23"/>
      <c r="M42" s="23"/>
      <c r="N42" s="23"/>
      <c r="O42" s="23"/>
      <c r="P42" s="23"/>
      <c r="R42" s="23"/>
      <c r="S42" s="23"/>
      <c r="T42" s="23"/>
      <c r="U42" s="23"/>
      <c r="V42" s="23"/>
      <c r="W42" s="23"/>
    </row>
    <row r="43" spans="1:23" x14ac:dyDescent="0.25">
      <c r="A43" s="196" t="s">
        <v>154</v>
      </c>
      <c r="B43" s="191"/>
      <c r="C43" s="191"/>
      <c r="D43" s="191"/>
      <c r="E43" s="191"/>
      <c r="F43" s="191"/>
      <c r="G43" s="191"/>
      <c r="H43" s="191"/>
    </row>
    <row r="45" spans="1:23" x14ac:dyDescent="0.25">
      <c r="B45" s="301"/>
      <c r="C45" s="301"/>
      <c r="D45" s="301"/>
      <c r="F45" s="136"/>
      <c r="G45" s="136"/>
      <c r="H45" s="136"/>
      <c r="I45" s="136"/>
      <c r="J45" s="136"/>
      <c r="K45" s="136"/>
      <c r="L45" s="136"/>
    </row>
    <row r="46" spans="1:23" x14ac:dyDescent="0.25">
      <c r="B46" s="292" t="s">
        <v>59</v>
      </c>
      <c r="C46" s="292" t="s">
        <v>60</v>
      </c>
      <c r="D46" s="292" t="s">
        <v>61</v>
      </c>
      <c r="F46" s="136"/>
      <c r="G46" s="136"/>
      <c r="H46" s="136"/>
      <c r="I46" s="136"/>
      <c r="J46" s="136"/>
      <c r="K46" s="136"/>
      <c r="L46" s="136"/>
    </row>
    <row r="47" spans="1:23" x14ac:dyDescent="0.25">
      <c r="A47">
        <v>1988</v>
      </c>
      <c r="B47" s="130">
        <v>0.46698026149999999</v>
      </c>
      <c r="C47" s="130">
        <v>0.68147500009999995</v>
      </c>
      <c r="D47" s="130">
        <v>0.74691915799999997</v>
      </c>
      <c r="F47" s="136"/>
      <c r="G47" s="136"/>
      <c r="H47" s="136"/>
      <c r="I47" s="136"/>
      <c r="J47" s="136"/>
      <c r="K47" s="136"/>
      <c r="L47" s="136"/>
    </row>
    <row r="48" spans="1:23" x14ac:dyDescent="0.25">
      <c r="B48" s="130">
        <v>0.1102122287</v>
      </c>
      <c r="C48" s="130">
        <v>0.23547058200000001</v>
      </c>
      <c r="D48" s="130">
        <v>0.27621097620000001</v>
      </c>
      <c r="F48" s="136"/>
      <c r="G48" s="136"/>
      <c r="H48" s="136"/>
      <c r="I48" s="136"/>
      <c r="J48" s="136"/>
      <c r="K48" s="136"/>
      <c r="L48" s="136"/>
    </row>
    <row r="49" spans="1:12" x14ac:dyDescent="0.25">
      <c r="B49" s="130">
        <v>-1.2226327E-2</v>
      </c>
      <c r="C49" s="130">
        <v>0.11491237479999999</v>
      </c>
      <c r="D49" s="130">
        <v>0.2193507925</v>
      </c>
      <c r="F49" s="136"/>
      <c r="G49" s="136"/>
      <c r="H49" s="136"/>
      <c r="I49" s="136"/>
      <c r="J49" s="136"/>
      <c r="K49" s="136"/>
      <c r="L49" s="136"/>
    </row>
    <row r="50" spans="1:12" x14ac:dyDescent="0.25">
      <c r="B50" s="130">
        <v>4.3284859699999997E-2</v>
      </c>
      <c r="C50" s="130">
        <v>0.12927810770000001</v>
      </c>
      <c r="D50" s="130">
        <v>0.16203963669999999</v>
      </c>
      <c r="F50" s="136"/>
      <c r="G50" s="136"/>
      <c r="H50" s="136"/>
      <c r="I50" s="136"/>
      <c r="J50" s="136"/>
      <c r="K50" s="136"/>
      <c r="L50" s="136"/>
    </row>
    <row r="51" spans="1:12" x14ac:dyDescent="0.25">
      <c r="B51" s="130">
        <v>2.0572183500000001E-2</v>
      </c>
      <c r="C51" s="130">
        <v>5.6352383300000003E-2</v>
      </c>
      <c r="D51" s="130">
        <v>3.5855717799999999E-2</v>
      </c>
      <c r="F51" s="136"/>
      <c r="G51" s="136"/>
      <c r="H51" s="136"/>
      <c r="I51" s="136"/>
      <c r="J51" s="136"/>
      <c r="K51" s="136"/>
      <c r="L51" s="136"/>
    </row>
    <row r="52" spans="1:12" x14ac:dyDescent="0.25">
      <c r="B52" s="130">
        <v>6.2368442000000001E-3</v>
      </c>
      <c r="C52" s="130">
        <v>5.4494286999999999E-3</v>
      </c>
      <c r="D52" s="130">
        <v>-1.7585449E-2</v>
      </c>
      <c r="F52" s="136"/>
      <c r="G52" s="136"/>
      <c r="H52" s="136"/>
      <c r="I52" s="136"/>
      <c r="J52" s="136"/>
      <c r="K52" s="136"/>
      <c r="L52" s="136"/>
    </row>
    <row r="53" spans="1:12" x14ac:dyDescent="0.25">
      <c r="B53" s="130">
        <v>-7.5175290000000002E-3</v>
      </c>
      <c r="C53" s="130">
        <v>-7.2949950000000003E-3</v>
      </c>
      <c r="D53" s="130">
        <v>-3.7432224E-2</v>
      </c>
      <c r="F53" s="136"/>
      <c r="G53" s="136"/>
      <c r="H53" s="136"/>
      <c r="I53" s="136"/>
      <c r="J53" s="136"/>
      <c r="K53" s="136"/>
      <c r="L53" s="136"/>
    </row>
    <row r="54" spans="1:12" x14ac:dyDescent="0.25">
      <c r="B54" s="130">
        <v>-1.0233819E-2</v>
      </c>
      <c r="C54" s="130">
        <v>-2.1456904999999998E-2</v>
      </c>
      <c r="D54" s="130">
        <v>-5.5857891E-2</v>
      </c>
      <c r="F54" s="136"/>
      <c r="G54" s="136"/>
      <c r="H54" s="136"/>
      <c r="I54" s="136"/>
      <c r="J54" s="136"/>
      <c r="K54" s="136"/>
      <c r="L54" s="136"/>
    </row>
    <row r="55" spans="1:12" x14ac:dyDescent="0.25">
      <c r="B55" s="130">
        <v>-1.0637146E-2</v>
      </c>
      <c r="C55" s="130">
        <v>-4.1577369000000003E-2</v>
      </c>
      <c r="D55" s="130">
        <v>-8.9109991999999999E-2</v>
      </c>
      <c r="F55" s="136"/>
      <c r="G55" s="136"/>
      <c r="H55" s="136"/>
      <c r="I55" s="136"/>
      <c r="J55" s="136"/>
      <c r="K55" s="136"/>
      <c r="L55" s="136"/>
    </row>
    <row r="56" spans="1:12" x14ac:dyDescent="0.25">
      <c r="B56" s="130">
        <v>-2.2158166999999999E-2</v>
      </c>
      <c r="C56" s="130">
        <v>-5.6398324E-2</v>
      </c>
      <c r="D56" s="130">
        <v>-0.107646876</v>
      </c>
      <c r="F56" s="136"/>
      <c r="G56" s="136"/>
      <c r="H56" s="136"/>
      <c r="I56" s="136"/>
      <c r="J56" s="136"/>
      <c r="K56" s="136"/>
      <c r="L56" s="136"/>
    </row>
    <row r="57" spans="1:12" x14ac:dyDescent="0.25">
      <c r="B57" s="130">
        <v>-3.6946225999999999E-2</v>
      </c>
      <c r="C57" s="130">
        <v>-0.10979333099999999</v>
      </c>
      <c r="D57" s="130">
        <v>-0.14935438700000001</v>
      </c>
      <c r="F57" s="136"/>
      <c r="G57" s="136"/>
      <c r="H57" s="136"/>
      <c r="I57" s="136"/>
      <c r="J57" s="136"/>
      <c r="K57" s="136"/>
      <c r="L57" s="136"/>
    </row>
    <row r="58" spans="1:12" x14ac:dyDescent="0.25">
      <c r="B58" s="130">
        <v>-0.125664638</v>
      </c>
      <c r="C58" s="130">
        <v>-0.177541323</v>
      </c>
      <c r="D58" s="130">
        <v>-0.26556062200000002</v>
      </c>
      <c r="F58" s="136"/>
      <c r="G58" s="136"/>
      <c r="H58" s="136"/>
      <c r="I58" s="136"/>
      <c r="J58" s="136"/>
      <c r="K58" s="136"/>
      <c r="L58" s="136"/>
    </row>
    <row r="59" spans="1:12" x14ac:dyDescent="0.25">
      <c r="A59">
        <f>A47+1</f>
        <v>1989</v>
      </c>
      <c r="B59" s="293">
        <v>0.48926234489999998</v>
      </c>
      <c r="C59" s="293">
        <v>0.67859970280000004</v>
      </c>
      <c r="D59" s="293">
        <v>0.84569943950000004</v>
      </c>
      <c r="F59" s="136"/>
      <c r="G59" s="136"/>
      <c r="H59" s="136"/>
      <c r="I59" s="136"/>
      <c r="J59" s="136"/>
      <c r="K59" s="136"/>
      <c r="L59" s="136"/>
    </row>
    <row r="60" spans="1:12" x14ac:dyDescent="0.25">
      <c r="A60" s="191"/>
      <c r="B60" s="293">
        <v>8.4140633800000003E-2</v>
      </c>
      <c r="C60" s="293">
        <v>0.2171600595</v>
      </c>
      <c r="D60" s="293">
        <v>0.46545310109999999</v>
      </c>
    </row>
    <row r="61" spans="1:12" x14ac:dyDescent="0.25">
      <c r="A61" s="191"/>
      <c r="B61" s="293">
        <v>2.0900153599999999E-2</v>
      </c>
      <c r="C61" s="293">
        <v>0.1466642816</v>
      </c>
      <c r="D61" s="293">
        <v>0.41318872179999999</v>
      </c>
    </row>
    <row r="62" spans="1:12" x14ac:dyDescent="0.25">
      <c r="A62" s="191"/>
      <c r="B62" s="293">
        <v>6.9903017999999997E-2</v>
      </c>
      <c r="C62" s="293">
        <v>0.15940905559999999</v>
      </c>
      <c r="D62" s="293">
        <v>0.36848212540000003</v>
      </c>
    </row>
    <row r="63" spans="1:12" x14ac:dyDescent="0.25">
      <c r="A63" s="191"/>
      <c r="B63" s="293">
        <v>3.00880221E-2</v>
      </c>
      <c r="C63" s="293">
        <v>6.3094565699999994E-2</v>
      </c>
      <c r="D63" s="293">
        <v>0.22217620360000001</v>
      </c>
    </row>
    <row r="64" spans="1:12" x14ac:dyDescent="0.25">
      <c r="A64" s="191"/>
      <c r="B64" s="293">
        <v>1.2364724800000001E-2</v>
      </c>
      <c r="C64" s="293">
        <v>1.6821082800000001E-2</v>
      </c>
      <c r="D64" s="293">
        <v>0.1617438031</v>
      </c>
    </row>
    <row r="65" spans="1:4" x14ac:dyDescent="0.25">
      <c r="A65" s="191"/>
      <c r="B65" s="293">
        <v>-1.8310824999999999E-2</v>
      </c>
      <c r="C65" s="293">
        <v>-3.8525436000000003E-2</v>
      </c>
      <c r="D65" s="293">
        <v>8.9204309999999995E-2</v>
      </c>
    </row>
    <row r="66" spans="1:4" x14ac:dyDescent="0.25">
      <c r="A66" s="191"/>
      <c r="B66" s="293">
        <v>-1.6742760999999998E-2</v>
      </c>
      <c r="C66" s="293">
        <v>-4.3285764999999997E-2</v>
      </c>
      <c r="D66" s="293">
        <v>6.5017291599999999E-2</v>
      </c>
    </row>
    <row r="67" spans="1:4" x14ac:dyDescent="0.25">
      <c r="A67" s="191"/>
      <c r="B67" s="293">
        <v>-2.8487637E-2</v>
      </c>
      <c r="C67" s="293">
        <v>-6.7459225999999997E-2</v>
      </c>
      <c r="D67" s="293">
        <v>2.9680051400000001E-2</v>
      </c>
    </row>
    <row r="68" spans="1:4" x14ac:dyDescent="0.25">
      <c r="A68" s="191"/>
      <c r="B68" s="293">
        <v>-2.2809184999999999E-2</v>
      </c>
      <c r="C68" s="293">
        <v>-7.4390550999999999E-2</v>
      </c>
      <c r="D68" s="293">
        <v>1.8167448999999999E-2</v>
      </c>
    </row>
    <row r="69" spans="1:4" x14ac:dyDescent="0.25">
      <c r="A69" s="191"/>
      <c r="B69" s="293">
        <v>-2.3089848E-2</v>
      </c>
      <c r="C69" s="293">
        <v>-3.4433541999999998E-2</v>
      </c>
      <c r="D69" s="293">
        <v>6.43233525E-2</v>
      </c>
    </row>
    <row r="70" spans="1:4" x14ac:dyDescent="0.25">
      <c r="A70" s="191"/>
      <c r="B70" s="293">
        <v>-8.4534397999999997E-2</v>
      </c>
      <c r="C70" s="293">
        <v>-0.15700101</v>
      </c>
      <c r="D70" s="293">
        <v>-0.137806384</v>
      </c>
    </row>
    <row r="71" spans="1:4" x14ac:dyDescent="0.25">
      <c r="A71" s="191">
        <f>A59+1</f>
        <v>1990</v>
      </c>
      <c r="B71" s="293">
        <f>F30</f>
        <v>0.4390485066</v>
      </c>
      <c r="C71" s="293">
        <f>G30</f>
        <v>0.70847894580000004</v>
      </c>
      <c r="D71" s="293">
        <f>H30</f>
        <v>0.84129311129999995</v>
      </c>
    </row>
    <row r="72" spans="1:4" x14ac:dyDescent="0.25">
      <c r="A72" s="191"/>
      <c r="B72" s="293">
        <f t="shared" ref="B72:B82" si="2">F31</f>
        <v>7.2572311599999995E-2</v>
      </c>
      <c r="C72" s="293">
        <f t="shared" ref="C72:C82" si="3">G31</f>
        <v>0.25367012179999998</v>
      </c>
      <c r="D72" s="293">
        <f t="shared" ref="D72:D82" si="4">H31</f>
        <v>0.4958958631</v>
      </c>
    </row>
    <row r="73" spans="1:4" x14ac:dyDescent="0.25">
      <c r="A73" s="191"/>
      <c r="B73" s="293">
        <f t="shared" si="2"/>
        <v>6.9376306000000004E-3</v>
      </c>
      <c r="C73" s="293">
        <f t="shared" si="3"/>
        <v>0.15466093380000001</v>
      </c>
      <c r="D73" s="293">
        <f t="shared" si="4"/>
        <v>0.43718579689999998</v>
      </c>
    </row>
    <row r="74" spans="1:4" x14ac:dyDescent="0.25">
      <c r="A74" s="191"/>
      <c r="B74" s="293">
        <f t="shared" si="2"/>
        <v>4.1204632999999997E-2</v>
      </c>
      <c r="C74" s="293">
        <f t="shared" si="3"/>
        <v>0.19780204439999999</v>
      </c>
      <c r="D74" s="293">
        <f t="shared" si="4"/>
        <v>0.40449315000000002</v>
      </c>
    </row>
    <row r="75" spans="1:4" x14ac:dyDescent="0.25">
      <c r="A75" s="191"/>
      <c r="B75" s="293">
        <f t="shared" si="2"/>
        <v>-2.2549E-5</v>
      </c>
      <c r="C75" s="293">
        <f t="shared" si="3"/>
        <v>7.3315787699999996E-2</v>
      </c>
      <c r="D75" s="293">
        <f t="shared" si="4"/>
        <v>0.23413986079999999</v>
      </c>
    </row>
    <row r="76" spans="1:4" x14ac:dyDescent="0.25">
      <c r="A76" s="191"/>
      <c r="B76" s="293">
        <f t="shared" si="2"/>
        <v>-1.5352167999999999E-2</v>
      </c>
      <c r="C76" s="293">
        <f t="shared" si="3"/>
        <v>3.4572927199999999E-2</v>
      </c>
      <c r="D76" s="293">
        <f t="shared" si="4"/>
        <v>0.16613223190000001</v>
      </c>
    </row>
    <row r="77" spans="1:4" x14ac:dyDescent="0.25">
      <c r="A77" s="191"/>
      <c r="B77" s="293">
        <f t="shared" si="2"/>
        <v>-3.3723857000000003E-2</v>
      </c>
      <c r="C77" s="293">
        <f t="shared" si="3"/>
        <v>-5.2324729999999996E-3</v>
      </c>
      <c r="D77" s="293">
        <f t="shared" si="4"/>
        <v>0.12592684700000001</v>
      </c>
    </row>
    <row r="78" spans="1:4" x14ac:dyDescent="0.25">
      <c r="A78" s="191"/>
      <c r="B78" s="293">
        <f t="shared" si="2"/>
        <v>-2.6219070000000001E-2</v>
      </c>
      <c r="C78" s="293">
        <f t="shared" si="3"/>
        <v>-1.6216734999999999E-2</v>
      </c>
      <c r="D78" s="293">
        <f t="shared" si="4"/>
        <v>7.9325185000000006E-2</v>
      </c>
    </row>
    <row r="79" spans="1:4" x14ac:dyDescent="0.25">
      <c r="A79" s="191"/>
      <c r="B79" s="293">
        <f t="shared" si="2"/>
        <v>-3.1965728999999998E-2</v>
      </c>
      <c r="C79" s="293">
        <f t="shared" si="3"/>
        <v>-4.9668479000000001E-2</v>
      </c>
      <c r="D79" s="293">
        <f t="shared" si="4"/>
        <v>3.0518611300000002E-2</v>
      </c>
    </row>
    <row r="80" spans="1:4" x14ac:dyDescent="0.25">
      <c r="A80" s="191"/>
      <c r="B80" s="293">
        <f t="shared" si="2"/>
        <v>-4.9090041000000001E-2</v>
      </c>
      <c r="C80" s="293">
        <f t="shared" si="3"/>
        <v>-5.3456323E-2</v>
      </c>
      <c r="D80" s="293">
        <f t="shared" si="4"/>
        <v>3.8485547100000003E-2</v>
      </c>
    </row>
    <row r="81" spans="1:4" x14ac:dyDescent="0.25">
      <c r="A81" s="191"/>
      <c r="B81" s="293">
        <f t="shared" si="2"/>
        <v>-4.8649406999999999E-2</v>
      </c>
      <c r="C81" s="293">
        <f t="shared" si="3"/>
        <v>-4.5672178000000001E-2</v>
      </c>
      <c r="D81" s="293">
        <f t="shared" si="4"/>
        <v>2.8288377399999998E-2</v>
      </c>
    </row>
    <row r="82" spans="1:4" x14ac:dyDescent="0.25">
      <c r="A82" s="191"/>
      <c r="B82" s="293">
        <f t="shared" si="2"/>
        <v>-4.2877121999999997E-2</v>
      </c>
      <c r="C82" s="293">
        <f t="shared" si="3"/>
        <v>-0.20733275900000001</v>
      </c>
      <c r="D82" s="293">
        <f t="shared" si="4"/>
        <v>-4.8291098999999997E-2</v>
      </c>
    </row>
    <row r="83" spans="1:4" x14ac:dyDescent="0.25">
      <c r="A83" s="191">
        <f>A71+1</f>
        <v>1991</v>
      </c>
      <c r="B83" s="293">
        <v>0.52164204739999998</v>
      </c>
      <c r="C83" s="293">
        <v>0.77310261960000004</v>
      </c>
      <c r="D83" s="293">
        <v>0.87116444049999997</v>
      </c>
    </row>
    <row r="84" spans="1:4" x14ac:dyDescent="0.25">
      <c r="A84" s="191"/>
      <c r="B84" s="293">
        <v>0.1124688685</v>
      </c>
      <c r="C84" s="293">
        <v>0.30899881010000002</v>
      </c>
      <c r="D84" s="293">
        <v>0.50542370459999997</v>
      </c>
    </row>
    <row r="85" spans="1:4" x14ac:dyDescent="0.25">
      <c r="A85" s="191"/>
      <c r="B85" s="293">
        <v>3.0611232499999998E-2</v>
      </c>
      <c r="C85" s="293">
        <v>0.19352565839999999</v>
      </c>
      <c r="D85" s="293">
        <v>0.43061008160000003</v>
      </c>
    </row>
    <row r="86" spans="1:4" x14ac:dyDescent="0.25">
      <c r="A86" s="191"/>
      <c r="B86" s="293">
        <v>7.3135195799999997E-2</v>
      </c>
      <c r="C86" s="293">
        <v>0.22077655090000001</v>
      </c>
      <c r="D86" s="293">
        <v>0.41873636520000002</v>
      </c>
    </row>
    <row r="87" spans="1:4" x14ac:dyDescent="0.25">
      <c r="A87" s="191"/>
      <c r="B87" s="293">
        <v>2.5211330300000001E-2</v>
      </c>
      <c r="C87" s="293">
        <v>0.1212552378</v>
      </c>
      <c r="D87" s="293">
        <v>0.26833115769999999</v>
      </c>
    </row>
    <row r="88" spans="1:4" x14ac:dyDescent="0.25">
      <c r="A88" s="191"/>
      <c r="B88" s="293">
        <v>2.3562287000000001E-2</v>
      </c>
      <c r="C88" s="293">
        <v>6.4166537199999998E-2</v>
      </c>
      <c r="D88" s="293">
        <v>0.1917650337</v>
      </c>
    </row>
    <row r="89" spans="1:4" x14ac:dyDescent="0.25">
      <c r="A89" s="191"/>
      <c r="B89" s="293">
        <v>1.5403884000000001E-3</v>
      </c>
      <c r="C89" s="293">
        <v>2.3447549799999998E-2</v>
      </c>
      <c r="D89" s="293">
        <v>0.1235721684</v>
      </c>
    </row>
    <row r="90" spans="1:4" x14ac:dyDescent="0.25">
      <c r="A90" s="191"/>
      <c r="B90" s="293">
        <v>3.9240676E-3</v>
      </c>
      <c r="C90" s="293">
        <v>-4.2556590000000002E-3</v>
      </c>
      <c r="D90" s="293">
        <v>9.6207709700000005E-2</v>
      </c>
    </row>
    <row r="91" spans="1:4" x14ac:dyDescent="0.25">
      <c r="A91" s="191"/>
      <c r="B91" s="293">
        <v>-1.2726684E-2</v>
      </c>
      <c r="C91" s="293">
        <v>-2.2000544E-2</v>
      </c>
      <c r="D91" s="293">
        <v>3.7783127999999999E-2</v>
      </c>
    </row>
    <row r="92" spans="1:4" x14ac:dyDescent="0.25">
      <c r="A92" s="191"/>
      <c r="B92" s="293">
        <v>-6.5832699999999996E-3</v>
      </c>
      <c r="C92" s="293">
        <v>3.8500727000000002E-3</v>
      </c>
      <c r="D92" s="293">
        <v>1.42552602E-2</v>
      </c>
    </row>
    <row r="93" spans="1:4" x14ac:dyDescent="0.25">
      <c r="A93" s="191"/>
      <c r="B93" s="293">
        <v>-1.814817E-3</v>
      </c>
      <c r="C93" s="293">
        <v>8.7637309999999999E-4</v>
      </c>
      <c r="D93" s="293">
        <v>3.3375425200000003E-2</v>
      </c>
    </row>
    <row r="94" spans="1:4" x14ac:dyDescent="0.25">
      <c r="A94" s="191"/>
      <c r="B94" s="293">
        <v>-2.4036766000000001E-2</v>
      </c>
      <c r="C94" s="293">
        <v>-7.7665101E-2</v>
      </c>
      <c r="D94" s="293">
        <v>-7.4980352E-2</v>
      </c>
    </row>
    <row r="95" spans="1:4" x14ac:dyDescent="0.25">
      <c r="A95" s="191">
        <f>A83+1</f>
        <v>1992</v>
      </c>
      <c r="B95" s="293">
        <v>0.50915669870000002</v>
      </c>
      <c r="C95" s="293">
        <v>0.74488696750000005</v>
      </c>
      <c r="D95" s="293">
        <v>0.85354254500000004</v>
      </c>
    </row>
    <row r="96" spans="1:4" x14ac:dyDescent="0.25">
      <c r="A96" s="191"/>
      <c r="B96" s="293">
        <v>9.6152559999999998E-2</v>
      </c>
      <c r="C96" s="293">
        <v>0.30795548589999999</v>
      </c>
      <c r="D96" s="293">
        <v>0.49845111510000001</v>
      </c>
    </row>
    <row r="97" spans="1:4" x14ac:dyDescent="0.25">
      <c r="A97" s="191"/>
      <c r="B97" s="293">
        <v>-7.4336580000000001E-3</v>
      </c>
      <c r="C97" s="293">
        <v>0.2065348491</v>
      </c>
      <c r="D97" s="293">
        <v>0.41816058049999999</v>
      </c>
    </row>
    <row r="98" spans="1:4" x14ac:dyDescent="0.25">
      <c r="A98" s="191"/>
      <c r="B98" s="293">
        <v>4.1967247200000002E-2</v>
      </c>
      <c r="C98" s="293">
        <v>0.2308565544</v>
      </c>
      <c r="D98" s="293">
        <v>0.39767364420000001</v>
      </c>
    </row>
    <row r="99" spans="1:4" x14ac:dyDescent="0.25">
      <c r="A99" s="191"/>
      <c r="B99" s="293">
        <v>2.13757784E-2</v>
      </c>
      <c r="C99" s="293">
        <v>0.1491394821</v>
      </c>
      <c r="D99" s="293">
        <v>0.25988895579999999</v>
      </c>
    </row>
    <row r="100" spans="1:4" x14ac:dyDescent="0.25">
      <c r="A100" s="191"/>
      <c r="B100" s="293">
        <v>8.1176126000000008E-3</v>
      </c>
      <c r="C100" s="293">
        <v>6.0812942600000003E-2</v>
      </c>
      <c r="D100" s="293">
        <v>0.15567741839999999</v>
      </c>
    </row>
    <row r="101" spans="1:4" x14ac:dyDescent="0.25">
      <c r="A101" s="191"/>
      <c r="B101" s="293">
        <v>-3.7251199999999997E-4</v>
      </c>
      <c r="C101" s="293">
        <v>3.2453476500000002E-2</v>
      </c>
      <c r="D101" s="293">
        <v>9.5563215600000001E-2</v>
      </c>
    </row>
    <row r="102" spans="1:4" x14ac:dyDescent="0.25">
      <c r="A102" s="191"/>
      <c r="B102" s="293">
        <v>-2.7047406E-2</v>
      </c>
      <c r="C102" s="293">
        <v>-7.0736449999999999E-3</v>
      </c>
      <c r="D102" s="293">
        <v>5.6125118199999997E-2</v>
      </c>
    </row>
    <row r="103" spans="1:4" x14ac:dyDescent="0.25">
      <c r="A103" s="191"/>
      <c r="B103" s="293">
        <v>-3.9358511999999998E-2</v>
      </c>
      <c r="C103" s="293">
        <v>-1.4376299E-2</v>
      </c>
      <c r="D103" s="293">
        <v>2.0853699199999999E-2</v>
      </c>
    </row>
    <row r="104" spans="1:4" x14ac:dyDescent="0.25">
      <c r="A104" s="191"/>
      <c r="B104" s="293">
        <v>-4.0826390999999997E-2</v>
      </c>
      <c r="C104" s="293">
        <v>-4.0642035E-2</v>
      </c>
      <c r="D104" s="293">
        <v>-2.0254033000000001E-2</v>
      </c>
    </row>
    <row r="105" spans="1:4" x14ac:dyDescent="0.25">
      <c r="A105" s="191"/>
      <c r="B105" s="293">
        <v>-2.9737527999999999E-2</v>
      </c>
      <c r="C105" s="293">
        <v>1.9420191600000001E-2</v>
      </c>
      <c r="D105" s="293">
        <v>1.06649083E-2</v>
      </c>
    </row>
    <row r="106" spans="1:4" x14ac:dyDescent="0.25">
      <c r="A106" s="191"/>
      <c r="B106" s="293">
        <v>-0.136097046</v>
      </c>
      <c r="C106" s="293">
        <v>-2.1253352E-2</v>
      </c>
      <c r="D106" s="293">
        <v>-0.145013797</v>
      </c>
    </row>
    <row r="107" spans="1:4" x14ac:dyDescent="0.25">
      <c r="A107" s="191">
        <f>A95+1</f>
        <v>1993</v>
      </c>
      <c r="B107" s="293">
        <v>0.56196600549999998</v>
      </c>
      <c r="C107" s="293">
        <v>0.79477791639999995</v>
      </c>
      <c r="D107" s="293">
        <v>0.8477728108</v>
      </c>
    </row>
    <row r="108" spans="1:4" x14ac:dyDescent="0.25">
      <c r="A108" s="191"/>
      <c r="B108" s="293">
        <v>0.13108048959999999</v>
      </c>
      <c r="C108" s="293">
        <v>0.39596411310000001</v>
      </c>
      <c r="D108" s="293">
        <v>0.49246204919999997</v>
      </c>
    </row>
    <row r="109" spans="1:4" x14ac:dyDescent="0.25">
      <c r="A109" s="191"/>
      <c r="B109" s="293">
        <v>4.7030979100000002E-2</v>
      </c>
      <c r="C109" s="293">
        <v>0.2398110863</v>
      </c>
      <c r="D109" s="293">
        <v>0.39315103489999997</v>
      </c>
    </row>
    <row r="110" spans="1:4" x14ac:dyDescent="0.25">
      <c r="A110" s="191"/>
      <c r="B110" s="293">
        <v>8.9311292299999998E-2</v>
      </c>
      <c r="C110" s="293">
        <v>0.27839090750000001</v>
      </c>
      <c r="D110" s="293">
        <v>0.40603127</v>
      </c>
    </row>
    <row r="111" spans="1:4" x14ac:dyDescent="0.25">
      <c r="A111" s="191"/>
      <c r="B111" s="293">
        <v>5.4813449600000001E-2</v>
      </c>
      <c r="C111" s="293">
        <v>0.18277266019999999</v>
      </c>
      <c r="D111" s="293">
        <v>0.25027954679999997</v>
      </c>
    </row>
    <row r="112" spans="1:4" x14ac:dyDescent="0.25">
      <c r="A112" s="191"/>
      <c r="B112" s="293">
        <v>2.3453075699999999E-2</v>
      </c>
      <c r="C112" s="293">
        <v>0.1207970226</v>
      </c>
      <c r="D112" s="293">
        <v>0.16403026970000001</v>
      </c>
    </row>
    <row r="113" spans="1:4" x14ac:dyDescent="0.25">
      <c r="A113" s="191"/>
      <c r="B113" s="293">
        <v>1.1024139800000001E-2</v>
      </c>
      <c r="C113" s="293">
        <v>6.6297741899999998E-2</v>
      </c>
      <c r="D113" s="293">
        <v>0.1011077199</v>
      </c>
    </row>
    <row r="114" spans="1:4" x14ac:dyDescent="0.25">
      <c r="A114" s="191"/>
      <c r="B114" s="293">
        <v>1.4906919E-3</v>
      </c>
      <c r="C114" s="293">
        <v>4.3578158200000001E-2</v>
      </c>
      <c r="D114" s="293">
        <v>6.3738671299999994E-2</v>
      </c>
    </row>
    <row r="115" spans="1:4" x14ac:dyDescent="0.25">
      <c r="A115" s="191"/>
      <c r="B115" s="293">
        <v>-1.9902948E-2</v>
      </c>
      <c r="C115" s="293">
        <v>1.54988421E-2</v>
      </c>
      <c r="D115" s="293">
        <v>3.77741511E-2</v>
      </c>
    </row>
    <row r="116" spans="1:4" x14ac:dyDescent="0.25">
      <c r="A116" s="191"/>
      <c r="B116" s="293">
        <v>-3.24226E-4</v>
      </c>
      <c r="C116" s="293">
        <v>9.5061816E-3</v>
      </c>
      <c r="D116" s="293">
        <v>-9.0722300000000006E-3</v>
      </c>
    </row>
    <row r="117" spans="1:4" x14ac:dyDescent="0.25">
      <c r="A117" s="191"/>
      <c r="B117" s="293">
        <v>-2.8705290000000001E-2</v>
      </c>
      <c r="C117" s="293">
        <v>4.0177274200000002E-2</v>
      </c>
      <c r="D117" s="293">
        <v>-3.7670291000000002E-2</v>
      </c>
    </row>
    <row r="118" spans="1:4" x14ac:dyDescent="0.25">
      <c r="A118" s="191"/>
      <c r="B118" s="293">
        <v>-7.3818981000000006E-2</v>
      </c>
      <c r="C118" s="293">
        <v>7.0260799999999998E-2</v>
      </c>
      <c r="D118" s="293">
        <v>-0.115837651</v>
      </c>
    </row>
    <row r="119" spans="1:4" x14ac:dyDescent="0.25">
      <c r="A119" s="191">
        <f>A107+1</f>
        <v>1994</v>
      </c>
      <c r="B119" s="293">
        <v>0.50464596589999999</v>
      </c>
      <c r="C119" s="293">
        <v>0.76286242390000003</v>
      </c>
      <c r="D119" s="293">
        <v>0.82185942209999996</v>
      </c>
    </row>
    <row r="120" spans="1:4" x14ac:dyDescent="0.25">
      <c r="A120" s="191"/>
      <c r="B120" s="293">
        <v>0.1171496949</v>
      </c>
      <c r="C120" s="293">
        <v>0.36261200739999999</v>
      </c>
      <c r="D120" s="293">
        <v>0.45986268260000002</v>
      </c>
    </row>
    <row r="121" spans="1:4" x14ac:dyDescent="0.25">
      <c r="A121" s="191"/>
      <c r="B121" s="293">
        <v>6.6127857700000001E-2</v>
      </c>
      <c r="C121" s="293">
        <v>0.27604382440000003</v>
      </c>
      <c r="D121" s="293">
        <v>0.42104882059999998</v>
      </c>
    </row>
    <row r="122" spans="1:4" x14ac:dyDescent="0.25">
      <c r="A122" s="191"/>
      <c r="B122" s="293">
        <v>9.1327134700000007E-2</v>
      </c>
      <c r="C122" s="293">
        <v>0.30544331279999998</v>
      </c>
      <c r="D122" s="293">
        <v>0.37864979240000002</v>
      </c>
    </row>
    <row r="123" spans="1:4" x14ac:dyDescent="0.25">
      <c r="A123" s="191"/>
      <c r="B123" s="293">
        <v>5.1492913600000002E-2</v>
      </c>
      <c r="C123" s="293">
        <v>0.222395077</v>
      </c>
      <c r="D123" s="293">
        <v>0.27239716730000002</v>
      </c>
    </row>
    <row r="124" spans="1:4" x14ac:dyDescent="0.25">
      <c r="A124" s="191"/>
      <c r="B124" s="293">
        <v>2.5639325800000001E-2</v>
      </c>
      <c r="C124" s="293">
        <v>0.12757626859999999</v>
      </c>
      <c r="D124" s="293">
        <v>0.14872516329999999</v>
      </c>
    </row>
    <row r="125" spans="1:4" x14ac:dyDescent="0.25">
      <c r="A125" s="191"/>
      <c r="B125" s="293">
        <v>8.818645E-3</v>
      </c>
      <c r="C125" s="293">
        <v>8.9977183299999999E-2</v>
      </c>
      <c r="D125" s="293">
        <v>0.1132730931</v>
      </c>
    </row>
    <row r="126" spans="1:4" x14ac:dyDescent="0.25">
      <c r="A126" s="191"/>
      <c r="B126" s="293">
        <v>-8.0257869999999995E-3</v>
      </c>
      <c r="C126" s="293">
        <v>5.8563662699999998E-2</v>
      </c>
      <c r="D126" s="293">
        <v>6.7128163099999999E-2</v>
      </c>
    </row>
    <row r="127" spans="1:4" x14ac:dyDescent="0.25">
      <c r="A127" s="191"/>
      <c r="B127" s="293">
        <v>-1.4732103999999999E-2</v>
      </c>
      <c r="C127" s="293">
        <v>5.1269026500000002E-2</v>
      </c>
      <c r="D127" s="293">
        <v>3.6143533300000003E-2</v>
      </c>
    </row>
    <row r="128" spans="1:4" x14ac:dyDescent="0.25">
      <c r="A128" s="191"/>
      <c r="B128" s="293">
        <v>3.9828633999999998E-3</v>
      </c>
      <c r="C128" s="293">
        <v>3.9034658600000001E-2</v>
      </c>
      <c r="D128" s="293">
        <v>8.2902666999999999E-3</v>
      </c>
    </row>
    <row r="129" spans="1:4" x14ac:dyDescent="0.25">
      <c r="A129" s="191"/>
      <c r="B129" s="293">
        <v>-2.6470830000000001E-2</v>
      </c>
      <c r="C129" s="293">
        <v>1.6440043299999998E-2</v>
      </c>
      <c r="D129" s="293">
        <v>-3.8621892999999997E-2</v>
      </c>
    </row>
    <row r="130" spans="1:4" x14ac:dyDescent="0.25">
      <c r="A130" s="191"/>
      <c r="B130" s="293">
        <v>5.9457699500000002E-2</v>
      </c>
      <c r="C130" s="293">
        <v>5.6507453700000002E-2</v>
      </c>
      <c r="D130" s="293">
        <v>-9.2527200000000004E-2</v>
      </c>
    </row>
    <row r="131" spans="1:4" x14ac:dyDescent="0.25">
      <c r="A131" s="191">
        <f>A119+1</f>
        <v>1995</v>
      </c>
      <c r="B131" s="293">
        <v>0.50272876420000001</v>
      </c>
      <c r="C131" s="293">
        <v>0.7757872469</v>
      </c>
      <c r="D131" s="293">
        <v>0.83366865530000001</v>
      </c>
    </row>
    <row r="132" spans="1:4" x14ac:dyDescent="0.25">
      <c r="A132" s="191"/>
      <c r="B132" s="293">
        <v>0.12069939</v>
      </c>
      <c r="C132" s="293">
        <v>0.38445081730000003</v>
      </c>
      <c r="D132" s="293">
        <v>0.46681946569999999</v>
      </c>
    </row>
    <row r="133" spans="1:4" x14ac:dyDescent="0.25">
      <c r="A133" s="191"/>
      <c r="B133" s="293">
        <v>4.2170395300000003E-2</v>
      </c>
      <c r="C133" s="293">
        <v>0.28487541770000002</v>
      </c>
      <c r="D133" s="293">
        <v>0.40831911910000002</v>
      </c>
    </row>
    <row r="134" spans="1:4" x14ac:dyDescent="0.25">
      <c r="A134" s="191"/>
      <c r="B134" s="293">
        <v>7.2880165199999999E-2</v>
      </c>
      <c r="C134" s="293">
        <v>0.31300993030000002</v>
      </c>
      <c r="D134" s="293">
        <v>0.36688945960000002</v>
      </c>
    </row>
    <row r="135" spans="1:4" x14ac:dyDescent="0.25">
      <c r="A135" s="191"/>
      <c r="B135" s="293">
        <v>4.8943518999999998E-2</v>
      </c>
      <c r="C135" s="293">
        <v>0.22042489840000001</v>
      </c>
      <c r="D135" s="293">
        <v>0.24226956099999999</v>
      </c>
    </row>
    <row r="136" spans="1:4" x14ac:dyDescent="0.25">
      <c r="A136" s="191"/>
      <c r="B136" s="293">
        <v>2.39452187E-2</v>
      </c>
      <c r="C136" s="293">
        <v>0.14075552059999999</v>
      </c>
      <c r="D136" s="293">
        <v>0.13763942109999999</v>
      </c>
    </row>
    <row r="137" spans="1:4" x14ac:dyDescent="0.25">
      <c r="A137" s="191"/>
      <c r="B137" s="293">
        <v>9.7084687999999999E-3</v>
      </c>
      <c r="C137" s="293">
        <v>0.1160129731</v>
      </c>
      <c r="D137" s="293">
        <v>0.1249164245</v>
      </c>
    </row>
    <row r="138" spans="1:4" x14ac:dyDescent="0.25">
      <c r="A138" s="191"/>
      <c r="B138" s="293">
        <v>-8.5205690000000004E-3</v>
      </c>
      <c r="C138" s="293">
        <v>7.9067568899999996E-2</v>
      </c>
      <c r="D138" s="293">
        <v>6.8196156699999996E-2</v>
      </c>
    </row>
    <row r="139" spans="1:4" x14ac:dyDescent="0.25">
      <c r="A139" s="191"/>
      <c r="B139" s="293">
        <v>-5.7258700000000001E-3</v>
      </c>
      <c r="C139" s="293">
        <v>7.2663061000000001E-2</v>
      </c>
      <c r="D139" s="293">
        <v>3.2283778399999997E-2</v>
      </c>
    </row>
    <row r="140" spans="1:4" x14ac:dyDescent="0.25">
      <c r="A140" s="191"/>
      <c r="B140" s="293">
        <v>-7.8840079999999996E-3</v>
      </c>
      <c r="C140" s="293">
        <v>5.7629733699999998E-2</v>
      </c>
      <c r="D140" s="293">
        <v>3.1255416000000001E-3</v>
      </c>
    </row>
    <row r="141" spans="1:4" x14ac:dyDescent="0.25">
      <c r="A141" s="191"/>
      <c r="B141" s="293">
        <v>-5.6312350000000001E-3</v>
      </c>
      <c r="C141" s="293">
        <v>5.63772591E-2</v>
      </c>
      <c r="D141" s="293">
        <v>-5.1046989999999999E-3</v>
      </c>
    </row>
    <row r="142" spans="1:4" x14ac:dyDescent="0.25">
      <c r="A142" s="191"/>
      <c r="B142" s="293">
        <v>-3.8448877999999999E-2</v>
      </c>
      <c r="C142" s="293">
        <v>5.1644760599999999E-2</v>
      </c>
      <c r="D142" s="293">
        <v>-0.13637263599999999</v>
      </c>
    </row>
    <row r="143" spans="1:4" x14ac:dyDescent="0.25">
      <c r="A143" s="191">
        <f>A131+1</f>
        <v>1996</v>
      </c>
      <c r="B143" s="293">
        <v>0.53482675290000004</v>
      </c>
      <c r="C143" s="293">
        <v>0.77324381399999997</v>
      </c>
      <c r="D143" s="293">
        <v>0.82782823220000001</v>
      </c>
    </row>
    <row r="144" spans="1:4" x14ac:dyDescent="0.25">
      <c r="A144" s="191"/>
      <c r="B144" s="293">
        <v>0.14407754610000001</v>
      </c>
      <c r="C144" s="293">
        <v>0.4029171621</v>
      </c>
      <c r="D144" s="293">
        <v>0.45589157409999997</v>
      </c>
    </row>
    <row r="145" spans="1:4" x14ac:dyDescent="0.25">
      <c r="A145" s="191"/>
      <c r="B145" s="293">
        <v>4.88709596E-2</v>
      </c>
      <c r="C145" s="293">
        <v>0.29771579599999998</v>
      </c>
      <c r="D145" s="293">
        <v>0.38243938459999999</v>
      </c>
    </row>
    <row r="146" spans="1:4" x14ac:dyDescent="0.25">
      <c r="A146" s="191"/>
      <c r="B146" s="293">
        <v>0.1062123044</v>
      </c>
      <c r="C146" s="293">
        <v>0.33130961860000002</v>
      </c>
      <c r="D146" s="293">
        <v>0.37499750339999999</v>
      </c>
    </row>
    <row r="147" spans="1:4" x14ac:dyDescent="0.25">
      <c r="A147" s="191"/>
      <c r="B147" s="293">
        <v>7.8778097399999997E-2</v>
      </c>
      <c r="C147" s="293">
        <v>0.22757813060000001</v>
      </c>
      <c r="D147" s="293">
        <v>0.21826386780000001</v>
      </c>
    </row>
    <row r="148" spans="1:4" x14ac:dyDescent="0.25">
      <c r="A148" s="191"/>
      <c r="B148" s="293">
        <v>5.9391544400000003E-2</v>
      </c>
      <c r="C148" s="293">
        <v>0.13325212310000001</v>
      </c>
      <c r="D148" s="293">
        <v>0.1421351766</v>
      </c>
    </row>
    <row r="149" spans="1:4" x14ac:dyDescent="0.25">
      <c r="A149" s="191"/>
      <c r="B149" s="293">
        <v>2.1375605499999999E-2</v>
      </c>
      <c r="C149" s="293">
        <v>0.10693073090000001</v>
      </c>
      <c r="D149" s="293">
        <v>9.9136478799999997E-2</v>
      </c>
    </row>
    <row r="150" spans="1:4" x14ac:dyDescent="0.25">
      <c r="A150" s="191"/>
      <c r="B150" s="293">
        <v>1.6985181799999999E-2</v>
      </c>
      <c r="C150" s="293">
        <v>8.58914598E-2</v>
      </c>
      <c r="D150" s="293">
        <v>7.9798887999999998E-2</v>
      </c>
    </row>
    <row r="151" spans="1:4" x14ac:dyDescent="0.25">
      <c r="A151" s="191"/>
      <c r="B151" s="293">
        <v>1.29197277E-2</v>
      </c>
      <c r="C151" s="293">
        <v>5.9305528099999998E-2</v>
      </c>
      <c r="D151" s="293">
        <v>1.4301599200000001E-2</v>
      </c>
    </row>
    <row r="152" spans="1:4" x14ac:dyDescent="0.25">
      <c r="A152" s="191"/>
      <c r="B152" s="293">
        <v>-6.7582600000000003E-4</v>
      </c>
      <c r="C152" s="293">
        <v>4.2003757799999999E-2</v>
      </c>
      <c r="D152" s="293">
        <v>-2.5867799999999999E-3</v>
      </c>
    </row>
    <row r="153" spans="1:4" x14ac:dyDescent="0.25">
      <c r="A153" s="191"/>
      <c r="B153" s="293">
        <v>1.8409148199999999E-2</v>
      </c>
      <c r="C153" s="293">
        <v>8.0970177899999995E-2</v>
      </c>
      <c r="D153" s="293">
        <v>1.68789479E-2</v>
      </c>
    </row>
    <row r="154" spans="1:4" x14ac:dyDescent="0.25">
      <c r="A154" s="191"/>
      <c r="B154" s="293">
        <v>3.5806224300000002E-2</v>
      </c>
      <c r="C154" s="293">
        <v>2.46076283E-2</v>
      </c>
      <c r="D154" s="293">
        <v>-0.13021848699999999</v>
      </c>
    </row>
    <row r="155" spans="1:4" x14ac:dyDescent="0.25">
      <c r="A155" s="191">
        <f>A143+1</f>
        <v>1997</v>
      </c>
      <c r="B155" s="293">
        <v>0.52809671830000005</v>
      </c>
      <c r="C155" s="293">
        <v>0.74218602170000003</v>
      </c>
      <c r="D155" s="293">
        <v>0.8167466954</v>
      </c>
    </row>
    <row r="156" spans="1:4" x14ac:dyDescent="0.25">
      <c r="A156" s="191"/>
      <c r="B156" s="293">
        <v>0.15948006810000001</v>
      </c>
      <c r="C156" s="293">
        <v>0.35859626700000002</v>
      </c>
      <c r="D156" s="293">
        <v>0.42863890030000001</v>
      </c>
    </row>
    <row r="157" spans="1:4" x14ac:dyDescent="0.25">
      <c r="A157" s="191"/>
      <c r="B157" s="293">
        <v>3.8838413600000003E-2</v>
      </c>
      <c r="C157" s="293">
        <v>0.23737485859999999</v>
      </c>
      <c r="D157" s="293">
        <v>0.35268322949999997</v>
      </c>
    </row>
    <row r="158" spans="1:4" x14ac:dyDescent="0.25">
      <c r="A158" s="191"/>
      <c r="B158" s="293">
        <v>0.10861721470000001</v>
      </c>
      <c r="C158" s="293">
        <v>0.26794152370000002</v>
      </c>
      <c r="D158" s="293">
        <v>0.35419072670000001</v>
      </c>
    </row>
    <row r="159" spans="1:4" x14ac:dyDescent="0.25">
      <c r="A159" s="191"/>
      <c r="B159" s="293">
        <v>7.3444540099999997E-2</v>
      </c>
      <c r="C159" s="293">
        <v>0.1779035578</v>
      </c>
      <c r="D159" s="293">
        <v>0.18289355409999999</v>
      </c>
    </row>
    <row r="160" spans="1:4" x14ac:dyDescent="0.25">
      <c r="A160" s="191"/>
      <c r="B160" s="293">
        <v>5.5251774900000002E-2</v>
      </c>
      <c r="C160" s="293">
        <v>0.11818745460000001</v>
      </c>
      <c r="D160" s="293">
        <v>0.13967683319999999</v>
      </c>
    </row>
    <row r="161" spans="1:4" x14ac:dyDescent="0.25">
      <c r="A161" s="191"/>
      <c r="B161" s="293">
        <v>4.2977621100000002E-2</v>
      </c>
      <c r="C161" s="293">
        <v>8.0245284200000003E-2</v>
      </c>
      <c r="D161" s="293">
        <v>7.8180949599999994E-2</v>
      </c>
    </row>
    <row r="162" spans="1:4" x14ac:dyDescent="0.25">
      <c r="A162" s="191"/>
      <c r="B162" s="293">
        <v>2.6672834699999998E-2</v>
      </c>
      <c r="C162" s="293">
        <v>6.6369799500000007E-2</v>
      </c>
      <c r="D162" s="293">
        <v>6.2597021099999997E-2</v>
      </c>
    </row>
    <row r="163" spans="1:4" x14ac:dyDescent="0.25">
      <c r="A163" s="191"/>
      <c r="B163" s="293">
        <v>3.3029711000000001E-3</v>
      </c>
      <c r="C163" s="293">
        <v>4.73246404E-2</v>
      </c>
      <c r="D163" s="293">
        <v>2.3052376400000001E-2</v>
      </c>
    </row>
    <row r="164" spans="1:4" x14ac:dyDescent="0.25">
      <c r="A164" s="191"/>
      <c r="B164" s="293">
        <v>2.7977771799999999E-2</v>
      </c>
      <c r="C164" s="293">
        <v>1.8694637300000001E-2</v>
      </c>
      <c r="D164" s="293">
        <v>8.1450006000000005E-3</v>
      </c>
    </row>
    <row r="165" spans="1:4" x14ac:dyDescent="0.25">
      <c r="A165" s="191"/>
      <c r="B165" s="293">
        <v>-1.0897110999999999E-2</v>
      </c>
      <c r="C165" s="293">
        <v>4.0566659E-3</v>
      </c>
      <c r="D165" s="293">
        <v>-1.9908641000000001E-2</v>
      </c>
    </row>
    <row r="166" spans="1:4" x14ac:dyDescent="0.25">
      <c r="A166" s="191"/>
      <c r="B166" s="293">
        <v>-4.9996095999999997E-2</v>
      </c>
      <c r="C166" s="293">
        <v>-6.0149441999999997E-2</v>
      </c>
      <c r="D166" s="293">
        <v>-0.17339439600000001</v>
      </c>
    </row>
    <row r="167" spans="1:4" x14ac:dyDescent="0.25">
      <c r="A167" s="191">
        <f>A155+1</f>
        <v>1998</v>
      </c>
      <c r="B167" s="293">
        <v>0.50193244709999996</v>
      </c>
      <c r="C167" s="293">
        <v>0.70212288879999996</v>
      </c>
      <c r="D167" s="293">
        <v>0.77874961229999995</v>
      </c>
    </row>
    <row r="168" spans="1:4" x14ac:dyDescent="0.25">
      <c r="A168" s="191"/>
      <c r="B168" s="293">
        <v>0.13941602489999999</v>
      </c>
      <c r="C168" s="293">
        <v>0.27150924279999999</v>
      </c>
      <c r="D168" s="293">
        <v>0.35724479440000001</v>
      </c>
    </row>
    <row r="169" spans="1:4" x14ac:dyDescent="0.25">
      <c r="A169" s="191"/>
      <c r="B169" s="293">
        <v>5.5882302500000001E-2</v>
      </c>
      <c r="C169" s="293">
        <v>0.1682561719</v>
      </c>
      <c r="D169" s="293">
        <v>0.30834089879999999</v>
      </c>
    </row>
    <row r="170" spans="1:4" x14ac:dyDescent="0.25">
      <c r="A170" s="191"/>
      <c r="B170" s="293">
        <v>8.8188197300000007E-2</v>
      </c>
      <c r="C170" s="293">
        <v>0.19207574159999999</v>
      </c>
      <c r="D170" s="293">
        <v>0.2654811245</v>
      </c>
    </row>
    <row r="171" spans="1:4" x14ac:dyDescent="0.25">
      <c r="A171" s="191"/>
      <c r="B171" s="293">
        <v>6.8831973099999999E-2</v>
      </c>
      <c r="C171" s="293">
        <v>0.11099399259999999</v>
      </c>
      <c r="D171" s="293">
        <v>0.1218098744</v>
      </c>
    </row>
    <row r="172" spans="1:4" x14ac:dyDescent="0.25">
      <c r="A172" s="191"/>
      <c r="B172" s="293">
        <v>4.0012948299999997E-2</v>
      </c>
      <c r="C172" s="293">
        <v>6.5521179900000004E-2</v>
      </c>
      <c r="D172" s="293">
        <v>6.5933407400000005E-2</v>
      </c>
    </row>
    <row r="173" spans="1:4" x14ac:dyDescent="0.25">
      <c r="A173" s="191"/>
      <c r="B173" s="293">
        <v>2.3327285600000001E-2</v>
      </c>
      <c r="C173" s="293">
        <v>2.2850030899999998E-2</v>
      </c>
      <c r="D173" s="293">
        <v>2.61285856E-2</v>
      </c>
    </row>
    <row r="174" spans="1:4" x14ac:dyDescent="0.25">
      <c r="A174" s="191"/>
      <c r="B174" s="293">
        <v>1.7740808199999999E-2</v>
      </c>
      <c r="C174" s="293">
        <v>6.8888394E-3</v>
      </c>
      <c r="D174" s="293">
        <v>-8.255053E-3</v>
      </c>
    </row>
    <row r="175" spans="1:4" x14ac:dyDescent="0.25">
      <c r="A175" s="191"/>
      <c r="B175" s="293">
        <v>2.1021441500000002E-2</v>
      </c>
      <c r="C175" s="293">
        <v>-5.3251999999999998E-5</v>
      </c>
      <c r="D175" s="293">
        <v>-1.9624339000000001E-2</v>
      </c>
    </row>
    <row r="176" spans="1:4" x14ac:dyDescent="0.25">
      <c r="A176" s="191"/>
      <c r="B176" s="293">
        <v>1.9782482099999998E-2</v>
      </c>
      <c r="C176" s="293">
        <v>1.3477313999999999E-3</v>
      </c>
      <c r="D176" s="293">
        <v>-5.1488318999999998E-2</v>
      </c>
    </row>
    <row r="177" spans="1:4" x14ac:dyDescent="0.25">
      <c r="A177" s="191"/>
      <c r="B177" s="293">
        <v>2.37583364E-2</v>
      </c>
      <c r="C177" s="293">
        <v>-4.1826020999999998E-2</v>
      </c>
      <c r="D177" s="293">
        <v>-6.3869112000000006E-2</v>
      </c>
    </row>
    <row r="178" spans="1:4" x14ac:dyDescent="0.25">
      <c r="A178" s="191"/>
      <c r="B178" s="293">
        <v>1.1393647599999999E-2</v>
      </c>
      <c r="C178" s="293">
        <v>-0.17200933800000001</v>
      </c>
      <c r="D178" s="293">
        <v>-0.26446479099999998</v>
      </c>
    </row>
    <row r="179" spans="1:4" x14ac:dyDescent="0.25">
      <c r="A179" s="191">
        <f>A167+1</f>
        <v>1999</v>
      </c>
      <c r="B179" s="293">
        <v>0.49520293630000001</v>
      </c>
      <c r="C179" s="293">
        <v>0.69367485480000002</v>
      </c>
      <c r="D179" s="293">
        <v>0.74964478329999995</v>
      </c>
    </row>
    <row r="180" spans="1:4" x14ac:dyDescent="0.25">
      <c r="A180" s="191"/>
      <c r="B180" s="293">
        <v>0.1384381395</v>
      </c>
      <c r="C180" s="293">
        <v>0.24809565080000001</v>
      </c>
      <c r="D180" s="293">
        <v>0.30352306179999999</v>
      </c>
    </row>
    <row r="181" spans="1:4" x14ac:dyDescent="0.25">
      <c r="A181" s="191"/>
      <c r="B181" s="293">
        <v>2.3691666600000001E-2</v>
      </c>
      <c r="C181" s="293">
        <v>0.1094076006</v>
      </c>
      <c r="D181" s="293">
        <v>0.22247399209999999</v>
      </c>
    </row>
    <row r="182" spans="1:4" x14ac:dyDescent="0.25">
      <c r="A182" s="191"/>
      <c r="B182" s="293">
        <v>7.2084882399999994E-2</v>
      </c>
      <c r="C182" s="293">
        <v>0.13394938000000001</v>
      </c>
      <c r="D182" s="293">
        <v>0.1927386727</v>
      </c>
    </row>
    <row r="183" spans="1:4" x14ac:dyDescent="0.25">
      <c r="A183" s="191"/>
      <c r="B183" s="293">
        <v>5.5838862900000001E-2</v>
      </c>
      <c r="C183" s="293">
        <v>6.4503954799999999E-2</v>
      </c>
      <c r="D183" s="293">
        <v>5.5782058599999997E-2</v>
      </c>
    </row>
    <row r="184" spans="1:4" x14ac:dyDescent="0.25">
      <c r="A184" s="191"/>
      <c r="B184" s="293">
        <v>2.45465201E-2</v>
      </c>
      <c r="C184" s="293">
        <v>7.4468531999999999E-3</v>
      </c>
      <c r="D184" s="293">
        <v>3.157875E-4</v>
      </c>
    </row>
    <row r="185" spans="1:4" x14ac:dyDescent="0.25">
      <c r="A185" s="191"/>
      <c r="B185" s="293">
        <v>1.683521E-2</v>
      </c>
      <c r="C185" s="293">
        <v>-5.575689E-3</v>
      </c>
      <c r="D185" s="293">
        <v>-3.1435907999999999E-2</v>
      </c>
    </row>
    <row r="186" spans="1:4" x14ac:dyDescent="0.25">
      <c r="A186" s="191"/>
      <c r="B186" s="293">
        <v>1.48043633E-2</v>
      </c>
      <c r="C186" s="293">
        <v>-1.7205168E-2</v>
      </c>
      <c r="D186" s="293">
        <v>-3.9821651E-2</v>
      </c>
    </row>
    <row r="187" spans="1:4" x14ac:dyDescent="0.25">
      <c r="A187" s="191"/>
      <c r="B187" s="293">
        <v>6.1819329000000001E-3</v>
      </c>
      <c r="C187" s="293">
        <v>-2.7899528E-2</v>
      </c>
      <c r="D187" s="293">
        <v>-6.4650656000000001E-2</v>
      </c>
    </row>
    <row r="188" spans="1:4" x14ac:dyDescent="0.25">
      <c r="A188" s="191"/>
      <c r="B188" s="293">
        <v>9.2245085000000008E-3</v>
      </c>
      <c r="C188" s="293">
        <v>-5.0129419000000001E-2</v>
      </c>
      <c r="D188" s="293">
        <v>-8.3674105999999998E-2</v>
      </c>
    </row>
    <row r="189" spans="1:4" x14ac:dyDescent="0.25">
      <c r="A189" s="191"/>
      <c r="B189" s="293">
        <v>4.9284606999999998E-3</v>
      </c>
      <c r="C189" s="293">
        <v>-9.1098386000000003E-2</v>
      </c>
      <c r="D189" s="293">
        <v>-0.15057224299999999</v>
      </c>
    </row>
    <row r="190" spans="1:4" x14ac:dyDescent="0.25">
      <c r="A190" s="191"/>
      <c r="B190" s="293">
        <v>-8.2818178000000006E-2</v>
      </c>
      <c r="C190" s="293">
        <v>-0.237920575</v>
      </c>
      <c r="D190" s="293">
        <v>-0.32126502400000001</v>
      </c>
    </row>
    <row r="191" spans="1:4" x14ac:dyDescent="0.25">
      <c r="A191" s="191">
        <f>A179+1</f>
        <v>2000</v>
      </c>
      <c r="B191" s="293">
        <f t="shared" ref="B191:D202" si="5">B30</f>
        <v>0.46698026149999999</v>
      </c>
      <c r="C191" s="293">
        <f t="shared" si="5"/>
        <v>0.68147500009999995</v>
      </c>
      <c r="D191" s="293">
        <f t="shared" si="5"/>
        <v>0.74691915799999997</v>
      </c>
    </row>
    <row r="192" spans="1:4" x14ac:dyDescent="0.25">
      <c r="A192" s="191"/>
      <c r="B192" s="293">
        <f t="shared" si="5"/>
        <v>0.1102122287</v>
      </c>
      <c r="C192" s="293">
        <f t="shared" si="5"/>
        <v>0.23547058200000001</v>
      </c>
      <c r="D192" s="293">
        <f t="shared" si="5"/>
        <v>0.27621097620000001</v>
      </c>
    </row>
    <row r="193" spans="1:4" x14ac:dyDescent="0.25">
      <c r="A193" s="191"/>
      <c r="B193" s="293">
        <f t="shared" si="5"/>
        <v>-1.2226327E-2</v>
      </c>
      <c r="C193" s="293">
        <f t="shared" si="5"/>
        <v>0.11491237479999999</v>
      </c>
      <c r="D193" s="293">
        <f t="shared" si="5"/>
        <v>0.2193507925</v>
      </c>
    </row>
    <row r="194" spans="1:4" x14ac:dyDescent="0.25">
      <c r="A194" s="191"/>
      <c r="B194" s="293">
        <f t="shared" si="5"/>
        <v>4.3284859699999997E-2</v>
      </c>
      <c r="C194" s="293">
        <f t="shared" si="5"/>
        <v>0.12927810770000001</v>
      </c>
      <c r="D194" s="293">
        <f t="shared" si="5"/>
        <v>0.16203963669999999</v>
      </c>
    </row>
    <row r="195" spans="1:4" x14ac:dyDescent="0.25">
      <c r="A195" s="191"/>
      <c r="B195" s="293">
        <f t="shared" si="5"/>
        <v>2.0572183500000001E-2</v>
      </c>
      <c r="C195" s="293">
        <f t="shared" si="5"/>
        <v>5.6352383300000003E-2</v>
      </c>
      <c r="D195" s="293">
        <f t="shared" si="5"/>
        <v>3.5855717799999999E-2</v>
      </c>
    </row>
    <row r="196" spans="1:4" x14ac:dyDescent="0.25">
      <c r="A196" s="191"/>
      <c r="B196" s="293">
        <f t="shared" si="5"/>
        <v>6.2368442000000001E-3</v>
      </c>
      <c r="C196" s="293">
        <f t="shared" si="5"/>
        <v>5.4494286999999999E-3</v>
      </c>
      <c r="D196" s="293">
        <f t="shared" si="5"/>
        <v>-1.7585449E-2</v>
      </c>
    </row>
    <row r="197" spans="1:4" x14ac:dyDescent="0.25">
      <c r="A197" s="191"/>
      <c r="B197" s="293">
        <f t="shared" si="5"/>
        <v>-7.5175290000000002E-3</v>
      </c>
      <c r="C197" s="293">
        <f t="shared" si="5"/>
        <v>-7.2949950000000003E-3</v>
      </c>
      <c r="D197" s="293">
        <f t="shared" si="5"/>
        <v>-3.7432224E-2</v>
      </c>
    </row>
    <row r="198" spans="1:4" x14ac:dyDescent="0.25">
      <c r="A198" s="191"/>
      <c r="B198" s="293">
        <f t="shared" si="5"/>
        <v>-1.0233819E-2</v>
      </c>
      <c r="C198" s="293">
        <f t="shared" si="5"/>
        <v>-2.1456904999999998E-2</v>
      </c>
      <c r="D198" s="293">
        <f t="shared" si="5"/>
        <v>-5.5857891E-2</v>
      </c>
    </row>
    <row r="199" spans="1:4" x14ac:dyDescent="0.25">
      <c r="A199" s="191"/>
      <c r="B199" s="293">
        <f t="shared" si="5"/>
        <v>-1.0637146E-2</v>
      </c>
      <c r="C199" s="293">
        <f t="shared" si="5"/>
        <v>-4.1577369000000003E-2</v>
      </c>
      <c r="D199" s="293">
        <f t="shared" si="5"/>
        <v>-8.9109991999999999E-2</v>
      </c>
    </row>
    <row r="200" spans="1:4" x14ac:dyDescent="0.25">
      <c r="A200" s="191"/>
      <c r="B200" s="293">
        <f t="shared" si="5"/>
        <v>-2.2158166999999999E-2</v>
      </c>
      <c r="C200" s="293">
        <f t="shared" si="5"/>
        <v>-5.6398324E-2</v>
      </c>
      <c r="D200" s="293">
        <f t="shared" si="5"/>
        <v>-0.107646876</v>
      </c>
    </row>
    <row r="201" spans="1:4" x14ac:dyDescent="0.25">
      <c r="A201" s="191"/>
      <c r="B201" s="293">
        <f t="shared" si="5"/>
        <v>-3.6946225999999999E-2</v>
      </c>
      <c r="C201" s="293">
        <f t="shared" si="5"/>
        <v>-0.10979333099999999</v>
      </c>
      <c r="D201" s="293">
        <f t="shared" si="5"/>
        <v>-0.14935438700000001</v>
      </c>
    </row>
    <row r="202" spans="1:4" x14ac:dyDescent="0.25">
      <c r="A202" s="191"/>
      <c r="B202" s="293">
        <f t="shared" si="5"/>
        <v>-0.125664638</v>
      </c>
      <c r="C202" s="293">
        <f t="shared" si="5"/>
        <v>-0.177541323</v>
      </c>
      <c r="D202" s="293">
        <f t="shared" si="5"/>
        <v>-0.26556062200000002</v>
      </c>
    </row>
    <row r="203" spans="1:4" x14ac:dyDescent="0.25">
      <c r="A203" s="191">
        <f>A191+1</f>
        <v>2001</v>
      </c>
      <c r="B203" s="293">
        <v>0.46720184079999999</v>
      </c>
      <c r="C203" s="293">
        <v>0.71416143750000005</v>
      </c>
      <c r="D203" s="293">
        <v>0.77130792410000004</v>
      </c>
    </row>
    <row r="204" spans="1:4" x14ac:dyDescent="0.25">
      <c r="A204" s="191"/>
      <c r="B204" s="293">
        <v>0.1046687661</v>
      </c>
      <c r="C204" s="293">
        <v>0.27476901850000002</v>
      </c>
      <c r="D204" s="293">
        <v>0.29154919870000001</v>
      </c>
    </row>
    <row r="205" spans="1:4" x14ac:dyDescent="0.25">
      <c r="A205" s="191"/>
      <c r="B205" s="293">
        <v>-2.2551464E-2</v>
      </c>
      <c r="C205" s="293">
        <v>0.14962405079999999</v>
      </c>
      <c r="D205" s="293">
        <v>0.2350002336</v>
      </c>
    </row>
    <row r="206" spans="1:4" x14ac:dyDescent="0.25">
      <c r="A206" s="191"/>
      <c r="B206" s="293">
        <v>2.4664560200000001E-2</v>
      </c>
      <c r="C206" s="293">
        <v>0.1529595832</v>
      </c>
      <c r="D206" s="293">
        <v>0.17895157219999999</v>
      </c>
    </row>
    <row r="207" spans="1:4" x14ac:dyDescent="0.25">
      <c r="A207" s="191"/>
      <c r="B207" s="293">
        <v>1.17385775E-2</v>
      </c>
      <c r="C207" s="293">
        <v>6.0657151300000003E-2</v>
      </c>
      <c r="D207" s="293">
        <v>2.9766758500000001E-2</v>
      </c>
    </row>
    <row r="208" spans="1:4" x14ac:dyDescent="0.25">
      <c r="A208" s="191"/>
      <c r="B208" s="293">
        <v>8.2907960000000002E-4</v>
      </c>
      <c r="C208" s="293">
        <v>2.7146561600000001E-2</v>
      </c>
      <c r="D208" s="293">
        <v>-7.107777E-3</v>
      </c>
    </row>
    <row r="209" spans="1:4" x14ac:dyDescent="0.25">
      <c r="A209" s="191"/>
      <c r="B209" s="293">
        <v>-6.5228580000000003E-3</v>
      </c>
      <c r="C209" s="293">
        <v>-6.3553000000000004E-4</v>
      </c>
      <c r="D209" s="293">
        <v>-4.5557794999999998E-2</v>
      </c>
    </row>
    <row r="210" spans="1:4" x14ac:dyDescent="0.25">
      <c r="A210" s="191"/>
      <c r="B210" s="293">
        <v>-1.0894478000000001E-2</v>
      </c>
      <c r="C210" s="293">
        <v>-1.9145290999999998E-2</v>
      </c>
      <c r="D210" s="293">
        <v>-5.3544985000000003E-2</v>
      </c>
    </row>
    <row r="211" spans="1:4" x14ac:dyDescent="0.25">
      <c r="A211" s="191"/>
      <c r="B211" s="293">
        <v>-2.3073699999999999E-2</v>
      </c>
      <c r="C211" s="293">
        <v>-3.1541592E-2</v>
      </c>
      <c r="D211" s="293">
        <v>-7.6845819999999995E-2</v>
      </c>
    </row>
    <row r="212" spans="1:4" x14ac:dyDescent="0.25">
      <c r="A212" s="191"/>
      <c r="B212" s="293">
        <v>-2.9135629999999999E-2</v>
      </c>
      <c r="C212" s="293">
        <v>-5.3269983E-2</v>
      </c>
      <c r="D212" s="293">
        <v>-0.10438913599999999</v>
      </c>
    </row>
    <row r="213" spans="1:4" x14ac:dyDescent="0.25">
      <c r="A213" s="191"/>
      <c r="B213" s="293">
        <v>-5.4859064999999999E-2</v>
      </c>
      <c r="C213" s="293">
        <v>-7.3394457999999996E-2</v>
      </c>
      <c r="D213" s="293">
        <v>-0.116957214</v>
      </c>
    </row>
    <row r="214" spans="1:4" x14ac:dyDescent="0.25">
      <c r="A214" s="191"/>
      <c r="B214" s="293">
        <v>-0.115667567</v>
      </c>
      <c r="C214" s="293">
        <v>-7.5287901000000004E-2</v>
      </c>
      <c r="D214" s="293">
        <v>-0.22623974399999999</v>
      </c>
    </row>
    <row r="215" spans="1:4" x14ac:dyDescent="0.25">
      <c r="A215" s="191">
        <f>A203+1</f>
        <v>2002</v>
      </c>
      <c r="B215" s="293">
        <v>0.49435007809999998</v>
      </c>
      <c r="C215" s="293">
        <v>0.72177795639999998</v>
      </c>
      <c r="D215" s="293">
        <v>0.79390055670000004</v>
      </c>
    </row>
    <row r="216" spans="1:4" x14ac:dyDescent="0.25">
      <c r="A216" s="191"/>
      <c r="B216" s="293">
        <v>0.10868343179999999</v>
      </c>
      <c r="C216" s="293">
        <v>0.30945307630000002</v>
      </c>
      <c r="D216" s="293">
        <v>0.33452666060000003</v>
      </c>
    </row>
    <row r="217" spans="1:4" x14ac:dyDescent="0.25">
      <c r="A217" s="191"/>
      <c r="B217" s="293">
        <v>-9.1518260000000001E-3</v>
      </c>
      <c r="C217" s="293">
        <v>0.18366291179999999</v>
      </c>
      <c r="D217" s="293">
        <v>0.26426875170000003</v>
      </c>
    </row>
    <row r="218" spans="1:4" x14ac:dyDescent="0.25">
      <c r="A218" s="191"/>
      <c r="B218" s="293">
        <v>3.8514365699999997E-2</v>
      </c>
      <c r="C218" s="293">
        <v>0.19405242389999999</v>
      </c>
      <c r="D218" s="293">
        <v>0.20732935760000001</v>
      </c>
    </row>
    <row r="219" spans="1:4" x14ac:dyDescent="0.25">
      <c r="A219" s="191"/>
      <c r="B219" s="293">
        <v>2.4467803600000001E-2</v>
      </c>
      <c r="C219" s="293">
        <v>0.1076997569</v>
      </c>
      <c r="D219" s="293">
        <v>6.7734340700000006E-2</v>
      </c>
    </row>
    <row r="220" spans="1:4" x14ac:dyDescent="0.25">
      <c r="A220" s="191"/>
      <c r="B220" s="293">
        <v>-3.5500420000000002E-3</v>
      </c>
      <c r="C220" s="293">
        <v>4.5211623399999998E-2</v>
      </c>
      <c r="D220" s="293">
        <v>3.5977074E-3</v>
      </c>
    </row>
    <row r="221" spans="1:4" x14ac:dyDescent="0.25">
      <c r="A221" s="191"/>
      <c r="B221" s="293">
        <v>-1.2669582E-2</v>
      </c>
      <c r="C221" s="293">
        <v>9.6095037000000008E-3</v>
      </c>
      <c r="D221" s="293">
        <v>-3.6249027000000003E-2</v>
      </c>
    </row>
    <row r="222" spans="1:4" x14ac:dyDescent="0.25">
      <c r="A222" s="191"/>
      <c r="B222" s="293">
        <v>-1.2942009000000001E-2</v>
      </c>
      <c r="C222" s="293">
        <v>6.1567629000000004E-3</v>
      </c>
      <c r="D222" s="293">
        <v>-4.3285616999999998E-2</v>
      </c>
    </row>
    <row r="223" spans="1:4" x14ac:dyDescent="0.25">
      <c r="A223" s="191"/>
      <c r="B223" s="293">
        <v>-2.0645984999999999E-2</v>
      </c>
      <c r="C223" s="293">
        <v>-2.1467687999999999E-2</v>
      </c>
      <c r="D223" s="293">
        <v>-6.2877460999999996E-2</v>
      </c>
    </row>
    <row r="224" spans="1:4" x14ac:dyDescent="0.25">
      <c r="A224" s="191"/>
      <c r="B224" s="293">
        <v>-2.7614436999999999E-2</v>
      </c>
      <c r="C224" s="293">
        <v>-3.0266073000000001E-2</v>
      </c>
      <c r="D224" s="293">
        <v>-8.7148657000000004E-2</v>
      </c>
    </row>
    <row r="225" spans="1:4" x14ac:dyDescent="0.25">
      <c r="A225" s="191"/>
      <c r="B225" s="293">
        <v>-4.3221557000000001E-2</v>
      </c>
      <c r="C225" s="293">
        <v>-1.3622363E-2</v>
      </c>
      <c r="D225" s="293">
        <v>-9.0900966E-2</v>
      </c>
    </row>
    <row r="226" spans="1:4" x14ac:dyDescent="0.25">
      <c r="A226" s="191"/>
      <c r="B226" s="293">
        <v>-8.2209173999999996E-2</v>
      </c>
      <c r="C226" s="293">
        <v>-7.756069E-3</v>
      </c>
      <c r="D226" s="293">
        <v>-0.15819724499999999</v>
      </c>
    </row>
    <row r="227" spans="1:4" x14ac:dyDescent="0.25">
      <c r="A227" s="191">
        <f>A215+1</f>
        <v>2003</v>
      </c>
      <c r="B227" s="293">
        <v>0.5212511152</v>
      </c>
      <c r="C227" s="293">
        <v>0.73741522739999998</v>
      </c>
      <c r="D227" s="293">
        <v>0.82191740030000005</v>
      </c>
    </row>
    <row r="228" spans="1:4" x14ac:dyDescent="0.25">
      <c r="A228" s="191"/>
      <c r="B228" s="293">
        <v>0.1521378461</v>
      </c>
      <c r="C228" s="293">
        <v>0.34148572799999999</v>
      </c>
      <c r="D228" s="293">
        <v>0.35610324129999998</v>
      </c>
    </row>
    <row r="229" spans="1:4" x14ac:dyDescent="0.25">
      <c r="A229" s="191"/>
      <c r="B229" s="293">
        <v>2.1942397200000002E-2</v>
      </c>
      <c r="C229" s="293">
        <v>0.22363371800000001</v>
      </c>
      <c r="D229" s="293">
        <v>0.26963468540000002</v>
      </c>
    </row>
    <row r="230" spans="1:4" x14ac:dyDescent="0.25">
      <c r="A230" s="191"/>
      <c r="B230" s="293">
        <v>6.6268747899999994E-2</v>
      </c>
      <c r="C230" s="293">
        <v>0.2183577891</v>
      </c>
      <c r="D230" s="293">
        <v>0.24270753149999999</v>
      </c>
    </row>
    <row r="231" spans="1:4" x14ac:dyDescent="0.25">
      <c r="A231" s="191"/>
      <c r="B231" s="293">
        <v>4.8987658000000003E-2</v>
      </c>
      <c r="C231" s="293">
        <v>0.13686556850000001</v>
      </c>
      <c r="D231" s="293">
        <v>9.3974879999999997E-2</v>
      </c>
    </row>
    <row r="232" spans="1:4" x14ac:dyDescent="0.25">
      <c r="A232" s="191"/>
      <c r="B232" s="293">
        <v>2.1619733299999999E-2</v>
      </c>
      <c r="C232" s="293">
        <v>5.65149967E-2</v>
      </c>
      <c r="D232" s="293">
        <v>1.9608126300000001E-2</v>
      </c>
    </row>
    <row r="233" spans="1:4" x14ac:dyDescent="0.25">
      <c r="A233" s="191"/>
      <c r="B233" s="293">
        <v>-1.3352559999999999E-3</v>
      </c>
      <c r="C233" s="293">
        <v>2.26160857E-2</v>
      </c>
      <c r="D233" s="293">
        <v>-2.5631339E-2</v>
      </c>
    </row>
    <row r="234" spans="1:4" x14ac:dyDescent="0.25">
      <c r="A234" s="191"/>
      <c r="B234" s="293">
        <v>-6.0872770000000003E-3</v>
      </c>
      <c r="C234" s="293">
        <v>1.34593625E-2</v>
      </c>
      <c r="D234" s="293">
        <v>-4.8903676E-2</v>
      </c>
    </row>
    <row r="235" spans="1:4" x14ac:dyDescent="0.25">
      <c r="A235" s="191"/>
      <c r="B235" s="293">
        <v>-1.8195209999999999E-3</v>
      </c>
      <c r="C235" s="293">
        <v>-7.1799699999999995E-4</v>
      </c>
      <c r="D235" s="293">
        <v>-5.8028541000000003E-2</v>
      </c>
    </row>
    <row r="236" spans="1:4" x14ac:dyDescent="0.25">
      <c r="A236" s="191"/>
      <c r="B236" s="293">
        <v>-1.5722323999999999E-2</v>
      </c>
      <c r="C236" s="293">
        <v>-2.0051259999999999E-3</v>
      </c>
      <c r="D236" s="293">
        <v>-7.2071803000000004E-2</v>
      </c>
    </row>
    <row r="237" spans="1:4" x14ac:dyDescent="0.25">
      <c r="A237" s="191"/>
      <c r="B237" s="293">
        <v>-9.4875340000000006E-3</v>
      </c>
      <c r="C237" s="293">
        <v>2.4058389999999999E-2</v>
      </c>
      <c r="D237" s="293">
        <v>-8.0362662000000001E-2</v>
      </c>
    </row>
    <row r="238" spans="1:4" x14ac:dyDescent="0.25">
      <c r="A238" s="191"/>
      <c r="B238" s="293">
        <v>-1.6569850000000001E-2</v>
      </c>
      <c r="C238" s="293">
        <v>1.12466374E-2</v>
      </c>
      <c r="D238" s="293">
        <v>-0.16269589100000001</v>
      </c>
    </row>
    <row r="239" spans="1:4" x14ac:dyDescent="0.25">
      <c r="A239" s="191">
        <f>A227+1</f>
        <v>2004</v>
      </c>
      <c r="B239" s="293">
        <v>0.53355477740000001</v>
      </c>
      <c r="C239" s="293">
        <v>0.72758102329999996</v>
      </c>
      <c r="D239" s="293">
        <v>0.82957669580000004</v>
      </c>
    </row>
    <row r="240" spans="1:4" x14ac:dyDescent="0.25">
      <c r="A240" s="191"/>
      <c r="B240" s="293">
        <v>0.16654700219999999</v>
      </c>
      <c r="C240" s="293">
        <v>0.31765927040000003</v>
      </c>
      <c r="D240" s="293">
        <v>0.37860879710000001</v>
      </c>
    </row>
    <row r="241" spans="1:4" x14ac:dyDescent="0.25">
      <c r="A241" s="191"/>
      <c r="B241" s="293">
        <v>1.99880375E-2</v>
      </c>
      <c r="C241" s="293">
        <v>0.17547454479999999</v>
      </c>
      <c r="D241" s="293">
        <v>0.26101660840000002</v>
      </c>
    </row>
    <row r="242" spans="1:4" x14ac:dyDescent="0.25">
      <c r="A242" s="191"/>
      <c r="B242" s="293">
        <v>5.0938575399999998E-2</v>
      </c>
      <c r="C242" s="293">
        <v>0.17869097740000001</v>
      </c>
      <c r="D242" s="293">
        <v>0.23674653330000001</v>
      </c>
    </row>
    <row r="243" spans="1:4" x14ac:dyDescent="0.25">
      <c r="A243" s="191"/>
      <c r="B243" s="293">
        <v>4.8933056599999997E-2</v>
      </c>
      <c r="C243" s="293">
        <v>0.1046380126</v>
      </c>
      <c r="D243" s="293">
        <v>9.8170796099999999E-2</v>
      </c>
    </row>
    <row r="244" spans="1:4" x14ac:dyDescent="0.25">
      <c r="A244" s="191"/>
      <c r="B244" s="293">
        <v>4.6081899000000003E-3</v>
      </c>
      <c r="C244" s="293">
        <v>1.2243224299999999E-2</v>
      </c>
      <c r="D244" s="293">
        <v>-1.3455850000000001E-3</v>
      </c>
    </row>
    <row r="245" spans="1:4" x14ac:dyDescent="0.25">
      <c r="A245" s="191"/>
      <c r="B245" s="293">
        <v>-1.1732859999999999E-3</v>
      </c>
      <c r="C245" s="293">
        <v>-6.9259109999999999E-3</v>
      </c>
      <c r="D245" s="293">
        <v>-3.1451677999999997E-2</v>
      </c>
    </row>
    <row r="246" spans="1:4" x14ac:dyDescent="0.25">
      <c r="A246" s="191"/>
      <c r="B246" s="293">
        <v>-6.736789E-3</v>
      </c>
      <c r="C246" s="293">
        <v>1.2651811E-3</v>
      </c>
      <c r="D246" s="293">
        <v>-4.2644301000000003E-2</v>
      </c>
    </row>
    <row r="247" spans="1:4" x14ac:dyDescent="0.25">
      <c r="A247" s="191"/>
      <c r="B247" s="293">
        <v>-8.9851319999999998E-3</v>
      </c>
      <c r="C247" s="293">
        <v>-2.9382927999999999E-2</v>
      </c>
      <c r="D247" s="293">
        <v>-6.1205186000000002E-2</v>
      </c>
    </row>
    <row r="248" spans="1:4" x14ac:dyDescent="0.25">
      <c r="A248" s="191"/>
      <c r="B248" s="293">
        <v>-9.0213740000000004E-3</v>
      </c>
      <c r="C248" s="293">
        <v>-2.9284548000000001E-2</v>
      </c>
      <c r="D248" s="293">
        <v>-7.2565199999999996E-2</v>
      </c>
    </row>
    <row r="249" spans="1:4" x14ac:dyDescent="0.25">
      <c r="A249" s="191"/>
      <c r="B249" s="293">
        <v>-1.1478284E-2</v>
      </c>
      <c r="C249" s="293">
        <v>-3.0281892000000001E-2</v>
      </c>
      <c r="D249" s="293">
        <v>-8.0923631999999995E-2</v>
      </c>
    </row>
    <row r="250" spans="1:4" x14ac:dyDescent="0.25">
      <c r="A250" s="191"/>
      <c r="B250" s="293">
        <v>-5.5599669999999999E-3</v>
      </c>
      <c r="C250" s="293">
        <v>-0.11735546400000001</v>
      </c>
      <c r="D250" s="293">
        <v>-0.208045338</v>
      </c>
    </row>
    <row r="251" spans="1:4" x14ac:dyDescent="0.25">
      <c r="A251" s="191"/>
    </row>
    <row r="252" spans="1:4" x14ac:dyDescent="0.25">
      <c r="A252" s="191"/>
    </row>
    <row r="253" spans="1:4" x14ac:dyDescent="0.25">
      <c r="A253" s="191"/>
    </row>
    <row r="254" spans="1:4" x14ac:dyDescent="0.25">
      <c r="A254" s="191"/>
    </row>
    <row r="255" spans="1:4" x14ac:dyDescent="0.25">
      <c r="A255" s="191"/>
    </row>
    <row r="256" spans="1:4" x14ac:dyDescent="0.25">
      <c r="A256" s="191"/>
    </row>
    <row r="257" spans="1:1" x14ac:dyDescent="0.25">
      <c r="A257" s="191"/>
    </row>
    <row r="258" spans="1:1" x14ac:dyDescent="0.25">
      <c r="A258" s="191"/>
    </row>
    <row r="259" spans="1:1" x14ac:dyDescent="0.25">
      <c r="A259" s="191"/>
    </row>
    <row r="260" spans="1:1" x14ac:dyDescent="0.25">
      <c r="A260" s="191"/>
    </row>
    <row r="261" spans="1:1" x14ac:dyDescent="0.25">
      <c r="A261" s="191"/>
    </row>
    <row r="262" spans="1:1" x14ac:dyDescent="0.25">
      <c r="A262" s="191"/>
    </row>
    <row r="263" spans="1:1" x14ac:dyDescent="0.25">
      <c r="A263" s="191"/>
    </row>
    <row r="264" spans="1:1" x14ac:dyDescent="0.25">
      <c r="A264" s="191"/>
    </row>
    <row r="265" spans="1:1" x14ac:dyDescent="0.25">
      <c r="A265" s="191"/>
    </row>
    <row r="266" spans="1:1" x14ac:dyDescent="0.25">
      <c r="A266" s="191"/>
    </row>
    <row r="267" spans="1:1" x14ac:dyDescent="0.25">
      <c r="A267" s="191"/>
    </row>
    <row r="268" spans="1:1" x14ac:dyDescent="0.25">
      <c r="A268" s="191"/>
    </row>
    <row r="269" spans="1:1" x14ac:dyDescent="0.25">
      <c r="A269" s="191"/>
    </row>
    <row r="270" spans="1:1" x14ac:dyDescent="0.25">
      <c r="A270" s="191"/>
    </row>
    <row r="271" spans="1:1" x14ac:dyDescent="0.25">
      <c r="A271" s="191"/>
    </row>
    <row r="272" spans="1:1" x14ac:dyDescent="0.25">
      <c r="A272" s="191"/>
    </row>
    <row r="273" spans="1:1" x14ac:dyDescent="0.25">
      <c r="A273" s="191"/>
    </row>
    <row r="274" spans="1:1" x14ac:dyDescent="0.25">
      <c r="A274" s="191"/>
    </row>
    <row r="275" spans="1:1" x14ac:dyDescent="0.25">
      <c r="A275" s="191"/>
    </row>
    <row r="276" spans="1:1" x14ac:dyDescent="0.25">
      <c r="A276" s="191"/>
    </row>
    <row r="277" spans="1:1" x14ac:dyDescent="0.25">
      <c r="A277" s="191"/>
    </row>
    <row r="278" spans="1:1" x14ac:dyDescent="0.25">
      <c r="A278" s="191"/>
    </row>
    <row r="279" spans="1:1" x14ac:dyDescent="0.25">
      <c r="A279" s="191"/>
    </row>
    <row r="280" spans="1:1" x14ac:dyDescent="0.25">
      <c r="A280" s="191"/>
    </row>
    <row r="281" spans="1:1" x14ac:dyDescent="0.25">
      <c r="A281" s="191"/>
    </row>
    <row r="282" spans="1:1" x14ac:dyDescent="0.25">
      <c r="A282" s="191"/>
    </row>
    <row r="283" spans="1:1" x14ac:dyDescent="0.25">
      <c r="A283" s="191"/>
    </row>
  </sheetData>
  <mergeCells count="6">
    <mergeCell ref="B45:D45"/>
    <mergeCell ref="N28:P28"/>
    <mergeCell ref="B28:D28"/>
    <mergeCell ref="A24:J24"/>
    <mergeCell ref="F28:H28"/>
    <mergeCell ref="J28:L28"/>
  </mergeCells>
  <hyperlinks>
    <hyperlink ref="J1" location="Index!A1" display="Index" xr:uid="{00000000-0004-0000-0200-000000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R44"/>
  <sheetViews>
    <sheetView workbookViewId="0">
      <selection activeCell="Q26" sqref="Q26"/>
    </sheetView>
  </sheetViews>
  <sheetFormatPr defaultRowHeight="15" x14ac:dyDescent="0.25"/>
  <cols>
    <col min="1" max="1" width="10.140625" customWidth="1"/>
    <col min="5" max="5" width="3.85546875" customWidth="1"/>
    <col min="9" max="9" width="3.28515625" customWidth="1"/>
  </cols>
  <sheetData>
    <row r="1" spans="1:11" x14ac:dyDescent="0.25">
      <c r="A1" s="62" t="s">
        <v>228</v>
      </c>
      <c r="K1" s="184" t="s">
        <v>113</v>
      </c>
    </row>
    <row r="4" spans="1:11" s="114" customFormat="1" x14ac:dyDescent="0.25"/>
    <row r="5" spans="1:11" s="114" customFormat="1" x14ac:dyDescent="0.25"/>
    <row r="6" spans="1:11" s="114" customFormat="1" x14ac:dyDescent="0.25"/>
    <row r="7" spans="1:11" s="114" customFormat="1" x14ac:dyDescent="0.25"/>
    <row r="26" spans="1:18" ht="41.25" customHeight="1" x14ac:dyDescent="0.25">
      <c r="A26" s="302" t="s">
        <v>217</v>
      </c>
      <c r="B26" s="302"/>
      <c r="C26" s="302"/>
      <c r="D26" s="302"/>
      <c r="E26" s="302"/>
      <c r="F26" s="302"/>
      <c r="G26" s="302"/>
      <c r="H26" s="302"/>
      <c r="I26" s="302"/>
      <c r="J26" s="302"/>
    </row>
    <row r="27" spans="1:18" x14ac:dyDescent="0.25">
      <c r="A27" s="71" t="s">
        <v>232</v>
      </c>
      <c r="B27" s="73"/>
      <c r="C27" s="73"/>
      <c r="D27" s="73"/>
      <c r="E27" s="73"/>
      <c r="F27" s="73"/>
      <c r="G27" s="73"/>
      <c r="H27" s="73"/>
      <c r="I27" s="73"/>
    </row>
    <row r="28" spans="1:18" x14ac:dyDescent="0.25">
      <c r="N28" s="11"/>
      <c r="O28" s="11"/>
      <c r="P28" s="11"/>
      <c r="Q28" s="11"/>
    </row>
    <row r="29" spans="1:18" x14ac:dyDescent="0.25">
      <c r="A29" s="8"/>
      <c r="B29" s="8"/>
      <c r="C29" s="8"/>
      <c r="D29" s="8"/>
      <c r="E29" s="8"/>
      <c r="F29" s="8"/>
      <c r="G29" s="8"/>
      <c r="H29" s="8"/>
      <c r="I29" s="8"/>
      <c r="J29" s="8"/>
      <c r="K29" s="8"/>
      <c r="L29" s="8"/>
      <c r="N29" s="11"/>
      <c r="O29" s="11"/>
      <c r="P29" s="11"/>
      <c r="Q29" s="11"/>
    </row>
    <row r="30" spans="1:18" x14ac:dyDescent="0.25">
      <c r="B30" s="303" t="s">
        <v>118</v>
      </c>
      <c r="C30" s="303"/>
      <c r="D30" s="303"/>
      <c r="F30" s="303" t="s">
        <v>120</v>
      </c>
      <c r="G30" s="303"/>
      <c r="H30" s="303"/>
      <c r="J30" s="303" t="s">
        <v>119</v>
      </c>
      <c r="K30" s="303"/>
      <c r="L30" s="303"/>
      <c r="N30" s="136"/>
      <c r="O30" s="136"/>
      <c r="P30" s="136"/>
      <c r="Q30" s="11"/>
      <c r="R30" s="114"/>
    </row>
    <row r="31" spans="1:18" x14ac:dyDescent="0.25">
      <c r="A31" s="8"/>
      <c r="B31" s="110" t="s">
        <v>59</v>
      </c>
      <c r="C31" s="110" t="s">
        <v>60</v>
      </c>
      <c r="D31" s="110" t="s">
        <v>61</v>
      </c>
      <c r="E31" s="8"/>
      <c r="F31" s="110" t="s">
        <v>59</v>
      </c>
      <c r="G31" s="110" t="s">
        <v>60</v>
      </c>
      <c r="H31" s="110" t="s">
        <v>61</v>
      </c>
      <c r="I31" s="8"/>
      <c r="J31" s="110" t="s">
        <v>59</v>
      </c>
      <c r="K31" s="110" t="s">
        <v>60</v>
      </c>
      <c r="L31" s="110" t="s">
        <v>61</v>
      </c>
      <c r="N31" s="186"/>
      <c r="O31" s="186"/>
      <c r="P31" s="186"/>
      <c r="Q31" s="11"/>
      <c r="R31" s="114"/>
    </row>
    <row r="32" spans="1:18" x14ac:dyDescent="0.25">
      <c r="A32" s="72" t="s">
        <v>15</v>
      </c>
      <c r="B32" s="18">
        <v>10.926391713999999</v>
      </c>
      <c r="C32" s="18">
        <v>21.595154429000001</v>
      </c>
      <c r="D32" s="18">
        <v>27.181801368999999</v>
      </c>
      <c r="F32" s="18">
        <v>11.355567227</v>
      </c>
      <c r="G32" s="18">
        <v>21.754201681000001</v>
      </c>
      <c r="H32" s="18">
        <v>27.435924369999999</v>
      </c>
      <c r="J32" s="18">
        <v>13.309236948000001</v>
      </c>
      <c r="K32" s="18">
        <v>23.453815260999999</v>
      </c>
      <c r="L32" s="18">
        <v>29.337349398000001</v>
      </c>
      <c r="N32" s="187"/>
      <c r="O32" s="187"/>
      <c r="P32" s="187"/>
      <c r="Q32" s="11"/>
      <c r="R32" s="114"/>
    </row>
    <row r="33" spans="1:18" x14ac:dyDescent="0.25">
      <c r="A33" s="72" t="s">
        <v>16</v>
      </c>
      <c r="B33" s="109">
        <v>9.3281487102000007</v>
      </c>
      <c r="C33" s="18">
        <v>14.75853566</v>
      </c>
      <c r="D33" s="18">
        <v>18.953148710000001</v>
      </c>
      <c r="F33" s="109">
        <v>9.7967229902999993</v>
      </c>
      <c r="G33" s="18">
        <v>14.578084996999999</v>
      </c>
      <c r="H33" s="18">
        <v>19.761392729000001</v>
      </c>
      <c r="J33" s="109">
        <v>6.6237745097999996</v>
      </c>
      <c r="K33" s="18">
        <v>14.041666666999999</v>
      </c>
      <c r="L33" s="18">
        <v>21.589460784</v>
      </c>
      <c r="N33" s="188"/>
      <c r="O33" s="187"/>
      <c r="P33" s="187"/>
      <c r="Q33" s="11"/>
      <c r="R33" s="114"/>
    </row>
    <row r="34" spans="1:18" x14ac:dyDescent="0.25">
      <c r="A34" s="72" t="s">
        <v>17</v>
      </c>
      <c r="B34" s="109">
        <v>0.19169160360000001</v>
      </c>
      <c r="C34" s="18">
        <v>5.8090124978000004</v>
      </c>
      <c r="D34" s="18">
        <v>12.363316318000001</v>
      </c>
      <c r="F34" s="109">
        <v>-1.0622886999999999E-2</v>
      </c>
      <c r="G34" s="18">
        <v>3.8140994688999998</v>
      </c>
      <c r="H34" s="18">
        <v>10.432158378</v>
      </c>
      <c r="J34" s="109">
        <v>-2.2811344020000002</v>
      </c>
      <c r="K34" s="18">
        <v>2.5487053021000001</v>
      </c>
      <c r="L34" s="18">
        <v>10.159062885000001</v>
      </c>
      <c r="N34" s="188"/>
      <c r="O34" s="187"/>
      <c r="P34" s="187"/>
      <c r="Q34" s="11"/>
      <c r="R34" s="114"/>
    </row>
    <row r="35" spans="1:18" x14ac:dyDescent="0.25">
      <c r="A35" s="72" t="s">
        <v>18</v>
      </c>
      <c r="B35" s="18">
        <v>-3.672043011</v>
      </c>
      <c r="C35" s="18">
        <v>-1.5948540710000001</v>
      </c>
      <c r="D35" s="18">
        <v>1.8166282642</v>
      </c>
      <c r="F35" s="18">
        <v>-3.2189249719999999</v>
      </c>
      <c r="G35" s="18">
        <v>-0.69204927199999999</v>
      </c>
      <c r="H35" s="18">
        <v>2.0403135498</v>
      </c>
      <c r="J35" s="18">
        <v>-0.409295352</v>
      </c>
      <c r="K35" s="18">
        <v>0.88155922040000001</v>
      </c>
      <c r="L35" s="18">
        <v>1.0884557721000001</v>
      </c>
      <c r="N35" s="187"/>
      <c r="O35" s="187"/>
      <c r="P35" s="187"/>
      <c r="Q35" s="11"/>
      <c r="R35" s="114"/>
    </row>
    <row r="36" spans="1:18" x14ac:dyDescent="0.25">
      <c r="A36" s="72" t="s">
        <v>19</v>
      </c>
      <c r="B36" s="18">
        <v>-2.5346802749999999</v>
      </c>
      <c r="C36" s="18">
        <v>-4.0270776919999998</v>
      </c>
      <c r="D36" s="18">
        <v>-3.943345136</v>
      </c>
      <c r="F36" s="18">
        <v>-2.2720763719999999</v>
      </c>
      <c r="G36" s="18">
        <v>-3.6628878280000001</v>
      </c>
      <c r="H36" s="18">
        <v>-3.9266109789999999</v>
      </c>
      <c r="J36" s="18">
        <v>-1.2009345789999999</v>
      </c>
      <c r="K36" s="18">
        <v>-1.795950156</v>
      </c>
      <c r="L36" s="18">
        <v>-2.102803738</v>
      </c>
      <c r="N36" s="187"/>
      <c r="O36" s="187"/>
      <c r="P36" s="187"/>
      <c r="Q36" s="11"/>
      <c r="R36" s="114"/>
    </row>
    <row r="37" spans="1:18" x14ac:dyDescent="0.25">
      <c r="A37" s="72" t="s">
        <v>20</v>
      </c>
      <c r="B37" s="18">
        <v>-2.6573350690000002</v>
      </c>
      <c r="C37" s="18">
        <v>-6.3810763890000004</v>
      </c>
      <c r="D37" s="18">
        <v>-7.7866753470000001</v>
      </c>
      <c r="F37" s="18">
        <v>-2.3320895519999998</v>
      </c>
      <c r="G37" s="18">
        <v>-5.1952736320000001</v>
      </c>
      <c r="H37" s="18">
        <v>-7.610696517</v>
      </c>
      <c r="J37" s="18">
        <v>-1.9481361429999999</v>
      </c>
      <c r="K37" s="18">
        <v>-4.0129659640000002</v>
      </c>
      <c r="L37" s="18">
        <v>-6.314424635</v>
      </c>
      <c r="N37" s="187"/>
      <c r="O37" s="187"/>
      <c r="P37" s="187"/>
      <c r="Q37" s="11"/>
      <c r="R37" s="114"/>
    </row>
    <row r="38" spans="1:18" x14ac:dyDescent="0.25">
      <c r="A38" s="72" t="s">
        <v>21</v>
      </c>
      <c r="B38" s="18">
        <v>-3.2377938519999998</v>
      </c>
      <c r="C38" s="18">
        <v>-7.5316455700000002</v>
      </c>
      <c r="D38" s="18">
        <v>-10.98191682</v>
      </c>
      <c r="F38" s="18">
        <v>-3.8469453379999998</v>
      </c>
      <c r="G38" s="18">
        <v>-8.0919614150000001</v>
      </c>
      <c r="H38" s="18">
        <v>-11.00900322</v>
      </c>
      <c r="J38" s="18">
        <v>-2.7044334980000002</v>
      </c>
      <c r="K38" s="18">
        <v>-6.2857142860000002</v>
      </c>
      <c r="L38" s="18">
        <v>-10.38095238</v>
      </c>
      <c r="N38" s="187"/>
      <c r="O38" s="187"/>
      <c r="P38" s="187"/>
      <c r="Q38" s="11"/>
      <c r="R38" s="114"/>
    </row>
    <row r="39" spans="1:18" x14ac:dyDescent="0.25">
      <c r="A39" s="72" t="s">
        <v>22</v>
      </c>
      <c r="B39" s="18">
        <v>-3.626611418</v>
      </c>
      <c r="C39" s="18">
        <v>-9.3172191529999999</v>
      </c>
      <c r="D39" s="18">
        <v>-14.39410681</v>
      </c>
      <c r="F39" s="18">
        <v>-3.7422611039999998</v>
      </c>
      <c r="G39" s="18">
        <v>-8.7368775240000005</v>
      </c>
      <c r="H39" s="18">
        <v>-14.264468369999999</v>
      </c>
      <c r="J39" s="18">
        <v>-4.2675367050000004</v>
      </c>
      <c r="K39" s="18">
        <v>-11.703099509999999</v>
      </c>
      <c r="L39" s="18">
        <v>-15.574225119999999</v>
      </c>
      <c r="N39" s="187"/>
      <c r="O39" s="187"/>
      <c r="P39" s="187"/>
      <c r="Q39" s="11"/>
      <c r="R39" s="114"/>
    </row>
    <row r="40" spans="1:18" x14ac:dyDescent="0.25">
      <c r="A40" s="72" t="s">
        <v>23</v>
      </c>
      <c r="B40" s="18">
        <v>-3.9810570630000002</v>
      </c>
      <c r="C40" s="18">
        <v>-10.25631431</v>
      </c>
      <c r="D40" s="18">
        <v>-16.979653880000001</v>
      </c>
      <c r="F40" s="18">
        <v>-4.3036410920000003</v>
      </c>
      <c r="G40" s="18">
        <v>-10.993498049999999</v>
      </c>
      <c r="H40" s="18">
        <v>-17.78803641</v>
      </c>
      <c r="J40" s="18">
        <v>-4.1183333329999998</v>
      </c>
      <c r="K40" s="18">
        <v>-11.095000000000001</v>
      </c>
      <c r="L40" s="18">
        <v>-19.793333329999999</v>
      </c>
      <c r="N40" s="187"/>
      <c r="O40" s="187"/>
      <c r="P40" s="187"/>
      <c r="Q40" s="11"/>
      <c r="R40" s="114"/>
    </row>
    <row r="41" spans="1:18" x14ac:dyDescent="0.25">
      <c r="A41" s="72" t="s">
        <v>25</v>
      </c>
      <c r="B41" s="18">
        <v>-3.84910123</v>
      </c>
      <c r="C41" s="18">
        <v>-10.20719016</v>
      </c>
      <c r="D41" s="18">
        <v>-17.489593190000001</v>
      </c>
      <c r="F41" s="18">
        <v>-5.3819628650000002</v>
      </c>
      <c r="G41" s="18">
        <v>-11.753315649999999</v>
      </c>
      <c r="H41" s="18">
        <v>-16.91246684</v>
      </c>
      <c r="J41" s="18">
        <v>-5.7637540449999998</v>
      </c>
      <c r="K41" s="18">
        <v>-14.229773460000001</v>
      </c>
      <c r="L41" s="18">
        <v>-22.695792879999999</v>
      </c>
      <c r="N41" s="187"/>
      <c r="O41" s="187"/>
      <c r="P41" s="187"/>
      <c r="Q41" s="11"/>
      <c r="R41" s="114"/>
    </row>
    <row r="42" spans="1:18" x14ac:dyDescent="0.25">
      <c r="A42" s="72" t="s">
        <v>24</v>
      </c>
      <c r="B42" s="18">
        <v>-3.4631771150000001</v>
      </c>
      <c r="C42" s="18">
        <v>-10.34449178</v>
      </c>
      <c r="D42" s="18">
        <v>-17.384662200000001</v>
      </c>
      <c r="F42" s="18">
        <v>-4.6113902849999997</v>
      </c>
      <c r="G42" s="18">
        <v>-10.294807369999999</v>
      </c>
      <c r="H42" s="18">
        <v>-15.862646570000001</v>
      </c>
      <c r="J42" s="18">
        <v>-4.5210084029999997</v>
      </c>
      <c r="K42" s="18">
        <v>-14.176470589999999</v>
      </c>
      <c r="L42" s="18">
        <v>-18.41176471</v>
      </c>
      <c r="N42" s="187"/>
      <c r="O42" s="187"/>
      <c r="P42" s="187"/>
      <c r="Q42" s="11"/>
      <c r="R42" s="114"/>
    </row>
    <row r="43" spans="1:18" x14ac:dyDescent="0.25">
      <c r="A43" s="111" t="s">
        <v>14</v>
      </c>
      <c r="B43" s="112">
        <v>-2.5637755100000001</v>
      </c>
      <c r="C43" s="112">
        <v>-7.0688775509999999</v>
      </c>
      <c r="D43" s="112">
        <v>-15.420918370000001</v>
      </c>
      <c r="E43" s="8"/>
      <c r="F43" s="112">
        <v>-1.258992806</v>
      </c>
      <c r="G43" s="112">
        <v>-9.7410071939999998</v>
      </c>
      <c r="H43" s="112">
        <v>-8.3812949640000003</v>
      </c>
      <c r="I43" s="8"/>
      <c r="J43" s="112">
        <v>-4.5614035089999998</v>
      </c>
      <c r="K43" s="112">
        <v>-5.5438596489999998</v>
      </c>
      <c r="L43" s="112">
        <v>-14.73684211</v>
      </c>
      <c r="N43" s="187"/>
      <c r="O43" s="187"/>
      <c r="P43" s="187"/>
      <c r="Q43" s="11"/>
      <c r="R43" s="114"/>
    </row>
    <row r="44" spans="1:18" x14ac:dyDescent="0.25">
      <c r="N44" s="11"/>
      <c r="O44" s="11"/>
      <c r="P44" s="11"/>
      <c r="Q44" s="11"/>
      <c r="R44" s="114"/>
    </row>
  </sheetData>
  <mergeCells count="4">
    <mergeCell ref="A26:J26"/>
    <mergeCell ref="B30:D30"/>
    <mergeCell ref="J30:L30"/>
    <mergeCell ref="F30:H30"/>
  </mergeCells>
  <hyperlinks>
    <hyperlink ref="K1" location="Index!A1" display="Index"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E73"/>
  <sheetViews>
    <sheetView workbookViewId="0"/>
  </sheetViews>
  <sheetFormatPr defaultRowHeight="15" x14ac:dyDescent="0.25"/>
  <cols>
    <col min="1" max="1" width="11.42578125" customWidth="1"/>
    <col min="3" max="3" width="9.5703125" customWidth="1"/>
    <col min="13" max="13" width="4.42578125" customWidth="1"/>
    <col min="14" max="24" width="7.42578125" customWidth="1"/>
  </cols>
  <sheetData>
    <row r="1" spans="1:10" x14ac:dyDescent="0.25">
      <c r="A1" s="62" t="s">
        <v>230</v>
      </c>
      <c r="J1" s="184" t="s">
        <v>113</v>
      </c>
    </row>
    <row r="26" spans="1:31" s="73" customFormat="1" ht="27" customHeight="1" x14ac:dyDescent="0.25">
      <c r="A26" s="302" t="s">
        <v>139</v>
      </c>
      <c r="B26" s="302"/>
      <c r="C26" s="302"/>
      <c r="D26" s="302"/>
      <c r="E26" s="302"/>
      <c r="F26" s="302"/>
      <c r="G26" s="302"/>
      <c r="H26" s="302"/>
      <c r="I26" s="302"/>
    </row>
    <row r="27" spans="1:31" x14ac:dyDescent="0.25">
      <c r="A27" s="71" t="s">
        <v>232</v>
      </c>
      <c r="B27" s="73"/>
      <c r="C27" s="73"/>
      <c r="D27" s="73"/>
      <c r="E27" s="73"/>
      <c r="F27" s="73"/>
      <c r="G27" s="73"/>
      <c r="H27" s="73"/>
      <c r="I27" s="73"/>
    </row>
    <row r="28" spans="1:31" s="114" customFormat="1" x14ac:dyDescent="0.25">
      <c r="A28" s="71"/>
      <c r="B28" s="191"/>
    </row>
    <row r="29" spans="1:31" x14ac:dyDescent="0.25">
      <c r="A29" s="8"/>
      <c r="B29" s="8"/>
      <c r="C29" s="8"/>
      <c r="D29" s="8"/>
      <c r="E29" s="8"/>
      <c r="F29" s="8"/>
      <c r="G29" s="8"/>
      <c r="H29" s="8"/>
      <c r="I29" s="8"/>
      <c r="J29" s="8"/>
      <c r="K29" s="8"/>
      <c r="L29" s="8"/>
      <c r="M29" s="8"/>
      <c r="N29" s="8"/>
      <c r="O29" s="8"/>
      <c r="P29" s="8"/>
      <c r="Q29" s="8"/>
      <c r="R29" s="8"/>
      <c r="S29" s="8"/>
      <c r="T29" s="8"/>
      <c r="U29" s="8"/>
      <c r="V29" s="8"/>
      <c r="W29" s="8"/>
      <c r="X29" s="8"/>
    </row>
    <row r="30" spans="1:31" s="40" customFormat="1" x14ac:dyDescent="0.25">
      <c r="A30" s="8"/>
      <c r="B30" s="304" t="s">
        <v>64</v>
      </c>
      <c r="C30" s="304"/>
      <c r="D30" s="304"/>
      <c r="E30" s="304"/>
      <c r="F30" s="304"/>
      <c r="G30" s="304"/>
      <c r="H30" s="304"/>
      <c r="I30" s="304"/>
      <c r="J30" s="304"/>
      <c r="K30" s="304"/>
      <c r="L30" s="304"/>
      <c r="M30" s="189"/>
      <c r="N30" s="305" t="s">
        <v>65</v>
      </c>
      <c r="O30" s="305"/>
      <c r="P30" s="305"/>
      <c r="Q30" s="305"/>
      <c r="R30" s="305"/>
      <c r="S30" s="305"/>
      <c r="T30" s="305"/>
      <c r="U30" s="305"/>
      <c r="V30" s="305"/>
      <c r="W30" s="305"/>
      <c r="X30" s="305"/>
    </row>
    <row r="31" spans="1:31" s="40" customFormat="1" x14ac:dyDescent="0.25">
      <c r="A31" s="118"/>
      <c r="B31" s="123">
        <v>2000</v>
      </c>
      <c r="C31" s="123">
        <f>B31+1</f>
        <v>2001</v>
      </c>
      <c r="D31" s="123">
        <f t="shared" ref="D31:L31" si="0">C31+1</f>
        <v>2002</v>
      </c>
      <c r="E31" s="123">
        <f t="shared" si="0"/>
        <v>2003</v>
      </c>
      <c r="F31" s="123">
        <f t="shared" si="0"/>
        <v>2004</v>
      </c>
      <c r="G31" s="123">
        <f t="shared" si="0"/>
        <v>2005</v>
      </c>
      <c r="H31" s="123">
        <f t="shared" si="0"/>
        <v>2006</v>
      </c>
      <c r="I31" s="123">
        <f t="shared" si="0"/>
        <v>2007</v>
      </c>
      <c r="J31" s="123">
        <f t="shared" si="0"/>
        <v>2008</v>
      </c>
      <c r="K31" s="123">
        <f t="shared" si="0"/>
        <v>2009</v>
      </c>
      <c r="L31" s="123">
        <f t="shared" si="0"/>
        <v>2010</v>
      </c>
      <c r="M31" s="8"/>
      <c r="N31" s="124">
        <v>2000</v>
      </c>
      <c r="O31" s="124">
        <v>2001</v>
      </c>
      <c r="P31" s="124">
        <v>2002</v>
      </c>
      <c r="Q31" s="124">
        <v>2003</v>
      </c>
      <c r="R31" s="124">
        <v>2004</v>
      </c>
      <c r="S31" s="124">
        <v>2005</v>
      </c>
      <c r="T31" s="124">
        <v>2006</v>
      </c>
      <c r="U31" s="124">
        <v>2007</v>
      </c>
      <c r="V31" s="124">
        <v>2008</v>
      </c>
      <c r="W31" s="124">
        <v>2009</v>
      </c>
      <c r="X31" s="124">
        <v>2010</v>
      </c>
    </row>
    <row r="32" spans="1:31" x14ac:dyDescent="0.25">
      <c r="A32" s="72" t="s">
        <v>15</v>
      </c>
      <c r="B32" s="9">
        <v>19998.377106</v>
      </c>
      <c r="C32" s="9">
        <v>19448.742324999999</v>
      </c>
      <c r="D32" s="9">
        <v>17448.559841999999</v>
      </c>
      <c r="E32" s="9">
        <v>15719.447391</v>
      </c>
      <c r="F32" s="9">
        <v>13795.055899999999</v>
      </c>
      <c r="G32" s="41">
        <v>6726.6454113</v>
      </c>
      <c r="H32" s="9">
        <v>13506.587976999999</v>
      </c>
      <c r="I32" s="9">
        <v>16358.839035999999</v>
      </c>
      <c r="J32" s="9">
        <v>17778.883548000002</v>
      </c>
      <c r="K32" s="9">
        <v>17767.940762999999</v>
      </c>
      <c r="L32" s="9">
        <v>18382.380410000002</v>
      </c>
      <c r="N32" s="226">
        <f t="shared" ref="N32:N40" si="1">B32/$G32</f>
        <v>2.9730089640826018</v>
      </c>
      <c r="O32" s="226">
        <f t="shared" ref="O32:O40" si="2">C32/$G32</f>
        <v>2.8912988771978858</v>
      </c>
      <c r="P32" s="226">
        <f t="shared" ref="P32:P40" si="3">D32/$G32</f>
        <v>2.5939467260587872</v>
      </c>
      <c r="Q32" s="226">
        <f t="shared" ref="Q32:Q40" si="4">E32/$G32</f>
        <v>2.3368925266363996</v>
      </c>
      <c r="R32" s="226">
        <f t="shared" ref="R32:R40" si="5">F32/$G32</f>
        <v>2.0508076547079281</v>
      </c>
      <c r="S32" s="227">
        <f t="shared" ref="S32:S40" si="6">G32/$G32</f>
        <v>1</v>
      </c>
      <c r="T32" s="226">
        <f t="shared" ref="T32:T40" si="7">H32/$G32</f>
        <v>2.0079232888224592</v>
      </c>
      <c r="U32" s="226">
        <f t="shared" ref="U32:U40" si="8">I32/$G32</f>
        <v>2.4319460943368605</v>
      </c>
      <c r="V32" s="226">
        <f t="shared" ref="V32:V40" si="9">J32/$G32</f>
        <v>2.6430534777607719</v>
      </c>
      <c r="W32" s="226">
        <f t="shared" ref="W32:W40" si="10">K32/$G32</f>
        <v>2.6414266958611905</v>
      </c>
      <c r="X32" s="226">
        <f t="shared" ref="X32:X40" si="11">L32/$G32</f>
        <v>2.7327708368750478</v>
      </c>
      <c r="AE32" s="12"/>
    </row>
    <row r="33" spans="1:31" x14ac:dyDescent="0.25">
      <c r="A33" s="72" t="s">
        <v>16</v>
      </c>
      <c r="B33" s="9">
        <v>20994.83929</v>
      </c>
      <c r="C33" s="9">
        <v>20995.222151999998</v>
      </c>
      <c r="D33" s="9">
        <v>20776.706338</v>
      </c>
      <c r="E33" s="9">
        <v>19272.639158000002</v>
      </c>
      <c r="F33" s="9">
        <v>17810.119475</v>
      </c>
      <c r="G33" s="41">
        <v>15686.022661999999</v>
      </c>
      <c r="H33" s="9">
        <v>18032.510684000001</v>
      </c>
      <c r="I33" s="9">
        <v>20573.920137000001</v>
      </c>
      <c r="J33" s="9">
        <v>21383.622492999999</v>
      </c>
      <c r="K33" s="9">
        <v>21303.613584999999</v>
      </c>
      <c r="L33" s="9">
        <v>21320.059058999999</v>
      </c>
      <c r="N33" s="226">
        <f t="shared" si="1"/>
        <v>1.3384424938299251</v>
      </c>
      <c r="O33" s="226">
        <f t="shared" si="2"/>
        <v>1.3384669016743003</v>
      </c>
      <c r="P33" s="226">
        <f t="shared" si="3"/>
        <v>1.3245362948717638</v>
      </c>
      <c r="Q33" s="226">
        <f t="shared" si="4"/>
        <v>1.2286504726713625</v>
      </c>
      <c r="R33" s="226">
        <f t="shared" si="5"/>
        <v>1.1354133459303044</v>
      </c>
      <c r="S33" s="227">
        <f t="shared" si="6"/>
        <v>1</v>
      </c>
      <c r="T33" s="226">
        <f t="shared" si="7"/>
        <v>1.1495910131307192</v>
      </c>
      <c r="U33" s="226">
        <f t="shared" si="8"/>
        <v>1.3116084669978914</v>
      </c>
      <c r="V33" s="226">
        <f t="shared" si="9"/>
        <v>1.3632278209569757</v>
      </c>
      <c r="W33" s="226">
        <f t="shared" si="10"/>
        <v>1.3581271711795262</v>
      </c>
      <c r="X33" s="226">
        <f t="shared" si="11"/>
        <v>1.3591755869796538</v>
      </c>
      <c r="AE33" s="12"/>
    </row>
    <row r="34" spans="1:31" x14ac:dyDescent="0.25">
      <c r="A34" s="72" t="s">
        <v>17</v>
      </c>
      <c r="B34" s="9">
        <v>23253.779155</v>
      </c>
      <c r="C34" s="9">
        <v>23316.709920000001</v>
      </c>
      <c r="D34" s="9">
        <v>22637.871444</v>
      </c>
      <c r="E34" s="9">
        <v>20582.860466999999</v>
      </c>
      <c r="F34" s="9">
        <v>18648.374027999998</v>
      </c>
      <c r="G34" s="41">
        <v>16957.754751</v>
      </c>
      <c r="H34" s="9">
        <v>19443.929620999999</v>
      </c>
      <c r="I34" s="9">
        <v>22229.741865</v>
      </c>
      <c r="J34" s="9">
        <v>23614.824035000001</v>
      </c>
      <c r="K34" s="9">
        <v>23277.658992000001</v>
      </c>
      <c r="L34" s="9">
        <v>23432.923662000001</v>
      </c>
      <c r="N34" s="226">
        <f t="shared" si="1"/>
        <v>1.3712770055026726</v>
      </c>
      <c r="O34" s="226">
        <f t="shared" si="2"/>
        <v>1.3749880371766205</v>
      </c>
      <c r="P34" s="226">
        <f t="shared" si="3"/>
        <v>1.3349568841161028</v>
      </c>
      <c r="Q34" s="226">
        <f t="shared" si="4"/>
        <v>1.2137727410986543</v>
      </c>
      <c r="R34" s="226">
        <f t="shared" si="5"/>
        <v>1.0996959386324596</v>
      </c>
      <c r="S34" s="227">
        <f t="shared" si="6"/>
        <v>1</v>
      </c>
      <c r="T34" s="226">
        <f t="shared" si="7"/>
        <v>1.1466099083579087</v>
      </c>
      <c r="U34" s="226">
        <f t="shared" si="8"/>
        <v>1.3108894539053946</v>
      </c>
      <c r="V34" s="226">
        <f t="shared" si="9"/>
        <v>1.3925678476749661</v>
      </c>
      <c r="W34" s="226">
        <f t="shared" si="10"/>
        <v>1.3726852011836834</v>
      </c>
      <c r="X34" s="226">
        <f t="shared" si="11"/>
        <v>1.3818411697821116</v>
      </c>
      <c r="AE34" s="12"/>
    </row>
    <row r="35" spans="1:31" x14ac:dyDescent="0.25">
      <c r="A35" s="72" t="s">
        <v>18</v>
      </c>
      <c r="B35" s="9">
        <v>22984.277479</v>
      </c>
      <c r="C35" s="9">
        <v>23122.207655999999</v>
      </c>
      <c r="D35" s="9">
        <v>22953.629314000002</v>
      </c>
      <c r="E35" s="9">
        <v>22748.221452000002</v>
      </c>
      <c r="F35" s="9">
        <v>22662.549333999999</v>
      </c>
      <c r="G35" s="41">
        <v>22342.782737000001</v>
      </c>
      <c r="H35" s="9">
        <v>23982.23648</v>
      </c>
      <c r="I35" s="9">
        <v>25150.833477</v>
      </c>
      <c r="J35" s="9">
        <v>25017.813010000002</v>
      </c>
      <c r="K35" s="9">
        <v>24370.428134000002</v>
      </c>
      <c r="L35" s="9">
        <v>24304.339356</v>
      </c>
      <c r="N35" s="226">
        <f t="shared" si="1"/>
        <v>1.0287114971107727</v>
      </c>
      <c r="O35" s="226">
        <f t="shared" si="2"/>
        <v>1.0348848631871292</v>
      </c>
      <c r="P35" s="226">
        <f t="shared" si="3"/>
        <v>1.0273397716027748</v>
      </c>
      <c r="Q35" s="226">
        <f t="shared" si="4"/>
        <v>1.0181462944778399</v>
      </c>
      <c r="R35" s="226">
        <f t="shared" si="5"/>
        <v>1.0143118518746754</v>
      </c>
      <c r="S35" s="227">
        <f t="shared" si="6"/>
        <v>1</v>
      </c>
      <c r="T35" s="226">
        <f t="shared" si="7"/>
        <v>1.0733773300442579</v>
      </c>
      <c r="U35" s="226">
        <f t="shared" si="8"/>
        <v>1.1256804388716461</v>
      </c>
      <c r="V35" s="226">
        <f t="shared" si="9"/>
        <v>1.1197268175807891</v>
      </c>
      <c r="W35" s="226">
        <f t="shared" si="10"/>
        <v>1.0907516946688198</v>
      </c>
      <c r="X35" s="226">
        <f t="shared" si="11"/>
        <v>1.0877937471840349</v>
      </c>
      <c r="AE35" s="12"/>
    </row>
    <row r="36" spans="1:31" x14ac:dyDescent="0.25">
      <c r="A36" s="72" t="s">
        <v>19</v>
      </c>
      <c r="B36" s="9">
        <v>27125.669579000001</v>
      </c>
      <c r="C36" s="9">
        <v>27340.400594999999</v>
      </c>
      <c r="D36" s="9">
        <v>27347.034309999999</v>
      </c>
      <c r="E36" s="9">
        <v>27712.708222000001</v>
      </c>
      <c r="F36" s="9">
        <v>28397.443336</v>
      </c>
      <c r="G36" s="41">
        <v>29538.319252000001</v>
      </c>
      <c r="H36" s="9">
        <v>30298.573166999999</v>
      </c>
      <c r="I36" s="9">
        <v>30458.248651999998</v>
      </c>
      <c r="J36" s="9">
        <v>30008.261441999999</v>
      </c>
      <c r="K36" s="9">
        <v>29070.742213000001</v>
      </c>
      <c r="L36" s="9">
        <v>29251.067532000001</v>
      </c>
      <c r="N36" s="226">
        <f t="shared" si="1"/>
        <v>0.91832136241683271</v>
      </c>
      <c r="O36" s="226">
        <f t="shared" si="2"/>
        <v>0.92559093703846462</v>
      </c>
      <c r="P36" s="226">
        <f t="shared" si="3"/>
        <v>0.92581551701349318</v>
      </c>
      <c r="Q36" s="226">
        <f t="shared" si="4"/>
        <v>0.93819516220861521</v>
      </c>
      <c r="R36" s="226">
        <f t="shared" si="5"/>
        <v>0.96137641054432188</v>
      </c>
      <c r="S36" s="227">
        <f t="shared" si="6"/>
        <v>1</v>
      </c>
      <c r="T36" s="226">
        <f t="shared" si="7"/>
        <v>1.0257378867265281</v>
      </c>
      <c r="U36" s="226">
        <f t="shared" si="8"/>
        <v>1.0311435932475308</v>
      </c>
      <c r="V36" s="226">
        <f t="shared" si="9"/>
        <v>1.0159095778602292</v>
      </c>
      <c r="W36" s="226">
        <f t="shared" si="10"/>
        <v>0.98417049274161594</v>
      </c>
      <c r="X36" s="226">
        <f t="shared" si="11"/>
        <v>0.99027528555198518</v>
      </c>
      <c r="AE36" s="12"/>
    </row>
    <row r="37" spans="1:31" x14ac:dyDescent="0.25">
      <c r="A37" s="72" t="s">
        <v>20</v>
      </c>
      <c r="B37" s="9">
        <v>32589.737126</v>
      </c>
      <c r="C37" s="9">
        <v>32885.107197999998</v>
      </c>
      <c r="D37" s="9">
        <v>33405.905298999998</v>
      </c>
      <c r="E37" s="9">
        <v>33327.557617999999</v>
      </c>
      <c r="F37" s="9">
        <v>35120.864733000002</v>
      </c>
      <c r="G37" s="41">
        <v>36665.994895000003</v>
      </c>
      <c r="H37" s="9">
        <v>36932.323876000002</v>
      </c>
      <c r="I37" s="9">
        <v>37293.854936999996</v>
      </c>
      <c r="J37" s="9">
        <v>36903.634522</v>
      </c>
      <c r="K37" s="9">
        <v>35281.026664999998</v>
      </c>
      <c r="L37" s="9">
        <v>34926.939269000002</v>
      </c>
      <c r="N37" s="226">
        <f t="shared" si="1"/>
        <v>0.8888272967725781</v>
      </c>
      <c r="O37" s="226">
        <f t="shared" si="2"/>
        <v>0.89688299177951425</v>
      </c>
      <c r="P37" s="226">
        <f t="shared" si="3"/>
        <v>0.91108683658152778</v>
      </c>
      <c r="Q37" s="226">
        <f t="shared" si="4"/>
        <v>0.90895004249686251</v>
      </c>
      <c r="R37" s="226">
        <f t="shared" si="5"/>
        <v>0.95785931442949324</v>
      </c>
      <c r="S37" s="227">
        <f t="shared" si="6"/>
        <v>1</v>
      </c>
      <c r="T37" s="226">
        <f t="shared" si="7"/>
        <v>1.0072636507413117</v>
      </c>
      <c r="U37" s="226">
        <f t="shared" si="8"/>
        <v>1.0171237694162667</v>
      </c>
      <c r="V37" s="226">
        <f t="shared" si="9"/>
        <v>1.0064811994787137</v>
      </c>
      <c r="W37" s="226">
        <f t="shared" si="10"/>
        <v>0.96222744714916031</v>
      </c>
      <c r="X37" s="226">
        <f t="shared" si="11"/>
        <v>0.95257034123906592</v>
      </c>
      <c r="AE37" s="12"/>
    </row>
    <row r="38" spans="1:31" x14ac:dyDescent="0.25">
      <c r="A38" s="72" t="s">
        <v>21</v>
      </c>
      <c r="B38" s="9">
        <v>37591.827051</v>
      </c>
      <c r="C38" s="9">
        <v>38826.074257</v>
      </c>
      <c r="D38" s="9">
        <v>39822.023730000001</v>
      </c>
      <c r="E38" s="9">
        <v>40445.021895999998</v>
      </c>
      <c r="F38" s="9">
        <v>42413.085716000001</v>
      </c>
      <c r="G38" s="41">
        <v>44508.489564000003</v>
      </c>
      <c r="H38" s="9">
        <v>44385.903513999998</v>
      </c>
      <c r="I38" s="9">
        <v>44661.842054000001</v>
      </c>
      <c r="J38" s="9">
        <v>43394.292449</v>
      </c>
      <c r="K38" s="9">
        <v>42252.246212999999</v>
      </c>
      <c r="L38" s="9">
        <v>41759.283630999998</v>
      </c>
      <c r="N38" s="226">
        <f t="shared" si="1"/>
        <v>0.84459902861780245</v>
      </c>
      <c r="O38" s="226">
        <f t="shared" si="2"/>
        <v>0.87232963053421309</v>
      </c>
      <c r="P38" s="226">
        <f t="shared" si="3"/>
        <v>0.89470624863013604</v>
      </c>
      <c r="Q38" s="226">
        <f t="shared" si="4"/>
        <v>0.90870353705988982</v>
      </c>
      <c r="R38" s="226">
        <f t="shared" si="5"/>
        <v>0.95292125460723709</v>
      </c>
      <c r="S38" s="227">
        <f t="shared" si="6"/>
        <v>1</v>
      </c>
      <c r="T38" s="226">
        <f t="shared" si="7"/>
        <v>0.99724578274390252</v>
      </c>
      <c r="U38" s="226">
        <f t="shared" si="8"/>
        <v>1.0034454660560765</v>
      </c>
      <c r="V38" s="226">
        <f t="shared" si="9"/>
        <v>0.97496663836687003</v>
      </c>
      <c r="W38" s="226">
        <f t="shared" si="10"/>
        <v>0.94930757315959491</v>
      </c>
      <c r="X38" s="226">
        <f t="shared" si="11"/>
        <v>0.93823187531343111</v>
      </c>
      <c r="AE38" s="12"/>
    </row>
    <row r="39" spans="1:31" x14ac:dyDescent="0.25">
      <c r="A39" s="72" t="s">
        <v>22</v>
      </c>
      <c r="B39" s="9">
        <v>44766.373447999998</v>
      </c>
      <c r="C39" s="9">
        <v>45898.693588000002</v>
      </c>
      <c r="D39" s="9">
        <v>47026.127548999997</v>
      </c>
      <c r="E39" s="9">
        <v>48997.248484000003</v>
      </c>
      <c r="F39" s="9">
        <v>51506.371736000001</v>
      </c>
      <c r="G39" s="41">
        <v>54229.237734000002</v>
      </c>
      <c r="H39" s="9">
        <v>53958.338390999998</v>
      </c>
      <c r="I39" s="9">
        <v>54351.580287999997</v>
      </c>
      <c r="J39" s="9">
        <v>53202.221122000003</v>
      </c>
      <c r="K39" s="9">
        <v>51748.198333</v>
      </c>
      <c r="L39" s="9">
        <v>51221.019927000001</v>
      </c>
      <c r="N39" s="226">
        <f t="shared" si="1"/>
        <v>0.82550253919451477</v>
      </c>
      <c r="O39" s="226">
        <f t="shared" si="2"/>
        <v>0.84638279101649594</v>
      </c>
      <c r="P39" s="226">
        <f t="shared" si="3"/>
        <v>0.86717294053934513</v>
      </c>
      <c r="Q39" s="226">
        <f t="shared" si="4"/>
        <v>0.90352087787655355</v>
      </c>
      <c r="R39" s="226">
        <f t="shared" si="5"/>
        <v>0.94978970548404273</v>
      </c>
      <c r="S39" s="227">
        <f t="shared" si="6"/>
        <v>1</v>
      </c>
      <c r="T39" s="226">
        <f t="shared" si="7"/>
        <v>0.99500455189267467</v>
      </c>
      <c r="U39" s="226">
        <f t="shared" si="8"/>
        <v>1.0022560256996438</v>
      </c>
      <c r="V39" s="226">
        <f t="shared" si="9"/>
        <v>0.98106157019876217</v>
      </c>
      <c r="W39" s="226">
        <f t="shared" si="10"/>
        <v>0.95424904526282006</v>
      </c>
      <c r="X39" s="226">
        <f t="shared" si="11"/>
        <v>0.94452775047741555</v>
      </c>
      <c r="AE39" s="12"/>
    </row>
    <row r="40" spans="1:31" x14ac:dyDescent="0.25">
      <c r="A40" s="30" t="s">
        <v>23</v>
      </c>
      <c r="B40" s="198">
        <v>57716.950712999998</v>
      </c>
      <c r="C40" s="198">
        <v>59416.913261000002</v>
      </c>
      <c r="D40" s="198">
        <v>61000.602575999997</v>
      </c>
      <c r="E40" s="198">
        <v>62758.101050999998</v>
      </c>
      <c r="F40" s="198">
        <v>65864.005971999999</v>
      </c>
      <c r="G40" s="189">
        <v>69670.479296000005</v>
      </c>
      <c r="H40" s="198">
        <v>69141.373699999996</v>
      </c>
      <c r="I40" s="198">
        <v>69465.229187999998</v>
      </c>
      <c r="J40" s="198">
        <v>68076.209554999994</v>
      </c>
      <c r="K40" s="198">
        <v>65195.666047999999</v>
      </c>
      <c r="L40" s="198">
        <v>66006.457668999996</v>
      </c>
      <c r="M40" s="11"/>
      <c r="N40" s="226">
        <f t="shared" si="1"/>
        <v>0.8284276396002016</v>
      </c>
      <c r="O40" s="226">
        <f t="shared" si="2"/>
        <v>0.85282768055266278</v>
      </c>
      <c r="P40" s="226">
        <f t="shared" si="3"/>
        <v>0.87555881906358912</v>
      </c>
      <c r="Q40" s="226">
        <f t="shared" si="4"/>
        <v>0.90078468937134371</v>
      </c>
      <c r="R40" s="226">
        <f t="shared" si="5"/>
        <v>0.94536461694446028</v>
      </c>
      <c r="S40" s="227">
        <f t="shared" si="6"/>
        <v>1</v>
      </c>
      <c r="T40" s="226">
        <f t="shared" si="7"/>
        <v>0.99240559844935095</v>
      </c>
      <c r="U40" s="226">
        <f t="shared" si="8"/>
        <v>0.99705398742661167</v>
      </c>
      <c r="V40" s="226">
        <f t="shared" si="9"/>
        <v>0.97711699765654481</v>
      </c>
      <c r="W40" s="226">
        <f t="shared" si="10"/>
        <v>0.93577174589271239</v>
      </c>
      <c r="X40" s="226">
        <f t="shared" si="11"/>
        <v>0.9474092662484328</v>
      </c>
      <c r="AE40" s="12"/>
    </row>
    <row r="41" spans="1:31" x14ac:dyDescent="0.25">
      <c r="A41" s="128" t="s">
        <v>25</v>
      </c>
      <c r="B41" s="201">
        <v>75314.380233000003</v>
      </c>
      <c r="C41" s="201">
        <v>76197.770707999996</v>
      </c>
      <c r="D41" s="201">
        <v>78982.937336999996</v>
      </c>
      <c r="E41" s="201">
        <v>82609.100017000004</v>
      </c>
      <c r="F41" s="201">
        <v>87322.014202000006</v>
      </c>
      <c r="G41" s="225">
        <v>93869.849870000005</v>
      </c>
      <c r="H41" s="201">
        <v>92943.190902999995</v>
      </c>
      <c r="I41" s="201">
        <v>93715.305846999996</v>
      </c>
      <c r="J41" s="201">
        <v>90517.189530999996</v>
      </c>
      <c r="K41" s="201">
        <v>87601.248258000007</v>
      </c>
      <c r="L41" s="201">
        <v>87038.416840000005</v>
      </c>
      <c r="M41" s="129"/>
      <c r="N41" s="226">
        <f t="shared" ref="N41:X43" si="12">B41/$G41</f>
        <v>0.8023276945398613</v>
      </c>
      <c r="O41" s="226">
        <f t="shared" si="12"/>
        <v>0.81173849551827337</v>
      </c>
      <c r="P41" s="226">
        <f t="shared" si="12"/>
        <v>0.84140900881788094</v>
      </c>
      <c r="Q41" s="226">
        <f t="shared" si="12"/>
        <v>0.88003869326951123</v>
      </c>
      <c r="R41" s="226">
        <f t="shared" si="12"/>
        <v>0.93024559347790503</v>
      </c>
      <c r="S41" s="227">
        <f t="shared" si="12"/>
        <v>1</v>
      </c>
      <c r="T41" s="226">
        <f t="shared" si="12"/>
        <v>0.99012825770699175</v>
      </c>
      <c r="U41" s="226">
        <f t="shared" si="12"/>
        <v>0.99835363513189768</v>
      </c>
      <c r="V41" s="226">
        <f t="shared" si="12"/>
        <v>0.96428394906731929</v>
      </c>
      <c r="W41" s="226">
        <f t="shared" si="12"/>
        <v>0.93322028723086958</v>
      </c>
      <c r="X41" s="226">
        <f t="shared" si="12"/>
        <v>0.92722441721744708</v>
      </c>
    </row>
    <row r="42" spans="1:31" x14ac:dyDescent="0.25">
      <c r="A42" s="128" t="s">
        <v>24</v>
      </c>
      <c r="B42" s="201">
        <v>127282.98575000001</v>
      </c>
      <c r="C42" s="201">
        <v>122588.91942000001</v>
      </c>
      <c r="D42" s="201">
        <v>125365.62887</v>
      </c>
      <c r="E42" s="201">
        <v>128950.03612999999</v>
      </c>
      <c r="F42" s="201">
        <v>139855.95296</v>
      </c>
      <c r="G42" s="225">
        <v>151414.21969999999</v>
      </c>
      <c r="H42" s="201">
        <v>152485.78307999999</v>
      </c>
      <c r="I42" s="201">
        <v>159037.49789999999</v>
      </c>
      <c r="J42" s="201">
        <v>150240.93956999999</v>
      </c>
      <c r="K42" s="201">
        <v>140600.62288000001</v>
      </c>
      <c r="L42" s="201">
        <v>148481.17806999999</v>
      </c>
      <c r="M42" s="129"/>
      <c r="N42" s="226">
        <f t="shared" si="12"/>
        <v>0.84062769006892701</v>
      </c>
      <c r="O42" s="226">
        <f t="shared" si="12"/>
        <v>0.80962620064937019</v>
      </c>
      <c r="P42" s="226">
        <f t="shared" si="12"/>
        <v>0.82796469920981941</v>
      </c>
      <c r="Q42" s="226">
        <f t="shared" si="12"/>
        <v>0.85163755679942921</v>
      </c>
      <c r="R42" s="226">
        <f t="shared" si="12"/>
        <v>0.92366458868327816</v>
      </c>
      <c r="S42" s="227">
        <f t="shared" si="12"/>
        <v>1</v>
      </c>
      <c r="T42" s="226">
        <f t="shared" si="12"/>
        <v>1.0070770326731737</v>
      </c>
      <c r="U42" s="226">
        <f t="shared" si="12"/>
        <v>1.0503471748895457</v>
      </c>
      <c r="V42" s="226">
        <f t="shared" si="12"/>
        <v>0.99225118927188849</v>
      </c>
      <c r="W42" s="226">
        <f t="shared" si="12"/>
        <v>0.92858268634593788</v>
      </c>
      <c r="X42" s="226">
        <f t="shared" si="12"/>
        <v>0.98062902126490303</v>
      </c>
    </row>
    <row r="43" spans="1:31" x14ac:dyDescent="0.25">
      <c r="A43" s="193" t="s">
        <v>14</v>
      </c>
      <c r="B43" s="218">
        <v>349195.61121</v>
      </c>
      <c r="C43" s="218">
        <v>368774.11115999997</v>
      </c>
      <c r="D43" s="218">
        <v>411678.48732999997</v>
      </c>
      <c r="E43" s="218">
        <v>419345.02916999999</v>
      </c>
      <c r="F43" s="218">
        <v>558686.57765999995</v>
      </c>
      <c r="G43" s="228">
        <v>682421.18614000001</v>
      </c>
      <c r="H43" s="218">
        <v>690619.23586000002</v>
      </c>
      <c r="I43" s="218">
        <v>719637.36808000004</v>
      </c>
      <c r="J43" s="218">
        <v>577867.45860999997</v>
      </c>
      <c r="K43" s="218">
        <v>536127.10834999999</v>
      </c>
      <c r="L43" s="218">
        <v>564123.78370000003</v>
      </c>
      <c r="M43" s="118"/>
      <c r="N43" s="126">
        <f t="shared" si="12"/>
        <v>0.51170101148993619</v>
      </c>
      <c r="O43" s="126">
        <f t="shared" si="12"/>
        <v>0.54039077134446589</v>
      </c>
      <c r="P43" s="126">
        <f t="shared" si="12"/>
        <v>0.60326158637979821</v>
      </c>
      <c r="Q43" s="126">
        <f t="shared" si="12"/>
        <v>0.61449591203631027</v>
      </c>
      <c r="R43" s="126">
        <f t="shared" si="12"/>
        <v>0.81868293219340982</v>
      </c>
      <c r="S43" s="127">
        <f t="shared" si="12"/>
        <v>1</v>
      </c>
      <c r="T43" s="126">
        <f t="shared" si="12"/>
        <v>1.0120131817219375</v>
      </c>
      <c r="U43" s="126">
        <f t="shared" si="12"/>
        <v>1.0545355019683769</v>
      </c>
      <c r="V43" s="126">
        <f t="shared" si="12"/>
        <v>0.84679003282211895</v>
      </c>
      <c r="W43" s="126">
        <f t="shared" si="12"/>
        <v>0.78562494723018828</v>
      </c>
      <c r="X43" s="126">
        <f t="shared" si="12"/>
        <v>0.82665045452482322</v>
      </c>
    </row>
    <row r="46" spans="1:31" x14ac:dyDescent="0.25">
      <c r="A46" s="128"/>
    </row>
    <row r="47" spans="1:31" x14ac:dyDescent="0.25">
      <c r="A47" s="134" t="s">
        <v>189</v>
      </c>
    </row>
    <row r="48" spans="1:31" ht="54" customHeight="1" x14ac:dyDescent="0.25">
      <c r="A48" s="196"/>
      <c r="B48" s="232" t="s">
        <v>190</v>
      </c>
      <c r="C48" s="232" t="s">
        <v>192</v>
      </c>
      <c r="D48" s="232" t="s">
        <v>191</v>
      </c>
      <c r="E48" s="71"/>
      <c r="F48" s="71"/>
      <c r="G48" s="71"/>
      <c r="H48" s="71"/>
    </row>
    <row r="49" spans="1:12" x14ac:dyDescent="0.25">
      <c r="A49" s="229" t="s">
        <v>15</v>
      </c>
      <c r="B49" s="233">
        <v>0.47900650500000003</v>
      </c>
      <c r="C49" s="233">
        <v>0.2438399369</v>
      </c>
      <c r="D49" s="234">
        <f t="shared" ref="D49:D60" si="13">C49/B49</f>
        <v>0.50905349792692267</v>
      </c>
      <c r="E49" s="230"/>
      <c r="F49" s="230">
        <f>SUM(B49:B51)/3</f>
        <v>0.63340758369999994</v>
      </c>
      <c r="G49" s="71" t="s">
        <v>187</v>
      </c>
      <c r="H49" s="71"/>
    </row>
    <row r="50" spans="1:12" x14ac:dyDescent="0.25">
      <c r="A50" s="229" t="s">
        <v>16</v>
      </c>
      <c r="B50" s="233">
        <v>0.59343208999999997</v>
      </c>
      <c r="C50" s="233">
        <v>0.37587006960000002</v>
      </c>
      <c r="D50" s="234">
        <f t="shared" si="13"/>
        <v>0.63338345858580047</v>
      </c>
      <c r="E50" s="230"/>
      <c r="F50" s="230">
        <f>SUM(B52:B57)/6+B58*0.05+B59*0.04+B60*0.01</f>
        <v>4.1788984760666656E-2</v>
      </c>
      <c r="G50" s="71" t="s">
        <v>188</v>
      </c>
      <c r="H50" s="71"/>
    </row>
    <row r="51" spans="1:12" x14ac:dyDescent="0.25">
      <c r="A51" s="229" t="s">
        <v>17</v>
      </c>
      <c r="B51" s="233">
        <v>0.8277841561</v>
      </c>
      <c r="C51" s="233">
        <v>0.57060849599999997</v>
      </c>
      <c r="D51" s="234">
        <f t="shared" si="13"/>
        <v>0.68932038840698462</v>
      </c>
      <c r="E51" s="230"/>
      <c r="F51" s="230">
        <f>SUM(D49:D51)/3</f>
        <v>0.61058578163990262</v>
      </c>
      <c r="G51" s="71" t="s">
        <v>248</v>
      </c>
      <c r="H51" s="71"/>
    </row>
    <row r="52" spans="1:12" x14ac:dyDescent="0.25">
      <c r="A52" s="229" t="s">
        <v>18</v>
      </c>
      <c r="B52" s="233">
        <v>6.9964066800000002E-2</v>
      </c>
      <c r="C52" s="233">
        <v>3.4453603899999997E-2</v>
      </c>
      <c r="D52" s="234">
        <f t="shared" si="13"/>
        <v>0.49244713001731905</v>
      </c>
      <c r="E52" s="230"/>
      <c r="F52" s="71"/>
      <c r="G52" s="71"/>
      <c r="H52" s="71"/>
    </row>
    <row r="53" spans="1:12" x14ac:dyDescent="0.25">
      <c r="A53" s="229" t="s">
        <v>19</v>
      </c>
      <c r="B53" s="233">
        <v>4.1166380799999999E-2</v>
      </c>
      <c r="C53" s="233">
        <v>2.1655231600000002E-2</v>
      </c>
      <c r="D53" s="234">
        <f t="shared" si="13"/>
        <v>0.52604166747638892</v>
      </c>
      <c r="E53" s="230"/>
      <c r="F53" s="71"/>
      <c r="G53" s="71"/>
      <c r="H53" s="71"/>
    </row>
    <row r="54" spans="1:12" x14ac:dyDescent="0.25">
      <c r="A54" s="229" t="s">
        <v>20</v>
      </c>
      <c r="B54" s="233">
        <v>2.9922992299999999E-2</v>
      </c>
      <c r="C54" s="233">
        <v>1.6061606199999998E-2</v>
      </c>
      <c r="D54" s="234">
        <f t="shared" si="13"/>
        <v>0.53676470718471558</v>
      </c>
      <c r="E54" s="230"/>
      <c r="F54" s="71"/>
      <c r="G54" s="71"/>
      <c r="H54" s="71"/>
    </row>
    <row r="55" spans="1:12" x14ac:dyDescent="0.25">
      <c r="A55" s="229" t="s">
        <v>21</v>
      </c>
      <c r="B55" s="233">
        <v>2.9279279299999999E-2</v>
      </c>
      <c r="C55" s="233">
        <v>1.6891891900000001E-2</v>
      </c>
      <c r="D55" s="234">
        <f t="shared" si="13"/>
        <v>0.57692307679171606</v>
      </c>
      <c r="E55" s="230"/>
      <c r="F55" s="71"/>
      <c r="G55" s="71"/>
      <c r="H55" s="71"/>
    </row>
    <row r="56" spans="1:12" x14ac:dyDescent="0.25">
      <c r="A56" s="229" t="s">
        <v>22</v>
      </c>
      <c r="B56" s="233">
        <v>2.3020257799999999E-2</v>
      </c>
      <c r="C56" s="233">
        <v>1.15101289E-2</v>
      </c>
      <c r="D56" s="234">
        <f t="shared" si="13"/>
        <v>0.5</v>
      </c>
      <c r="E56" s="230"/>
      <c r="F56" s="71"/>
      <c r="G56" s="71"/>
      <c r="H56" s="71"/>
    </row>
    <row r="57" spans="1:12" x14ac:dyDescent="0.25">
      <c r="A57" s="231" t="s">
        <v>23</v>
      </c>
      <c r="B57" s="233">
        <v>2.3593466399999999E-2</v>
      </c>
      <c r="C57" s="233">
        <v>1.1796733199999999E-2</v>
      </c>
      <c r="D57" s="234">
        <f t="shared" si="13"/>
        <v>0.5</v>
      </c>
      <c r="E57" s="230"/>
      <c r="F57" s="71"/>
      <c r="G57" s="71"/>
      <c r="H57" s="71"/>
    </row>
    <row r="58" spans="1:12" x14ac:dyDescent="0.25">
      <c r="A58" s="196" t="s">
        <v>25</v>
      </c>
      <c r="B58" s="233">
        <v>3.0192131699999999E-2</v>
      </c>
      <c r="C58" s="233">
        <v>1.8298261699999999E-2</v>
      </c>
      <c r="D58" s="234">
        <f t="shared" si="13"/>
        <v>0.60606060816831953</v>
      </c>
      <c r="E58" s="230"/>
      <c r="F58" s="71"/>
      <c r="G58" s="71"/>
      <c r="H58" s="71"/>
    </row>
    <row r="59" spans="1:12" x14ac:dyDescent="0.25">
      <c r="A59" s="196" t="s">
        <v>24</v>
      </c>
      <c r="B59" s="233">
        <v>6.7776456600000007E-2</v>
      </c>
      <c r="C59" s="233">
        <v>3.2699167699999997E-2</v>
      </c>
      <c r="D59" s="234">
        <f t="shared" si="13"/>
        <v>0.48245614097211442</v>
      </c>
      <c r="E59" s="230"/>
      <c r="F59" s="71"/>
      <c r="G59" s="71"/>
      <c r="H59" s="71"/>
    </row>
    <row r="60" spans="1:12" x14ac:dyDescent="0.25">
      <c r="A60" s="196" t="s">
        <v>14</v>
      </c>
      <c r="B60" s="233">
        <v>0.14105793450000001</v>
      </c>
      <c r="C60" s="233">
        <v>7.0528967299999995E-2</v>
      </c>
      <c r="D60" s="234">
        <f t="shared" si="13"/>
        <v>0.50000000035446424</v>
      </c>
      <c r="E60" s="230"/>
      <c r="F60" s="71"/>
      <c r="G60" s="71"/>
      <c r="H60" s="71"/>
    </row>
    <row r="62" spans="1:12" x14ac:dyDescent="0.25">
      <c r="B62" s="233"/>
      <c r="C62" s="233"/>
      <c r="D62" s="234"/>
      <c r="E62" s="275"/>
      <c r="F62" s="230"/>
      <c r="G62" s="71"/>
      <c r="H62" s="275"/>
      <c r="I62" s="275"/>
      <c r="J62" s="275"/>
      <c r="K62" s="275"/>
      <c r="L62" s="275"/>
    </row>
    <row r="63" spans="1:12" x14ac:dyDescent="0.25">
      <c r="B63" s="233"/>
      <c r="C63" s="233"/>
      <c r="D63" s="234"/>
      <c r="E63" s="275"/>
      <c r="F63" s="230"/>
      <c r="G63" s="71"/>
      <c r="H63" s="275"/>
      <c r="I63" s="275"/>
      <c r="J63" s="275"/>
      <c r="K63" s="275"/>
      <c r="L63" s="275"/>
    </row>
    <row r="64" spans="1:12" x14ac:dyDescent="0.25">
      <c r="B64" s="233"/>
      <c r="C64" s="233"/>
      <c r="D64" s="234"/>
      <c r="E64" s="275"/>
      <c r="F64" s="275"/>
      <c r="G64" s="275"/>
      <c r="H64" s="275"/>
      <c r="I64" s="275"/>
      <c r="J64" s="275"/>
      <c r="K64" s="275"/>
      <c r="L64" s="275"/>
    </row>
    <row r="65" spans="2:12" x14ac:dyDescent="0.25">
      <c r="B65" s="233"/>
      <c r="C65" s="233"/>
      <c r="D65" s="234"/>
      <c r="E65" s="275"/>
      <c r="F65" s="275"/>
      <c r="G65" s="275"/>
      <c r="H65" s="275"/>
      <c r="I65" s="275"/>
      <c r="J65" s="275"/>
      <c r="K65" s="275"/>
      <c r="L65" s="275"/>
    </row>
    <row r="66" spans="2:12" x14ac:dyDescent="0.25">
      <c r="B66" s="233"/>
      <c r="C66" s="233"/>
      <c r="D66" s="234"/>
      <c r="E66" s="275"/>
      <c r="F66" s="275"/>
      <c r="G66" s="275"/>
      <c r="H66" s="275"/>
      <c r="I66" s="275"/>
      <c r="J66" s="275"/>
      <c r="K66" s="275"/>
      <c r="L66" s="275"/>
    </row>
    <row r="67" spans="2:12" x14ac:dyDescent="0.25">
      <c r="B67" s="233"/>
      <c r="C67" s="233"/>
      <c r="D67" s="234"/>
      <c r="E67" s="275"/>
      <c r="F67" s="275"/>
      <c r="G67" s="275"/>
      <c r="H67" s="275"/>
      <c r="I67" s="275"/>
      <c r="J67" s="275"/>
      <c r="K67" s="275"/>
      <c r="L67" s="275"/>
    </row>
    <row r="68" spans="2:12" x14ac:dyDescent="0.25">
      <c r="B68" s="233"/>
      <c r="C68" s="233"/>
      <c r="D68" s="234"/>
      <c r="E68" s="275"/>
      <c r="F68" s="275"/>
      <c r="G68" s="275"/>
      <c r="H68" s="275"/>
      <c r="I68" s="275"/>
      <c r="J68" s="275"/>
      <c r="K68" s="275"/>
      <c r="L68" s="275"/>
    </row>
    <row r="69" spans="2:12" x14ac:dyDescent="0.25">
      <c r="B69" s="233"/>
      <c r="C69" s="233"/>
      <c r="D69" s="234"/>
      <c r="E69" s="275"/>
      <c r="F69" s="275"/>
      <c r="G69" s="275"/>
      <c r="H69" s="275"/>
      <c r="I69" s="275"/>
      <c r="J69" s="275"/>
      <c r="K69" s="275"/>
      <c r="L69" s="275"/>
    </row>
    <row r="70" spans="2:12" x14ac:dyDescent="0.25">
      <c r="B70" s="233"/>
      <c r="C70" s="233"/>
      <c r="D70" s="234"/>
      <c r="E70" s="275"/>
      <c r="F70" s="275"/>
      <c r="G70" s="275"/>
      <c r="H70" s="275"/>
      <c r="I70" s="275"/>
      <c r="J70" s="275"/>
      <c r="K70" s="275"/>
      <c r="L70" s="275"/>
    </row>
    <row r="71" spans="2:12" x14ac:dyDescent="0.25">
      <c r="B71" s="233"/>
      <c r="C71" s="233"/>
      <c r="D71" s="234"/>
      <c r="E71" s="275"/>
      <c r="F71" s="275"/>
      <c r="G71" s="275"/>
      <c r="H71" s="275"/>
      <c r="I71" s="275"/>
      <c r="J71" s="275"/>
      <c r="K71" s="275"/>
      <c r="L71" s="275"/>
    </row>
    <row r="72" spans="2:12" x14ac:dyDescent="0.25">
      <c r="B72" s="233"/>
      <c r="C72" s="233"/>
      <c r="D72" s="234"/>
      <c r="E72" s="275"/>
      <c r="F72" s="275"/>
      <c r="G72" s="275"/>
      <c r="H72" s="275"/>
      <c r="I72" s="275"/>
      <c r="J72" s="275"/>
      <c r="K72" s="275"/>
      <c r="L72" s="275"/>
    </row>
    <row r="73" spans="2:12" x14ac:dyDescent="0.25">
      <c r="B73" s="233"/>
      <c r="C73" s="233"/>
      <c r="D73" s="234"/>
      <c r="E73" s="275"/>
      <c r="F73" s="275"/>
      <c r="G73" s="275"/>
      <c r="H73" s="275"/>
      <c r="I73" s="275"/>
      <c r="J73" s="275"/>
      <c r="K73" s="275"/>
      <c r="L73" s="275"/>
    </row>
  </sheetData>
  <mergeCells count="3">
    <mergeCell ref="A26:I26"/>
    <mergeCell ref="B30:L30"/>
    <mergeCell ref="N30:X30"/>
  </mergeCells>
  <hyperlinks>
    <hyperlink ref="J1" location="Index!A1" display="Index" xr:uid="{00000000-0004-0000-0400-000000000000}"/>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J94"/>
  <sheetViews>
    <sheetView workbookViewId="0">
      <selection activeCell="J61" sqref="J61"/>
    </sheetView>
  </sheetViews>
  <sheetFormatPr defaultRowHeight="15" x14ac:dyDescent="0.25"/>
  <cols>
    <col min="1" max="16384" width="9.140625" style="44"/>
  </cols>
  <sheetData>
    <row r="1" spans="1:8" x14ac:dyDescent="0.25">
      <c r="A1" s="62" t="s">
        <v>231</v>
      </c>
      <c r="H1" s="184" t="s">
        <v>113</v>
      </c>
    </row>
    <row r="28" spans="1:9" s="61" customFormat="1" ht="39" customHeight="1" x14ac:dyDescent="0.25">
      <c r="A28" s="302" t="s">
        <v>140</v>
      </c>
      <c r="B28" s="302"/>
      <c r="C28" s="302"/>
      <c r="D28" s="302"/>
      <c r="E28" s="302"/>
      <c r="F28" s="302"/>
      <c r="G28" s="302"/>
      <c r="H28" s="302"/>
      <c r="I28" s="302"/>
    </row>
    <row r="29" spans="1:9" s="61" customFormat="1" x14ac:dyDescent="0.25">
      <c r="A29" s="71" t="s">
        <v>232</v>
      </c>
      <c r="B29" s="71"/>
      <c r="C29" s="71"/>
      <c r="D29" s="71"/>
      <c r="E29" s="71"/>
      <c r="F29" s="71"/>
      <c r="G29" s="71"/>
      <c r="H29" s="71"/>
      <c r="I29" s="71"/>
    </row>
    <row r="30" spans="1:9" s="61" customFormat="1" x14ac:dyDescent="0.25"/>
    <row r="31" spans="1:9" s="61" customFormat="1" x14ac:dyDescent="0.25"/>
    <row r="32" spans="1:9" s="61" customFormat="1" x14ac:dyDescent="0.25">
      <c r="A32" s="191"/>
      <c r="B32" s="48" t="s">
        <v>69</v>
      </c>
      <c r="C32" s="48"/>
      <c r="D32" s="48"/>
      <c r="E32" s="48"/>
      <c r="F32" s="48" t="s">
        <v>70</v>
      </c>
      <c r="G32" s="48"/>
      <c r="H32" s="48"/>
    </row>
    <row r="33" spans="1:10" s="61" customFormat="1" x14ac:dyDescent="0.25">
      <c r="A33" s="191"/>
      <c r="B33" s="212" t="s">
        <v>12</v>
      </c>
      <c r="C33" s="213" t="s">
        <v>27</v>
      </c>
      <c r="D33" s="216" t="s">
        <v>109</v>
      </c>
      <c r="E33" s="213"/>
      <c r="F33" s="212" t="s">
        <v>12</v>
      </c>
      <c r="G33" s="213" t="s">
        <v>27</v>
      </c>
      <c r="H33" s="216" t="s">
        <v>109</v>
      </c>
    </row>
    <row r="34" spans="1:10" s="191" customFormat="1" x14ac:dyDescent="0.25">
      <c r="A34" s="191">
        <v>1980</v>
      </c>
      <c r="B34" s="212"/>
      <c r="C34" s="213"/>
      <c r="D34" s="216"/>
      <c r="E34" s="213"/>
      <c r="F34" s="212"/>
      <c r="G34" s="213"/>
      <c r="H34" s="216"/>
    </row>
    <row r="35" spans="1:10" s="61" customFormat="1" x14ac:dyDescent="0.25">
      <c r="A35" s="115">
        <v>1981</v>
      </c>
      <c r="B35" s="16">
        <f>'B5-MultiYr'!T35</f>
        <v>0.74200494390000005</v>
      </c>
      <c r="C35" s="16">
        <f>'B5-MultiYr'!U35</f>
        <v>0.4008738328</v>
      </c>
      <c r="D35" s="16">
        <f>B35-C35</f>
        <v>0.34113111110000005</v>
      </c>
      <c r="E35" s="16"/>
      <c r="F35" s="16">
        <f>'B5-MultiYr'!X35</f>
        <v>0.5574015685</v>
      </c>
      <c r="G35" s="16">
        <f>'B5-MultiYr'!Y35</f>
        <v>0.39356067550000001</v>
      </c>
      <c r="H35" s="16">
        <f t="shared" ref="H35:H66" si="0">F35-G35</f>
        <v>0.16384089299999999</v>
      </c>
      <c r="I35" s="58"/>
      <c r="J35" s="58"/>
    </row>
    <row r="36" spans="1:10" s="61" customFormat="1" x14ac:dyDescent="0.25">
      <c r="A36" s="115">
        <f t="shared" ref="A36:A66" si="1">A35+1</f>
        <v>1982</v>
      </c>
      <c r="B36" s="16">
        <f>'B5-MultiYr'!T36</f>
        <v>0.73935520639999996</v>
      </c>
      <c r="C36" s="16">
        <f>'B5-MultiYr'!U36</f>
        <v>0.41148023690000002</v>
      </c>
      <c r="D36" s="16">
        <f t="shared" ref="D36:D66" si="2">B36-C36</f>
        <v>0.32787496949999995</v>
      </c>
      <c r="E36" s="16"/>
      <c r="F36" s="16">
        <f>'B5-MultiYr'!X36</f>
        <v>0.56712093689999998</v>
      </c>
      <c r="G36" s="16">
        <f>'B5-MultiYr'!Y36</f>
        <v>0.40443776349999999</v>
      </c>
      <c r="H36" s="16">
        <f t="shared" si="0"/>
        <v>0.16268317339999999</v>
      </c>
      <c r="I36" s="58"/>
      <c r="J36" s="58"/>
    </row>
    <row r="37" spans="1:10" s="61" customFormat="1" x14ac:dyDescent="0.25">
      <c r="A37" s="115">
        <f t="shared" si="1"/>
        <v>1983</v>
      </c>
      <c r="B37" s="16">
        <f>'B5-MultiYr'!T37</f>
        <v>0.76523611599999997</v>
      </c>
      <c r="C37" s="16">
        <f>'B5-MultiYr'!U37</f>
        <v>0.42116651890000001</v>
      </c>
      <c r="D37" s="16">
        <f t="shared" si="2"/>
        <v>0.34406959709999996</v>
      </c>
      <c r="E37" s="16"/>
      <c r="F37" s="16">
        <f>'B5-MultiYr'!X37</f>
        <v>0.57918417050000004</v>
      </c>
      <c r="G37" s="16">
        <f>'B5-MultiYr'!Y37</f>
        <v>0.4133874126</v>
      </c>
      <c r="H37" s="16">
        <f t="shared" si="0"/>
        <v>0.16579675790000004</v>
      </c>
      <c r="I37" s="58"/>
      <c r="J37" s="58"/>
    </row>
    <row r="38" spans="1:10" s="61" customFormat="1" x14ac:dyDescent="0.25">
      <c r="A38" s="115">
        <f t="shared" si="1"/>
        <v>1984</v>
      </c>
      <c r="B38" s="16">
        <f>'B5-MultiYr'!T38</f>
        <v>0.77809063410000001</v>
      </c>
      <c r="C38" s="16">
        <f>'B5-MultiYr'!U38</f>
        <v>0.43950903250000001</v>
      </c>
      <c r="D38" s="16">
        <f t="shared" si="2"/>
        <v>0.3385816016</v>
      </c>
      <c r="E38" s="16"/>
      <c r="F38" s="16">
        <f>'B5-MultiYr'!X38</f>
        <v>0.59576824080000002</v>
      </c>
      <c r="G38" s="16">
        <f>'B5-MultiYr'!Y38</f>
        <v>0.43233299819999998</v>
      </c>
      <c r="H38" s="16">
        <f t="shared" si="0"/>
        <v>0.16343524260000003</v>
      </c>
      <c r="I38" s="58"/>
      <c r="J38" s="58"/>
    </row>
    <row r="39" spans="1:10" s="61" customFormat="1" x14ac:dyDescent="0.25">
      <c r="A39" s="115">
        <f t="shared" si="1"/>
        <v>1985</v>
      </c>
      <c r="B39" s="16">
        <f>'B5-MultiYr'!T39</f>
        <v>0.77660341209999995</v>
      </c>
      <c r="C39" s="16">
        <f>'B5-MultiYr'!U39</f>
        <v>0.44370430979999997</v>
      </c>
      <c r="D39" s="16">
        <f t="shared" si="2"/>
        <v>0.33289910229999997</v>
      </c>
      <c r="E39" s="16"/>
      <c r="F39" s="16">
        <f>'B5-MultiYr'!X39</f>
        <v>0.59835138249999997</v>
      </c>
      <c r="G39" s="16">
        <f>'B5-MultiYr'!Y39</f>
        <v>0.43656001189999999</v>
      </c>
      <c r="H39" s="16">
        <f t="shared" si="0"/>
        <v>0.16179137059999998</v>
      </c>
      <c r="I39" s="58"/>
      <c r="J39" s="58"/>
    </row>
    <row r="40" spans="1:10" s="61" customFormat="1" x14ac:dyDescent="0.25">
      <c r="A40" s="115">
        <f t="shared" si="1"/>
        <v>1986</v>
      </c>
      <c r="B40" s="16">
        <f>'B5-MultiYr'!T40</f>
        <v>0.77360783970000002</v>
      </c>
      <c r="C40" s="16">
        <f>'B5-MultiYr'!U40</f>
        <v>0.45132908370000002</v>
      </c>
      <c r="D40" s="16">
        <f t="shared" si="2"/>
        <v>0.322278756</v>
      </c>
      <c r="E40" s="16"/>
      <c r="F40" s="16">
        <f>'B5-MultiYr'!X40</f>
        <v>0.60051142079999997</v>
      </c>
      <c r="G40" s="16">
        <f>'B5-MultiYr'!Y40</f>
        <v>0.44377041989999999</v>
      </c>
      <c r="H40" s="16">
        <f t="shared" si="0"/>
        <v>0.15674100089999998</v>
      </c>
      <c r="I40" s="58"/>
      <c r="J40" s="58"/>
    </row>
    <row r="41" spans="1:10" s="61" customFormat="1" x14ac:dyDescent="0.25">
      <c r="A41" s="115">
        <f t="shared" si="1"/>
        <v>1987</v>
      </c>
      <c r="B41" s="16">
        <f>'B5-MultiYr'!T41</f>
        <v>0.74702823460000001</v>
      </c>
      <c r="C41" s="16">
        <f>'B5-MultiYr'!U41</f>
        <v>0.45862091360000001</v>
      </c>
      <c r="D41" s="16">
        <f t="shared" si="2"/>
        <v>0.28840732099999999</v>
      </c>
      <c r="E41" s="16"/>
      <c r="F41" s="16">
        <f>'B5-MultiYr'!X41</f>
        <v>0.60427444029999999</v>
      </c>
      <c r="G41" s="16">
        <f>'B5-MultiYr'!Y41</f>
        <v>0.45215587829999998</v>
      </c>
      <c r="H41" s="16">
        <f t="shared" si="0"/>
        <v>0.15211856200000001</v>
      </c>
      <c r="I41" s="58"/>
      <c r="J41" s="58"/>
    </row>
    <row r="42" spans="1:10" s="61" customFormat="1" x14ac:dyDescent="0.25">
      <c r="A42" s="115">
        <f t="shared" si="1"/>
        <v>1988</v>
      </c>
      <c r="B42" s="16">
        <f>'B5-MultiYr'!T42</f>
        <v>0.75646147770000005</v>
      </c>
      <c r="C42" s="16">
        <f>'B5-MultiYr'!U42</f>
        <v>0.46686230699999998</v>
      </c>
      <c r="D42" s="16">
        <f t="shared" si="2"/>
        <v>0.28959917070000007</v>
      </c>
      <c r="E42" s="16"/>
      <c r="F42" s="16">
        <f>'B5-MultiYr'!X42</f>
        <v>0.61575254469999996</v>
      </c>
      <c r="G42" s="16">
        <f>'B5-MultiYr'!Y42</f>
        <v>0.46059841489999997</v>
      </c>
      <c r="H42" s="16">
        <f t="shared" si="0"/>
        <v>0.15515412979999998</v>
      </c>
      <c r="I42" s="58"/>
      <c r="J42" s="58"/>
    </row>
    <row r="43" spans="1:10" s="61" customFormat="1" x14ac:dyDescent="0.25">
      <c r="A43" s="115">
        <f t="shared" si="1"/>
        <v>1989</v>
      </c>
      <c r="B43" s="16">
        <f>'B5-MultiYr'!T43</f>
        <v>0.79212312429999998</v>
      </c>
      <c r="C43" s="16">
        <f>'B5-MultiYr'!U43</f>
        <v>0.47548640710000001</v>
      </c>
      <c r="D43" s="16">
        <f t="shared" si="2"/>
        <v>0.31663671719999997</v>
      </c>
      <c r="E43" s="16"/>
      <c r="F43" s="16">
        <f>'B5-MultiYr'!X43</f>
        <v>0.63189794759999995</v>
      </c>
      <c r="G43" s="16">
        <f>'B5-MultiYr'!Y43</f>
        <v>0.46829548040000002</v>
      </c>
      <c r="H43" s="16">
        <f t="shared" si="0"/>
        <v>0.16360246719999993</v>
      </c>
      <c r="I43" s="58"/>
      <c r="J43" s="58"/>
    </row>
    <row r="44" spans="1:10" s="61" customFormat="1" x14ac:dyDescent="0.25">
      <c r="A44" s="115">
        <f t="shared" si="1"/>
        <v>1990</v>
      </c>
      <c r="B44" s="16">
        <f>'B5-MultiYr'!T44</f>
        <v>0.8072893927</v>
      </c>
      <c r="C44" s="16">
        <f>'B5-MultiYr'!U44</f>
        <v>0.49064257610000001</v>
      </c>
      <c r="D44" s="16">
        <f t="shared" si="2"/>
        <v>0.31664681659999999</v>
      </c>
      <c r="E44" s="16"/>
      <c r="F44" s="16">
        <f>'B5-MultiYr'!X44</f>
        <v>0.64773692940000005</v>
      </c>
      <c r="G44" s="16">
        <f>'B5-MultiYr'!Y44</f>
        <v>0.48287525529999997</v>
      </c>
      <c r="H44" s="16">
        <f t="shared" si="0"/>
        <v>0.16486167410000008</v>
      </c>
      <c r="I44" s="58"/>
      <c r="J44" s="58"/>
    </row>
    <row r="45" spans="1:10" s="61" customFormat="1" x14ac:dyDescent="0.25">
      <c r="A45" s="115">
        <f t="shared" si="1"/>
        <v>1991</v>
      </c>
      <c r="B45" s="16">
        <f>'B5-MultiYr'!T45</f>
        <v>0.82929467050000005</v>
      </c>
      <c r="C45" s="16">
        <f>'B5-MultiYr'!U45</f>
        <v>0.49890732380000002</v>
      </c>
      <c r="D45" s="16">
        <f t="shared" si="2"/>
        <v>0.33038734670000003</v>
      </c>
      <c r="E45" s="16"/>
      <c r="F45" s="16">
        <f>'B5-MultiYr'!X45</f>
        <v>0.65838414249999999</v>
      </c>
      <c r="G45" s="16">
        <f>'B5-MultiYr'!Y45</f>
        <v>0.49091407910000001</v>
      </c>
      <c r="H45" s="16">
        <f t="shared" si="0"/>
        <v>0.16747006339999998</v>
      </c>
      <c r="I45" s="58"/>
      <c r="J45" s="58"/>
    </row>
    <row r="46" spans="1:10" s="61" customFormat="1" x14ac:dyDescent="0.25">
      <c r="A46" s="115">
        <f t="shared" si="1"/>
        <v>1992</v>
      </c>
      <c r="B46" s="16">
        <f>'B5-MultiYr'!T46</f>
        <v>0.83411264409999997</v>
      </c>
      <c r="C46" s="16">
        <f>'B5-MultiYr'!U46</f>
        <v>0.50813133590000004</v>
      </c>
      <c r="D46" s="16">
        <f t="shared" si="2"/>
        <v>0.32598130819999993</v>
      </c>
      <c r="E46" s="16"/>
      <c r="F46" s="16">
        <f>'B5-MultiYr'!X46</f>
        <v>0.6657685029</v>
      </c>
      <c r="G46" s="16">
        <f>'B5-MultiYr'!Y46</f>
        <v>0.49969954049999998</v>
      </c>
      <c r="H46" s="16">
        <f t="shared" si="0"/>
        <v>0.16606896240000002</v>
      </c>
      <c r="I46" s="58"/>
      <c r="J46" s="58"/>
    </row>
    <row r="47" spans="1:10" s="61" customFormat="1" x14ac:dyDescent="0.25">
      <c r="A47" s="115">
        <f t="shared" si="1"/>
        <v>1993</v>
      </c>
      <c r="B47" s="16">
        <f>'B5-MultiYr'!T47</f>
        <v>0.84773365899999997</v>
      </c>
      <c r="C47" s="16">
        <f>'B5-MultiYr'!U47</f>
        <v>0.51851874090000005</v>
      </c>
      <c r="D47" s="16">
        <f t="shared" si="2"/>
        <v>0.32921491809999992</v>
      </c>
      <c r="E47" s="16"/>
      <c r="F47" s="16">
        <f>'B5-MultiYr'!X47</f>
        <v>0.67672525130000005</v>
      </c>
      <c r="G47" s="16">
        <f>'B5-MultiYr'!Y47</f>
        <v>0.5096758978</v>
      </c>
      <c r="H47" s="16">
        <f t="shared" si="0"/>
        <v>0.16704935350000005</v>
      </c>
      <c r="I47" s="58"/>
      <c r="J47" s="58"/>
    </row>
    <row r="48" spans="1:10" x14ac:dyDescent="0.25">
      <c r="A48" s="115">
        <f t="shared" si="1"/>
        <v>1994</v>
      </c>
      <c r="B48" s="16">
        <f>'B5-MultiYr'!T48</f>
        <v>0.84367738260000003</v>
      </c>
      <c r="C48" s="16">
        <f>'B5-MultiYr'!U48</f>
        <v>0.5223053473</v>
      </c>
      <c r="D48" s="16">
        <f t="shared" si="2"/>
        <v>0.32137203530000003</v>
      </c>
      <c r="E48" s="16"/>
      <c r="F48" s="16">
        <f>'B5-MultiYr'!X48</f>
        <v>0.67912154970000005</v>
      </c>
      <c r="G48" s="16">
        <f>'B5-MultiYr'!Y48</f>
        <v>0.51394406169999995</v>
      </c>
      <c r="H48" s="16">
        <f t="shared" si="0"/>
        <v>0.16517748800000009</v>
      </c>
      <c r="I48" s="58"/>
      <c r="J48" s="58"/>
    </row>
    <row r="49" spans="1:36" x14ac:dyDescent="0.25">
      <c r="A49" s="115">
        <f t="shared" si="1"/>
        <v>1995</v>
      </c>
      <c r="B49" s="16">
        <f>'B5-MultiYr'!T49</f>
        <v>0.83641467309999995</v>
      </c>
      <c r="C49" s="16">
        <f>'B5-MultiYr'!U49</f>
        <v>0.5278141972</v>
      </c>
      <c r="D49" s="16">
        <f t="shared" si="2"/>
        <v>0.30860047589999995</v>
      </c>
      <c r="E49" s="16"/>
      <c r="F49" s="16">
        <f>'B5-MultiYr'!X49</f>
        <v>0.68212289079999999</v>
      </c>
      <c r="G49" s="16">
        <f>'B5-MultiYr'!Y49</f>
        <v>0.5200003486</v>
      </c>
      <c r="H49" s="16">
        <f t="shared" si="0"/>
        <v>0.1621225422</v>
      </c>
      <c r="I49" s="58"/>
      <c r="J49" s="58"/>
      <c r="K49" s="48"/>
      <c r="U49" s="48"/>
      <c r="V49" s="51"/>
      <c r="W49" s="51"/>
      <c r="X49" s="51"/>
      <c r="Y49" s="51"/>
      <c r="Z49" s="51"/>
      <c r="AA49" s="23"/>
      <c r="AB49" s="51"/>
      <c r="AC49" s="51"/>
      <c r="AD49" s="51"/>
      <c r="AE49" s="51"/>
      <c r="AF49" s="51"/>
      <c r="AG49" s="51"/>
      <c r="AH49" s="51"/>
      <c r="AI49" s="51"/>
      <c r="AJ49" s="51"/>
    </row>
    <row r="50" spans="1:36" x14ac:dyDescent="0.25">
      <c r="A50" s="115">
        <f t="shared" si="1"/>
        <v>1996</v>
      </c>
      <c r="B50" s="16">
        <f>'B5-MultiYr'!T50</f>
        <v>0.83234634350000003</v>
      </c>
      <c r="C50" s="16">
        <f>'B5-MultiYr'!U50</f>
        <v>0.53518265679999999</v>
      </c>
      <c r="D50" s="16">
        <f t="shared" si="2"/>
        <v>0.29716368670000004</v>
      </c>
      <c r="E50" s="16"/>
      <c r="F50" s="16">
        <f>'B5-MultiYr'!X50</f>
        <v>0.68677611220000001</v>
      </c>
      <c r="G50" s="16">
        <f>'B5-MultiYr'!Y50</f>
        <v>0.52797102210000002</v>
      </c>
      <c r="H50" s="16">
        <f t="shared" si="0"/>
        <v>0.15880509009999999</v>
      </c>
      <c r="I50" s="58"/>
      <c r="J50" s="58"/>
      <c r="K50" s="46"/>
      <c r="U50" s="46"/>
      <c r="V50" s="52"/>
      <c r="W50" s="52"/>
      <c r="X50" s="52"/>
      <c r="Y50" s="52"/>
      <c r="Z50" s="52"/>
      <c r="AA50" s="23"/>
      <c r="AB50" s="37"/>
      <c r="AC50" s="37"/>
      <c r="AD50" s="37"/>
      <c r="AE50" s="37"/>
      <c r="AF50" s="37"/>
      <c r="AG50" s="37"/>
      <c r="AH50" s="37"/>
      <c r="AI50" s="37"/>
      <c r="AJ50" s="37"/>
    </row>
    <row r="51" spans="1:36" x14ac:dyDescent="0.25">
      <c r="A51" s="115">
        <f t="shared" si="1"/>
        <v>1997</v>
      </c>
      <c r="B51" s="16">
        <f>'B5-MultiYr'!T51</f>
        <v>0.84181447720000002</v>
      </c>
      <c r="C51" s="16">
        <f>'B5-MultiYr'!U51</f>
        <v>0.54352737439999999</v>
      </c>
      <c r="D51" s="16">
        <f t="shared" si="2"/>
        <v>0.29828710280000004</v>
      </c>
      <c r="E51" s="16"/>
      <c r="F51" s="16">
        <f>'B5-MultiYr'!X51</f>
        <v>0.69745138610000001</v>
      </c>
      <c r="G51" s="16">
        <f>'B5-MultiYr'!Y51</f>
        <v>0.53676567320000002</v>
      </c>
      <c r="H51" s="16">
        <f t="shared" si="0"/>
        <v>0.1606857129</v>
      </c>
      <c r="I51" s="58"/>
      <c r="J51" s="58"/>
      <c r="V51" s="23"/>
      <c r="W51" s="23"/>
      <c r="X51" s="23"/>
      <c r="Y51" s="23"/>
      <c r="Z51" s="23"/>
      <c r="AA51" s="23"/>
      <c r="AB51" s="23"/>
      <c r="AC51" s="23"/>
      <c r="AD51" s="23"/>
      <c r="AE51" s="23"/>
      <c r="AF51" s="23"/>
      <c r="AG51" s="23"/>
      <c r="AH51" s="23"/>
      <c r="AI51" s="23"/>
      <c r="AJ51" s="23"/>
    </row>
    <row r="52" spans="1:36" x14ac:dyDescent="0.25">
      <c r="A52" s="115">
        <f t="shared" si="1"/>
        <v>1998</v>
      </c>
      <c r="B52" s="16">
        <f>'B5-MultiYr'!T52</f>
        <v>0.85456249910000004</v>
      </c>
      <c r="C52" s="16">
        <f>'B5-MultiYr'!U52</f>
        <v>0.54918613159999996</v>
      </c>
      <c r="D52" s="16">
        <f t="shared" si="2"/>
        <v>0.30537636750000008</v>
      </c>
      <c r="E52" s="16"/>
      <c r="F52" s="16">
        <f>'B5-MultiYr'!X52</f>
        <v>0.7042576277</v>
      </c>
      <c r="G52" s="16">
        <f>'B5-MultiYr'!Y52</f>
        <v>0.54286092770000005</v>
      </c>
      <c r="H52" s="16">
        <f t="shared" si="0"/>
        <v>0.16139669999999995</v>
      </c>
      <c r="I52" s="58"/>
      <c r="J52" s="58"/>
      <c r="K52" s="47"/>
      <c r="U52" s="47"/>
      <c r="V52" s="49"/>
      <c r="W52" s="49"/>
      <c r="X52" s="23"/>
      <c r="Y52" s="23"/>
      <c r="Z52" s="23"/>
      <c r="AA52" s="23"/>
      <c r="AB52" s="23"/>
      <c r="AC52" s="23"/>
      <c r="AD52" s="23"/>
      <c r="AE52" s="23"/>
      <c r="AF52" s="23"/>
      <c r="AG52" s="23"/>
      <c r="AH52" s="23"/>
      <c r="AI52" s="23"/>
      <c r="AJ52" s="23"/>
    </row>
    <row r="53" spans="1:36" x14ac:dyDescent="0.25">
      <c r="A53" s="115">
        <f t="shared" si="1"/>
        <v>1999</v>
      </c>
      <c r="B53" s="16">
        <f>'B5-MultiYr'!T53</f>
        <v>0.86797754709999997</v>
      </c>
      <c r="C53" s="16">
        <f>'B5-MultiYr'!U53</f>
        <v>0.55459144010000005</v>
      </c>
      <c r="D53" s="16">
        <f t="shared" si="2"/>
        <v>0.31338610699999991</v>
      </c>
      <c r="E53" s="16"/>
      <c r="F53" s="16">
        <f>'B5-MultiYr'!X53</f>
        <v>0.70986832909999997</v>
      </c>
      <c r="G53" s="16">
        <f>'B5-MultiYr'!Y53</f>
        <v>0.5479950213</v>
      </c>
      <c r="H53" s="16">
        <f t="shared" si="0"/>
        <v>0.16187330779999998</v>
      </c>
      <c r="I53" s="58"/>
      <c r="J53" s="58"/>
      <c r="K53" s="47"/>
      <c r="U53" s="47"/>
      <c r="V53" s="49"/>
      <c r="W53" s="49"/>
      <c r="X53" s="23"/>
      <c r="Y53" s="23"/>
      <c r="Z53" s="23"/>
      <c r="AA53" s="23"/>
      <c r="AB53" s="23"/>
      <c r="AC53" s="23"/>
      <c r="AD53" s="23"/>
      <c r="AE53" s="23"/>
      <c r="AF53" s="23"/>
      <c r="AG53" s="23"/>
      <c r="AH53" s="23"/>
      <c r="AI53" s="23"/>
      <c r="AJ53" s="23"/>
    </row>
    <row r="54" spans="1:36" x14ac:dyDescent="0.25">
      <c r="A54" s="115">
        <f t="shared" si="1"/>
        <v>2000</v>
      </c>
      <c r="B54" s="16">
        <f>'B5-MultiYr'!T54</f>
        <v>0.90099191290000002</v>
      </c>
      <c r="C54" s="16">
        <f>'B5-MultiYr'!U54</f>
        <v>0.55323261030000004</v>
      </c>
      <c r="D54" s="16">
        <f t="shared" si="2"/>
        <v>0.34775930259999999</v>
      </c>
      <c r="E54" s="16"/>
      <c r="F54" s="16">
        <f>'B5-MultiYr'!X54</f>
        <v>0.7167901096</v>
      </c>
      <c r="G54" s="16">
        <f>'B5-MultiYr'!Y54</f>
        <v>0.54663235899999996</v>
      </c>
      <c r="H54" s="16">
        <f t="shared" si="0"/>
        <v>0.17015775060000005</v>
      </c>
      <c r="I54" s="58"/>
      <c r="J54" s="58"/>
      <c r="K54" s="47"/>
      <c r="U54" s="47"/>
      <c r="V54" s="49"/>
      <c r="W54" s="49"/>
      <c r="X54" s="23"/>
      <c r="Y54" s="23"/>
      <c r="Z54" s="23"/>
      <c r="AA54" s="23"/>
      <c r="AB54" s="23"/>
      <c r="AC54" s="23"/>
      <c r="AD54" s="23"/>
      <c r="AE54" s="23"/>
      <c r="AF54" s="23"/>
      <c r="AG54" s="23"/>
      <c r="AH54" s="23"/>
      <c r="AI54" s="23"/>
      <c r="AJ54" s="23"/>
    </row>
    <row r="55" spans="1:36" x14ac:dyDescent="0.25">
      <c r="A55" s="115">
        <f t="shared" si="1"/>
        <v>2001</v>
      </c>
      <c r="B55" s="16">
        <f>'B5-MultiYr'!T55</f>
        <v>0.92744060780000004</v>
      </c>
      <c r="C55" s="16">
        <f>'B5-MultiYr'!U55</f>
        <v>0.55744276650000002</v>
      </c>
      <c r="D55" s="16">
        <f t="shared" si="2"/>
        <v>0.36999784130000002</v>
      </c>
      <c r="E55" s="16"/>
      <c r="F55" s="16">
        <f>'B5-MultiYr'!X55</f>
        <v>0.72767599090000001</v>
      </c>
      <c r="G55" s="16">
        <f>'B5-MultiYr'!Y55</f>
        <v>0.55030667779999998</v>
      </c>
      <c r="H55" s="16">
        <f t="shared" si="0"/>
        <v>0.17736931310000004</v>
      </c>
      <c r="I55" s="58"/>
      <c r="J55" s="58"/>
      <c r="K55" s="47"/>
      <c r="U55" s="47"/>
      <c r="V55" s="49"/>
      <c r="W55" s="49"/>
      <c r="X55" s="49"/>
      <c r="Y55" s="23"/>
      <c r="Z55" s="23"/>
      <c r="AA55" s="23"/>
      <c r="AB55" s="23"/>
      <c r="AC55" s="23"/>
      <c r="AD55" s="23"/>
      <c r="AE55" s="23"/>
      <c r="AF55" s="23"/>
      <c r="AG55" s="23"/>
      <c r="AH55" s="23"/>
      <c r="AI55" s="23"/>
      <c r="AJ55" s="23"/>
    </row>
    <row r="56" spans="1:36" x14ac:dyDescent="0.25">
      <c r="A56" s="115">
        <f t="shared" si="1"/>
        <v>2002</v>
      </c>
      <c r="B56" s="16">
        <f>'B5-MultiYr'!T56</f>
        <v>0.94198416490000003</v>
      </c>
      <c r="C56" s="16">
        <f>'B5-MultiYr'!U56</f>
        <v>0.56257411069999996</v>
      </c>
      <c r="D56" s="16">
        <f t="shared" si="2"/>
        <v>0.37941005420000007</v>
      </c>
      <c r="E56" s="16"/>
      <c r="F56" s="16">
        <f>'B5-MultiYr'!X56</f>
        <v>0.73650655629999995</v>
      </c>
      <c r="G56" s="16">
        <f>'B5-MultiYr'!Y56</f>
        <v>0.55509651550000005</v>
      </c>
      <c r="H56" s="16">
        <f t="shared" si="0"/>
        <v>0.18141004079999989</v>
      </c>
      <c r="I56" s="58"/>
      <c r="J56" s="58"/>
      <c r="K56" s="47"/>
      <c r="U56" s="47"/>
      <c r="V56" s="49"/>
      <c r="W56" s="49"/>
      <c r="X56" s="49"/>
      <c r="Y56" s="23"/>
      <c r="Z56" s="23"/>
      <c r="AA56" s="23"/>
      <c r="AB56" s="23"/>
      <c r="AC56" s="23"/>
      <c r="AD56" s="23"/>
      <c r="AE56" s="23"/>
      <c r="AF56" s="23"/>
      <c r="AG56" s="23"/>
      <c r="AH56" s="23"/>
      <c r="AI56" s="23"/>
      <c r="AJ56" s="23"/>
    </row>
    <row r="57" spans="1:36" x14ac:dyDescent="0.25">
      <c r="A57" s="115">
        <f t="shared" si="1"/>
        <v>2003</v>
      </c>
      <c r="B57" s="16">
        <f>'B5-MultiYr'!T57</f>
        <v>0.94731971120000003</v>
      </c>
      <c r="C57" s="16">
        <f>'B5-MultiYr'!U57</f>
        <v>0.56775790049999997</v>
      </c>
      <c r="D57" s="16">
        <f t="shared" si="2"/>
        <v>0.37956181070000006</v>
      </c>
      <c r="E57" s="16"/>
      <c r="F57" s="16">
        <f>'B5-MultiYr'!X57</f>
        <v>0.74324830639999995</v>
      </c>
      <c r="G57" s="16">
        <f>'B5-MultiYr'!Y57</f>
        <v>0.56000829460000001</v>
      </c>
      <c r="H57" s="16">
        <f t="shared" si="0"/>
        <v>0.18324001179999994</v>
      </c>
      <c r="I57" s="58"/>
      <c r="J57" s="58"/>
      <c r="K57" s="47"/>
      <c r="U57" s="47"/>
      <c r="V57" s="49"/>
      <c r="W57" s="49"/>
      <c r="X57" s="49"/>
      <c r="Y57" s="23"/>
      <c r="Z57" s="23"/>
      <c r="AA57" s="23"/>
      <c r="AB57" s="23"/>
      <c r="AC57" s="23"/>
      <c r="AD57" s="23"/>
      <c r="AE57" s="23"/>
      <c r="AF57" s="23"/>
      <c r="AG57" s="23"/>
      <c r="AH57" s="23"/>
      <c r="AI57" s="23"/>
      <c r="AJ57" s="23"/>
    </row>
    <row r="58" spans="1:36" x14ac:dyDescent="0.25">
      <c r="A58" s="115">
        <f t="shared" si="1"/>
        <v>2004</v>
      </c>
      <c r="B58" s="16">
        <f>'B5-MultiYr'!T58</f>
        <v>0.96216621769999999</v>
      </c>
      <c r="C58" s="16">
        <f>'B5-MultiYr'!U58</f>
        <v>0.57916242650000005</v>
      </c>
      <c r="D58" s="16">
        <f t="shared" si="2"/>
        <v>0.38300379119999994</v>
      </c>
      <c r="E58" s="16"/>
      <c r="F58" s="16">
        <f>'B5-MultiYr'!X58</f>
        <v>0.75470612110000002</v>
      </c>
      <c r="G58" s="16">
        <f>'B5-MultiYr'!Y58</f>
        <v>0.57121964510000001</v>
      </c>
      <c r="H58" s="16">
        <f t="shared" si="0"/>
        <v>0.18348647600000001</v>
      </c>
      <c r="I58" s="58"/>
      <c r="J58" s="58"/>
      <c r="K58" s="47"/>
      <c r="U58" s="47"/>
      <c r="V58" s="49"/>
      <c r="W58" s="49"/>
      <c r="X58" s="49"/>
      <c r="Y58" s="23"/>
      <c r="Z58" s="23"/>
      <c r="AA58" s="23"/>
      <c r="AB58" s="23"/>
      <c r="AC58" s="23"/>
      <c r="AD58" s="23"/>
      <c r="AE58" s="23"/>
      <c r="AF58" s="23"/>
      <c r="AG58" s="23"/>
      <c r="AH58" s="23"/>
      <c r="AI58" s="23"/>
      <c r="AJ58" s="23"/>
    </row>
    <row r="59" spans="1:36" x14ac:dyDescent="0.25">
      <c r="A59" s="115">
        <f t="shared" si="1"/>
        <v>2005</v>
      </c>
      <c r="B59" s="16">
        <f>'B5-MultiYr'!T59</f>
        <v>0.97522327959999999</v>
      </c>
      <c r="C59" s="16">
        <f>'B5-MultiYr'!U59</f>
        <v>0.58664830739999996</v>
      </c>
      <c r="D59" s="16">
        <f t="shared" si="2"/>
        <v>0.38857497220000004</v>
      </c>
      <c r="E59" s="16"/>
      <c r="F59" s="16">
        <f>'B5-MultiYr'!X59</f>
        <v>0.76398933759999998</v>
      </c>
      <c r="G59" s="16">
        <f>'B5-MultiYr'!Y59</f>
        <v>0.57826347950000001</v>
      </c>
      <c r="H59" s="16">
        <f t="shared" si="0"/>
        <v>0.18572585809999997</v>
      </c>
      <c r="I59" s="58"/>
      <c r="J59" s="58"/>
      <c r="K59" s="47"/>
      <c r="U59" s="47"/>
      <c r="V59" s="49"/>
      <c r="W59" s="49"/>
      <c r="X59" s="49"/>
      <c r="Y59" s="23"/>
      <c r="Z59" s="23"/>
      <c r="AA59" s="23"/>
      <c r="AB59" s="23"/>
      <c r="AC59" s="23"/>
      <c r="AD59" s="23"/>
      <c r="AE59" s="23"/>
      <c r="AF59" s="23"/>
      <c r="AG59" s="23"/>
      <c r="AH59" s="23"/>
      <c r="AI59" s="23"/>
      <c r="AJ59" s="23"/>
    </row>
    <row r="60" spans="1:36" x14ac:dyDescent="0.25">
      <c r="A60" s="115">
        <f t="shared" si="1"/>
        <v>2006</v>
      </c>
      <c r="B60" s="16">
        <f>'B5-MultiYr'!T60</f>
        <v>1.0034811913999999</v>
      </c>
      <c r="C60" s="16">
        <f>'B5-MultiYr'!U60</f>
        <v>0.58817034999999995</v>
      </c>
      <c r="D60" s="16">
        <f t="shared" si="2"/>
        <v>0.41531084139999996</v>
      </c>
      <c r="E60" s="16"/>
      <c r="F60" s="16">
        <f>'B5-MultiYr'!X60</f>
        <v>0.7694382058</v>
      </c>
      <c r="G60" s="16">
        <f>'B5-MultiYr'!Y60</f>
        <v>0.57960921580000002</v>
      </c>
      <c r="H60" s="16">
        <f t="shared" si="0"/>
        <v>0.18982898999999998</v>
      </c>
      <c r="I60" s="58"/>
      <c r="J60" s="58"/>
      <c r="K60" s="47"/>
      <c r="U60" s="47"/>
      <c r="V60" s="49"/>
      <c r="W60" s="49"/>
      <c r="X60" s="49"/>
      <c r="Y60" s="49"/>
      <c r="Z60" s="23"/>
      <c r="AA60" s="23"/>
      <c r="AB60" s="23"/>
      <c r="AC60" s="23"/>
      <c r="AD60" s="23"/>
      <c r="AE60" s="23"/>
      <c r="AF60" s="23"/>
      <c r="AG60" s="23"/>
      <c r="AH60" s="23"/>
      <c r="AI60" s="23"/>
      <c r="AJ60" s="23"/>
    </row>
    <row r="61" spans="1:36" x14ac:dyDescent="0.25">
      <c r="A61" s="115">
        <f t="shared" si="1"/>
        <v>2007</v>
      </c>
      <c r="B61" s="16">
        <f>'B5-MultiYr'!T61</f>
        <v>1.0183022126000001</v>
      </c>
      <c r="C61" s="16">
        <f>'B5-MultiYr'!U61</f>
        <v>0.58314759540000005</v>
      </c>
      <c r="D61" s="16">
        <f t="shared" si="2"/>
        <v>0.43515461720000004</v>
      </c>
      <c r="F61" s="16">
        <f>'B5-MultiYr'!X61</f>
        <v>0.76887100620000004</v>
      </c>
      <c r="G61" s="16">
        <f>'B5-MultiYr'!Y61</f>
        <v>0.57406429489999999</v>
      </c>
      <c r="H61" s="16">
        <f t="shared" si="0"/>
        <v>0.19480671130000005</v>
      </c>
      <c r="I61" s="58"/>
      <c r="J61" s="58"/>
      <c r="K61" s="47"/>
      <c r="U61" s="47"/>
      <c r="V61" s="49"/>
      <c r="W61" s="49"/>
      <c r="X61" s="49"/>
      <c r="Y61" s="49"/>
      <c r="Z61" s="23"/>
      <c r="AA61" s="23"/>
      <c r="AB61" s="23"/>
      <c r="AC61" s="23"/>
      <c r="AD61" s="23"/>
      <c r="AE61" s="23"/>
      <c r="AF61" s="23"/>
      <c r="AG61" s="23"/>
      <c r="AH61" s="23"/>
      <c r="AI61" s="23"/>
      <c r="AJ61" s="23"/>
    </row>
    <row r="62" spans="1:36" x14ac:dyDescent="0.25">
      <c r="A62" s="115">
        <f t="shared" si="1"/>
        <v>2008</v>
      </c>
      <c r="B62" s="16">
        <f>'B5-MultiYr'!T62</f>
        <v>1.0378414088000001</v>
      </c>
      <c r="C62" s="16">
        <f>'B5-MultiYr'!U62</f>
        <v>0.58838590260000001</v>
      </c>
      <c r="D62" s="16">
        <f t="shared" si="2"/>
        <v>0.44945550620000008</v>
      </c>
      <c r="F62" s="16">
        <f>'B5-MultiYr'!X62</f>
        <v>0.77730087520000002</v>
      </c>
      <c r="G62" s="16">
        <f>'B5-MultiYr'!Y62</f>
        <v>0.57866544200000003</v>
      </c>
      <c r="H62" s="16">
        <f t="shared" si="0"/>
        <v>0.19863543319999999</v>
      </c>
      <c r="I62" s="58"/>
      <c r="J62" s="58"/>
      <c r="K62" s="47"/>
      <c r="U62" s="47"/>
      <c r="V62" s="49"/>
      <c r="W62" s="49"/>
      <c r="X62" s="49"/>
      <c r="Y62" s="49"/>
      <c r="Z62" s="23"/>
      <c r="AA62" s="23"/>
      <c r="AB62" s="23"/>
      <c r="AC62" s="23"/>
      <c r="AD62" s="23"/>
      <c r="AE62" s="23"/>
      <c r="AF62" s="23"/>
      <c r="AG62" s="23"/>
      <c r="AH62" s="23"/>
      <c r="AI62" s="23"/>
      <c r="AJ62" s="23"/>
    </row>
    <row r="63" spans="1:36" x14ac:dyDescent="0.25">
      <c r="A63" s="115">
        <f t="shared" si="1"/>
        <v>2009</v>
      </c>
      <c r="B63" s="16">
        <f>'B5-MultiYr'!T63</f>
        <v>1.0417655594999999</v>
      </c>
      <c r="C63" s="16">
        <f>'B5-MultiYr'!U63</f>
        <v>0.59201227820000002</v>
      </c>
      <c r="D63" s="16">
        <f t="shared" si="2"/>
        <v>0.44975328129999992</v>
      </c>
      <c r="F63" s="16">
        <f>'B5-MultiYr'!X63</f>
        <v>0.78025312920000001</v>
      </c>
      <c r="G63" s="16">
        <f>'B5-MultiYr'!Y63</f>
        <v>0.58194224500000002</v>
      </c>
      <c r="H63" s="16">
        <f t="shared" si="0"/>
        <v>0.19831088419999998</v>
      </c>
      <c r="I63" s="58"/>
      <c r="J63" s="58"/>
      <c r="K63" s="47"/>
      <c r="U63" s="47"/>
      <c r="V63" s="49"/>
      <c r="W63" s="49"/>
      <c r="X63" s="49"/>
      <c r="Y63" s="49"/>
      <c r="Z63" s="23"/>
      <c r="AA63" s="23"/>
      <c r="AB63" s="23"/>
      <c r="AC63" s="23"/>
      <c r="AD63" s="23"/>
      <c r="AE63" s="23"/>
      <c r="AF63" s="23"/>
      <c r="AG63" s="23"/>
      <c r="AH63" s="23"/>
      <c r="AI63" s="23"/>
      <c r="AJ63" s="23"/>
    </row>
    <row r="64" spans="1:36" x14ac:dyDescent="0.25">
      <c r="A64" s="115">
        <f t="shared" si="1"/>
        <v>2010</v>
      </c>
      <c r="B64" s="16">
        <f>'B5-MultiYr'!T64</f>
        <v>1.035874655</v>
      </c>
      <c r="C64" s="16">
        <f>'B5-MultiYr'!U64</f>
        <v>0.59795681869999995</v>
      </c>
      <c r="D64" s="16">
        <f t="shared" si="2"/>
        <v>0.43791783630000003</v>
      </c>
      <c r="F64" s="16">
        <f>'B5-MultiYr'!X64</f>
        <v>0.78164404509999996</v>
      </c>
      <c r="G64" s="16">
        <f>'B5-MultiYr'!Y64</f>
        <v>0.58786506569999997</v>
      </c>
      <c r="H64" s="16">
        <f t="shared" si="0"/>
        <v>0.1937789794</v>
      </c>
      <c r="I64" s="58"/>
      <c r="J64" s="58"/>
      <c r="K64" s="47"/>
      <c r="U64" s="47"/>
      <c r="V64" s="49"/>
      <c r="W64" s="49"/>
      <c r="X64" s="49"/>
      <c r="Y64" s="49"/>
      <c r="Z64" s="23"/>
      <c r="AA64" s="23"/>
      <c r="AB64" s="23"/>
      <c r="AC64" s="23"/>
      <c r="AD64" s="23"/>
      <c r="AE64" s="23"/>
      <c r="AF64" s="23"/>
      <c r="AG64" s="23"/>
      <c r="AH64" s="23"/>
      <c r="AI64" s="23"/>
      <c r="AJ64" s="23"/>
    </row>
    <row r="65" spans="1:36" x14ac:dyDescent="0.25">
      <c r="A65" s="115">
        <f t="shared" si="1"/>
        <v>2011</v>
      </c>
      <c r="B65" s="16">
        <f>'B5-MultiYr'!T65</f>
        <v>1.0223962622</v>
      </c>
      <c r="C65" s="16">
        <f>'B5-MultiYr'!U65</f>
        <v>0.60603816229999996</v>
      </c>
      <c r="D65" s="16">
        <f t="shared" si="2"/>
        <v>0.41635809990000006</v>
      </c>
      <c r="F65" s="16">
        <f>'B5-MultiYr'!X65</f>
        <v>0.78484514270000005</v>
      </c>
      <c r="G65" s="16">
        <f>'B5-MultiYr'!Y65</f>
        <v>0.5957648243</v>
      </c>
      <c r="H65" s="16">
        <f t="shared" si="0"/>
        <v>0.18908031840000006</v>
      </c>
      <c r="I65" s="58"/>
      <c r="J65" s="58"/>
      <c r="K65" s="47"/>
      <c r="U65" s="47"/>
      <c r="V65" s="49"/>
      <c r="W65" s="49"/>
      <c r="X65" s="49"/>
      <c r="Y65" s="49"/>
      <c r="Z65" s="49"/>
      <c r="AA65" s="23"/>
      <c r="AB65" s="23"/>
      <c r="AC65" s="23"/>
      <c r="AD65" s="23"/>
      <c r="AE65" s="23"/>
      <c r="AF65" s="23"/>
      <c r="AG65" s="23"/>
      <c r="AH65" s="23"/>
      <c r="AI65" s="23"/>
      <c r="AJ65" s="23"/>
    </row>
    <row r="66" spans="1:36" x14ac:dyDescent="0.25">
      <c r="A66" s="115">
        <f t="shared" si="1"/>
        <v>2012</v>
      </c>
      <c r="B66" s="16">
        <f>'B5-MultiYr'!T66</f>
        <v>0.99568970739999996</v>
      </c>
      <c r="C66" s="16">
        <f>'B5-MultiYr'!U66</f>
        <v>0.60761290800000001</v>
      </c>
      <c r="D66" s="16">
        <f t="shared" si="2"/>
        <v>0.38807679939999995</v>
      </c>
      <c r="F66" s="16">
        <f>'B5-MultiYr'!X66</f>
        <v>0.78270783649999998</v>
      </c>
      <c r="G66" s="16">
        <f>'B5-MultiYr'!Y66</f>
        <v>0.59821895790000001</v>
      </c>
      <c r="H66" s="16">
        <f t="shared" si="0"/>
        <v>0.18448887859999996</v>
      </c>
      <c r="I66" s="58"/>
      <c r="J66" s="58"/>
      <c r="K66" s="47"/>
      <c r="U66" s="47"/>
      <c r="V66" s="49"/>
      <c r="W66" s="49"/>
      <c r="X66" s="49"/>
      <c r="Y66" s="49"/>
      <c r="Z66" s="49"/>
      <c r="AA66" s="23"/>
      <c r="AB66" s="23"/>
      <c r="AC66" s="23"/>
      <c r="AD66" s="23"/>
      <c r="AE66" s="23"/>
      <c r="AF66" s="23"/>
      <c r="AG66" s="23"/>
      <c r="AH66" s="23"/>
      <c r="AI66" s="23"/>
      <c r="AJ66" s="23"/>
    </row>
    <row r="67" spans="1:36" x14ac:dyDescent="0.25">
      <c r="A67" s="54"/>
      <c r="B67" s="116"/>
      <c r="C67" s="116"/>
      <c r="D67" s="116"/>
      <c r="E67" s="116"/>
      <c r="F67" s="116"/>
      <c r="G67" s="116"/>
      <c r="H67" s="116"/>
      <c r="I67" s="45"/>
      <c r="J67" s="115"/>
      <c r="K67" s="45"/>
      <c r="L67" s="7"/>
      <c r="M67" s="45"/>
      <c r="O67" s="191"/>
      <c r="P67" s="191"/>
      <c r="Q67" s="16"/>
      <c r="R67" s="58"/>
      <c r="S67" s="58"/>
      <c r="T67" s="47"/>
      <c r="U67" s="47"/>
      <c r="V67" s="49"/>
      <c r="W67" s="49"/>
      <c r="X67" s="49"/>
      <c r="Y67" s="49"/>
      <c r="Z67" s="49"/>
      <c r="AA67" s="23"/>
      <c r="AB67" s="23"/>
      <c r="AC67" s="23"/>
      <c r="AD67" s="23"/>
      <c r="AE67" s="23"/>
      <c r="AF67" s="23"/>
      <c r="AG67" s="23"/>
      <c r="AH67" s="23"/>
      <c r="AI67" s="23"/>
      <c r="AJ67" s="23"/>
    </row>
    <row r="68" spans="1:36" x14ac:dyDescent="0.25">
      <c r="A68" s="54"/>
      <c r="B68" s="116"/>
      <c r="C68" s="116"/>
      <c r="D68" s="116"/>
      <c r="E68" s="116"/>
      <c r="F68" s="116"/>
      <c r="G68" s="116"/>
      <c r="H68" s="116"/>
      <c r="I68" s="45"/>
      <c r="J68" s="45"/>
      <c r="K68" s="45"/>
      <c r="L68" s="7"/>
      <c r="M68" s="45"/>
      <c r="O68" s="191"/>
      <c r="P68" s="191"/>
      <c r="Q68" s="16"/>
      <c r="R68" s="23"/>
      <c r="S68" s="47"/>
      <c r="T68" s="47"/>
      <c r="U68" s="47"/>
      <c r="V68" s="49"/>
      <c r="W68" s="49"/>
      <c r="X68" s="49"/>
      <c r="Y68" s="49"/>
      <c r="Z68" s="49"/>
      <c r="AA68" s="23"/>
      <c r="AB68" s="23"/>
      <c r="AC68" s="23"/>
      <c r="AD68" s="23"/>
      <c r="AE68" s="23"/>
      <c r="AF68" s="23"/>
      <c r="AG68" s="23"/>
      <c r="AH68" s="23"/>
      <c r="AI68" s="23"/>
      <c r="AJ68" s="23"/>
    </row>
    <row r="69" spans="1:36" x14ac:dyDescent="0.25">
      <c r="A69" s="54"/>
      <c r="B69" s="116"/>
      <c r="C69" s="116"/>
      <c r="D69" s="116"/>
      <c r="E69" s="116"/>
      <c r="F69" s="116"/>
      <c r="G69" s="116"/>
      <c r="H69" s="116"/>
      <c r="I69" s="45"/>
      <c r="J69" s="45"/>
      <c r="K69" s="45"/>
      <c r="L69" s="7"/>
      <c r="M69" s="45"/>
      <c r="R69" s="23"/>
      <c r="S69" s="47"/>
      <c r="T69" s="47"/>
      <c r="U69" s="47"/>
      <c r="V69" s="49"/>
      <c r="W69" s="49"/>
      <c r="X69" s="49"/>
      <c r="Y69" s="49"/>
      <c r="Z69" s="49"/>
      <c r="AA69" s="23"/>
      <c r="AB69" s="23"/>
      <c r="AC69" s="23"/>
      <c r="AD69" s="23"/>
      <c r="AE69" s="23"/>
      <c r="AF69" s="23"/>
      <c r="AG69" s="23"/>
      <c r="AH69" s="23"/>
      <c r="AI69" s="23"/>
      <c r="AJ69" s="23"/>
    </row>
    <row r="70" spans="1:36" x14ac:dyDescent="0.25">
      <c r="I70" s="45"/>
      <c r="J70" s="45"/>
      <c r="K70" s="45"/>
      <c r="L70" s="7"/>
      <c r="M70" s="45"/>
      <c r="R70" s="23"/>
      <c r="S70" s="47"/>
      <c r="T70" s="47"/>
      <c r="U70" s="47"/>
      <c r="V70" s="49"/>
      <c r="W70" s="49"/>
      <c r="X70" s="49"/>
      <c r="Y70" s="49"/>
      <c r="Z70" s="49"/>
      <c r="AA70" s="23"/>
      <c r="AB70" s="23"/>
      <c r="AC70" s="23"/>
      <c r="AD70" s="23"/>
      <c r="AE70" s="23"/>
      <c r="AF70" s="23"/>
      <c r="AG70" s="23"/>
      <c r="AH70" s="23"/>
      <c r="AI70" s="23"/>
      <c r="AJ70" s="23"/>
    </row>
    <row r="71" spans="1:36" x14ac:dyDescent="0.25">
      <c r="I71" s="45"/>
      <c r="J71" s="45"/>
      <c r="K71" s="45"/>
      <c r="L71" s="7"/>
      <c r="M71" s="45"/>
      <c r="R71" s="23"/>
      <c r="S71" s="47"/>
      <c r="T71" s="47"/>
      <c r="U71" s="47"/>
      <c r="V71" s="49"/>
      <c r="W71" s="49"/>
      <c r="X71" s="49"/>
      <c r="Y71" s="49"/>
      <c r="Z71" s="23"/>
      <c r="AA71" s="23"/>
      <c r="AB71" s="23"/>
      <c r="AC71" s="23"/>
      <c r="AD71" s="23"/>
      <c r="AE71" s="23"/>
      <c r="AF71" s="23"/>
      <c r="AG71" s="23"/>
      <c r="AH71" s="23"/>
      <c r="AI71" s="23"/>
      <c r="AJ71" s="23"/>
    </row>
    <row r="72" spans="1:36" x14ac:dyDescent="0.25">
      <c r="I72" s="45"/>
      <c r="J72" s="45"/>
      <c r="K72" s="45"/>
      <c r="L72" s="7"/>
      <c r="M72" s="45"/>
      <c r="R72" s="23"/>
      <c r="S72" s="47"/>
      <c r="T72" s="47"/>
      <c r="U72" s="47"/>
      <c r="V72" s="49"/>
      <c r="W72" s="49"/>
      <c r="X72" s="49"/>
      <c r="Y72" s="23"/>
      <c r="Z72" s="23"/>
      <c r="AA72" s="23"/>
      <c r="AB72" s="23"/>
      <c r="AC72" s="23"/>
      <c r="AD72" s="23"/>
      <c r="AE72" s="23"/>
      <c r="AF72" s="23"/>
      <c r="AG72" s="23"/>
      <c r="AH72" s="23"/>
      <c r="AI72" s="23"/>
      <c r="AJ72" s="23"/>
    </row>
    <row r="73" spans="1:36" x14ac:dyDescent="0.25">
      <c r="I73" s="45"/>
      <c r="J73" s="45"/>
      <c r="K73" s="45"/>
      <c r="L73" s="7"/>
      <c r="M73" s="45"/>
      <c r="R73" s="23"/>
      <c r="S73" s="47"/>
      <c r="T73" s="47"/>
      <c r="U73" s="47"/>
      <c r="V73" s="49"/>
      <c r="W73" s="49"/>
      <c r="X73" s="49"/>
      <c r="Y73" s="23"/>
      <c r="Z73" s="23"/>
      <c r="AA73" s="23"/>
      <c r="AB73" s="23"/>
      <c r="AC73" s="23"/>
      <c r="AD73" s="23"/>
      <c r="AE73" s="23"/>
      <c r="AF73" s="23"/>
      <c r="AG73" s="23"/>
      <c r="AH73" s="23"/>
      <c r="AI73" s="23"/>
      <c r="AJ73" s="23"/>
    </row>
    <row r="74" spans="1:36" x14ac:dyDescent="0.25">
      <c r="I74" s="45"/>
      <c r="J74" s="45"/>
      <c r="K74" s="45"/>
      <c r="L74" s="7"/>
      <c r="M74" s="45"/>
      <c r="R74" s="23"/>
      <c r="S74" s="47"/>
      <c r="T74" s="47"/>
      <c r="U74" s="47"/>
      <c r="V74" s="49"/>
      <c r="W74" s="49"/>
      <c r="X74" s="49"/>
      <c r="Y74" s="23"/>
      <c r="Z74" s="23"/>
      <c r="AA74" s="23"/>
      <c r="AB74" s="23"/>
      <c r="AC74" s="23"/>
      <c r="AD74" s="23"/>
      <c r="AE74" s="23"/>
      <c r="AF74" s="23"/>
      <c r="AG74" s="23"/>
      <c r="AH74" s="23"/>
      <c r="AI74" s="23"/>
      <c r="AJ74" s="23"/>
    </row>
    <row r="75" spans="1:36" x14ac:dyDescent="0.25">
      <c r="I75" s="45"/>
      <c r="J75" s="45"/>
      <c r="K75" s="45"/>
      <c r="L75" s="7"/>
      <c r="M75" s="45"/>
      <c r="R75" s="23"/>
      <c r="S75" s="47"/>
      <c r="T75" s="47"/>
      <c r="U75" s="47"/>
      <c r="V75" s="49"/>
      <c r="W75" s="49"/>
      <c r="X75" s="49"/>
      <c r="Y75" s="23"/>
      <c r="Z75" s="23"/>
      <c r="AA75" s="23"/>
      <c r="AB75" s="23"/>
      <c r="AC75" s="23"/>
      <c r="AD75" s="23"/>
      <c r="AE75" s="23"/>
      <c r="AF75" s="23"/>
      <c r="AG75" s="23"/>
      <c r="AH75" s="23"/>
      <c r="AI75" s="23"/>
      <c r="AJ75" s="23"/>
    </row>
    <row r="76" spans="1:36" x14ac:dyDescent="0.25">
      <c r="I76" s="45"/>
      <c r="J76" s="45"/>
      <c r="K76" s="45"/>
      <c r="L76" s="7"/>
      <c r="M76" s="45"/>
      <c r="R76" s="23"/>
      <c r="S76" s="47"/>
      <c r="T76" s="47"/>
      <c r="U76" s="47"/>
      <c r="V76" s="49"/>
      <c r="W76" s="49"/>
      <c r="X76" s="49"/>
      <c r="Y76" s="23"/>
      <c r="Z76" s="23"/>
      <c r="AA76" s="23"/>
      <c r="AB76" s="23"/>
      <c r="AC76" s="23"/>
      <c r="AD76" s="23"/>
      <c r="AE76" s="23"/>
      <c r="AF76" s="23"/>
      <c r="AG76" s="23"/>
      <c r="AH76" s="23"/>
      <c r="AI76" s="23"/>
      <c r="AJ76" s="23"/>
    </row>
    <row r="77" spans="1:36" x14ac:dyDescent="0.25">
      <c r="I77" s="45"/>
      <c r="J77" s="45"/>
      <c r="K77" s="45"/>
      <c r="L77" s="7"/>
      <c r="M77" s="45"/>
      <c r="R77" s="23"/>
      <c r="S77" s="47"/>
      <c r="T77" s="47"/>
      <c r="U77" s="47"/>
      <c r="V77" s="49"/>
      <c r="W77" s="49"/>
      <c r="X77" s="23"/>
      <c r="Y77" s="23"/>
      <c r="Z77" s="23"/>
      <c r="AA77" s="23"/>
      <c r="AB77" s="23"/>
      <c r="AC77" s="23"/>
      <c r="AD77" s="23"/>
      <c r="AE77" s="23"/>
      <c r="AF77" s="23"/>
      <c r="AG77" s="23"/>
      <c r="AH77" s="23"/>
      <c r="AI77" s="23"/>
      <c r="AJ77" s="23"/>
    </row>
    <row r="78" spans="1:36" x14ac:dyDescent="0.25">
      <c r="I78" s="45"/>
      <c r="J78" s="45"/>
      <c r="K78" s="45"/>
      <c r="L78" s="7"/>
      <c r="M78" s="45"/>
      <c r="R78" s="23"/>
      <c r="S78" s="47"/>
      <c r="T78" s="47"/>
      <c r="U78" s="47"/>
      <c r="V78" s="49"/>
      <c r="W78" s="49"/>
      <c r="X78" s="23"/>
      <c r="Y78" s="23"/>
      <c r="Z78" s="23"/>
      <c r="AA78" s="23"/>
      <c r="AB78" s="23"/>
      <c r="AC78" s="23"/>
      <c r="AD78" s="23"/>
      <c r="AE78" s="23"/>
      <c r="AF78" s="23"/>
      <c r="AG78" s="23"/>
      <c r="AH78" s="23"/>
      <c r="AI78" s="23"/>
      <c r="AJ78" s="23"/>
    </row>
    <row r="79" spans="1:36" x14ac:dyDescent="0.25">
      <c r="I79" s="45"/>
      <c r="J79" s="45"/>
      <c r="K79" s="45"/>
      <c r="L79" s="53"/>
      <c r="M79" s="54"/>
      <c r="N79" s="23"/>
      <c r="O79" s="23"/>
      <c r="P79" s="23"/>
      <c r="Q79" s="23"/>
      <c r="R79" s="23"/>
      <c r="S79" s="47"/>
      <c r="T79" s="47"/>
      <c r="U79" s="47"/>
      <c r="V79" s="49"/>
      <c r="W79" s="49"/>
      <c r="X79" s="23"/>
      <c r="Y79" s="23"/>
      <c r="Z79" s="23"/>
      <c r="AA79" s="23"/>
      <c r="AB79" s="23"/>
      <c r="AC79" s="23"/>
      <c r="AD79" s="23"/>
      <c r="AE79" s="23"/>
      <c r="AF79" s="23"/>
      <c r="AG79" s="23"/>
      <c r="AH79" s="23"/>
      <c r="AI79" s="23"/>
      <c r="AJ79" s="23"/>
    </row>
    <row r="80" spans="1:36" x14ac:dyDescent="0.25">
      <c r="A80" s="115"/>
      <c r="B80" s="45"/>
      <c r="C80" s="45"/>
      <c r="D80" s="45"/>
      <c r="E80" s="45"/>
      <c r="F80" s="45"/>
      <c r="G80" s="45"/>
      <c r="H80" s="45"/>
      <c r="I80" s="45"/>
      <c r="J80" s="45"/>
      <c r="K80" s="45"/>
      <c r="L80" s="53"/>
      <c r="M80" s="54"/>
      <c r="N80" s="23"/>
      <c r="O80" s="23"/>
      <c r="P80" s="23"/>
      <c r="Q80" s="23"/>
      <c r="R80" s="23"/>
      <c r="V80" s="23"/>
      <c r="W80" s="23"/>
      <c r="X80" s="23"/>
      <c r="Y80" s="23"/>
      <c r="Z80" s="23"/>
      <c r="AA80" s="23"/>
      <c r="AB80" s="23"/>
      <c r="AC80" s="23"/>
      <c r="AD80" s="23"/>
      <c r="AE80" s="23"/>
      <c r="AF80" s="23"/>
      <c r="AG80" s="23"/>
      <c r="AH80" s="23"/>
      <c r="AI80" s="23"/>
      <c r="AJ80" s="23"/>
    </row>
    <row r="81" spans="1:36" x14ac:dyDescent="0.25">
      <c r="A81" s="115"/>
      <c r="B81" s="45"/>
      <c r="C81" s="45"/>
      <c r="D81" s="45"/>
      <c r="E81" s="45"/>
      <c r="F81" s="45"/>
      <c r="G81" s="45"/>
      <c r="H81" s="45"/>
      <c r="I81" s="45"/>
      <c r="J81" s="45"/>
      <c r="K81" s="45"/>
      <c r="L81" s="53"/>
      <c r="M81" s="54"/>
      <c r="N81" s="23"/>
      <c r="O81" s="23"/>
      <c r="P81" s="23"/>
      <c r="Q81" s="23"/>
      <c r="R81" s="23"/>
      <c r="V81" s="23"/>
      <c r="W81" s="23"/>
      <c r="X81" s="23"/>
      <c r="Y81" s="23"/>
      <c r="Z81" s="23"/>
      <c r="AA81" s="23"/>
      <c r="AB81" s="23"/>
      <c r="AC81" s="23"/>
      <c r="AD81" s="23"/>
      <c r="AE81" s="23"/>
      <c r="AF81" s="23"/>
      <c r="AG81" s="23"/>
      <c r="AH81" s="23"/>
      <c r="AI81" s="23"/>
      <c r="AJ81" s="23"/>
    </row>
    <row r="82" spans="1:36" x14ac:dyDescent="0.25">
      <c r="A82" s="45"/>
      <c r="B82" s="45"/>
      <c r="C82" s="45"/>
      <c r="D82" s="45"/>
      <c r="E82" s="45"/>
      <c r="F82" s="45"/>
      <c r="G82" s="45"/>
      <c r="H82" s="45"/>
      <c r="I82" s="45"/>
      <c r="J82" s="45"/>
      <c r="K82" s="45"/>
      <c r="L82" s="53"/>
      <c r="M82" s="54"/>
      <c r="N82" s="23"/>
      <c r="O82" s="23"/>
      <c r="P82" s="23"/>
      <c r="Q82" s="23"/>
      <c r="R82" s="23"/>
    </row>
    <row r="83" spans="1:36" x14ac:dyDescent="0.25">
      <c r="A83" s="45"/>
      <c r="B83" s="45"/>
      <c r="C83" s="45"/>
      <c r="D83" s="45"/>
      <c r="E83" s="45"/>
      <c r="F83" s="45"/>
      <c r="G83" s="45"/>
      <c r="H83" s="45"/>
      <c r="I83" s="45"/>
      <c r="J83" s="45"/>
      <c r="K83" s="45"/>
      <c r="L83" s="53"/>
      <c r="M83" s="54"/>
      <c r="N83" s="23"/>
      <c r="O83" s="23"/>
      <c r="P83" s="23"/>
      <c r="Q83" s="23"/>
      <c r="R83" s="23"/>
    </row>
    <row r="84" spans="1:36" x14ac:dyDescent="0.25">
      <c r="A84" s="45"/>
      <c r="B84" s="45"/>
      <c r="C84" s="45"/>
      <c r="D84" s="45"/>
      <c r="E84" s="45"/>
      <c r="F84" s="45"/>
      <c r="G84" s="45"/>
      <c r="H84" s="45"/>
      <c r="I84" s="45"/>
      <c r="J84" s="45"/>
      <c r="K84" s="45"/>
      <c r="L84" s="53"/>
      <c r="M84" s="54"/>
      <c r="N84" s="23"/>
      <c r="O84" s="23"/>
      <c r="P84" s="23"/>
      <c r="Q84" s="23"/>
      <c r="R84" s="23"/>
    </row>
    <row r="85" spans="1:36" x14ac:dyDescent="0.25">
      <c r="A85" s="45"/>
      <c r="B85" s="45"/>
      <c r="C85" s="45"/>
      <c r="D85" s="45"/>
      <c r="E85" s="45"/>
      <c r="F85" s="45"/>
      <c r="G85" s="45"/>
      <c r="H85" s="45"/>
      <c r="I85" s="45"/>
      <c r="J85" s="45"/>
      <c r="K85" s="45"/>
      <c r="L85" s="53"/>
      <c r="M85" s="54"/>
      <c r="N85" s="23"/>
      <c r="O85" s="23"/>
      <c r="P85" s="23"/>
      <c r="Q85" s="23"/>
      <c r="R85" s="23"/>
    </row>
    <row r="86" spans="1:36" x14ac:dyDescent="0.25">
      <c r="A86" s="45"/>
      <c r="B86" s="45"/>
      <c r="C86" s="45"/>
      <c r="D86" s="45"/>
      <c r="E86" s="45"/>
      <c r="F86" s="45"/>
      <c r="G86" s="45"/>
      <c r="H86" s="45"/>
      <c r="I86" s="45"/>
      <c r="J86" s="45"/>
      <c r="K86" s="45"/>
      <c r="L86" s="53"/>
      <c r="M86" s="54"/>
      <c r="N86" s="23"/>
      <c r="O86" s="23"/>
      <c r="P86" s="23"/>
      <c r="Q86" s="23"/>
      <c r="R86" s="23"/>
    </row>
    <row r="87" spans="1:36" x14ac:dyDescent="0.25">
      <c r="A87" s="45"/>
      <c r="B87" s="45"/>
      <c r="C87" s="45"/>
      <c r="D87" s="45"/>
      <c r="E87" s="45"/>
      <c r="F87" s="45"/>
      <c r="G87" s="45"/>
      <c r="H87" s="45"/>
      <c r="I87" s="45"/>
      <c r="J87" s="45"/>
      <c r="K87" s="45"/>
      <c r="L87" s="53"/>
      <c r="M87" s="54"/>
      <c r="N87" s="23"/>
      <c r="O87" s="23"/>
      <c r="P87" s="23"/>
      <c r="Q87" s="23"/>
      <c r="R87" s="51"/>
      <c r="S87" s="48"/>
      <c r="T87" s="48"/>
    </row>
    <row r="88" spans="1:36" x14ac:dyDescent="0.25">
      <c r="A88" s="45"/>
      <c r="B88" s="45"/>
      <c r="C88" s="45"/>
      <c r="D88" s="45"/>
      <c r="E88" s="45"/>
      <c r="F88" s="45"/>
      <c r="G88" s="45"/>
      <c r="H88" s="45"/>
      <c r="I88" s="45"/>
      <c r="J88" s="45"/>
      <c r="K88" s="45"/>
      <c r="L88" s="53"/>
      <c r="M88" s="54"/>
      <c r="N88" s="23"/>
      <c r="O88" s="23"/>
      <c r="P88" s="23"/>
      <c r="Q88" s="23"/>
      <c r="R88" s="23"/>
    </row>
    <row r="89" spans="1:36" x14ac:dyDescent="0.25">
      <c r="A89" s="45"/>
      <c r="B89" s="45"/>
      <c r="C89" s="45"/>
      <c r="D89" s="45"/>
      <c r="E89" s="45"/>
      <c r="F89" s="45"/>
      <c r="G89" s="45"/>
      <c r="H89" s="45"/>
      <c r="I89" s="45"/>
      <c r="J89" s="45"/>
      <c r="K89" s="45"/>
      <c r="L89" s="53"/>
      <c r="M89" s="54"/>
      <c r="N89" s="23"/>
      <c r="O89" s="23"/>
      <c r="P89" s="23"/>
      <c r="Q89" s="23"/>
      <c r="R89" s="23"/>
    </row>
    <row r="90" spans="1:36" x14ac:dyDescent="0.25">
      <c r="A90" s="45"/>
      <c r="B90" s="45"/>
      <c r="C90" s="45"/>
      <c r="D90" s="45"/>
      <c r="E90" s="45"/>
      <c r="F90" s="45"/>
      <c r="G90" s="45"/>
      <c r="H90" s="45"/>
      <c r="I90" s="45"/>
      <c r="J90" s="45"/>
      <c r="K90" s="45"/>
      <c r="L90" s="53"/>
      <c r="M90" s="54"/>
      <c r="N90" s="23"/>
      <c r="O90" s="23"/>
      <c r="P90" s="23"/>
      <c r="Q90" s="23"/>
      <c r="R90" s="23"/>
    </row>
    <row r="91" spans="1:36" x14ac:dyDescent="0.25">
      <c r="A91" s="45"/>
      <c r="B91" s="45"/>
      <c r="C91" s="45"/>
      <c r="D91" s="45"/>
      <c r="E91" s="45"/>
      <c r="F91" s="45"/>
      <c r="G91" s="45"/>
      <c r="H91" s="45"/>
      <c r="I91" s="45"/>
      <c r="J91" s="45"/>
      <c r="K91" s="45"/>
      <c r="L91" s="53"/>
      <c r="M91" s="54"/>
      <c r="N91" s="23"/>
      <c r="O91" s="23"/>
      <c r="P91" s="23"/>
      <c r="Q91" s="23"/>
      <c r="R91" s="23"/>
    </row>
    <row r="92" spans="1:36" x14ac:dyDescent="0.25">
      <c r="A92" s="45"/>
      <c r="B92" s="45"/>
      <c r="C92" s="45"/>
      <c r="D92" s="45"/>
      <c r="E92" s="45"/>
      <c r="F92" s="45"/>
      <c r="G92" s="45"/>
      <c r="H92" s="45"/>
      <c r="I92" s="45"/>
      <c r="J92" s="45"/>
      <c r="K92" s="45"/>
      <c r="L92" s="53"/>
      <c r="M92" s="54"/>
      <c r="N92" s="23"/>
      <c r="O92" s="23"/>
      <c r="P92" s="23"/>
      <c r="Q92" s="23"/>
      <c r="R92" s="23"/>
    </row>
    <row r="93" spans="1:36" x14ac:dyDescent="0.25">
      <c r="A93" s="45"/>
      <c r="B93" s="45"/>
      <c r="C93" s="45"/>
      <c r="D93" s="45"/>
      <c r="E93" s="45"/>
      <c r="F93" s="45"/>
      <c r="G93" s="45"/>
      <c r="H93" s="45"/>
      <c r="I93" s="45"/>
      <c r="J93" s="45"/>
      <c r="K93" s="45"/>
      <c r="L93" s="53"/>
      <c r="M93" s="54"/>
      <c r="N93" s="23"/>
      <c r="O93" s="23"/>
      <c r="P93" s="23"/>
      <c r="Q93" s="23"/>
      <c r="R93" s="23"/>
    </row>
    <row r="94" spans="1:36" x14ac:dyDescent="0.25">
      <c r="A94" s="45"/>
      <c r="B94" s="45"/>
      <c r="C94" s="45"/>
      <c r="D94" s="45"/>
      <c r="E94" s="45"/>
      <c r="F94" s="45"/>
      <c r="G94" s="45"/>
      <c r="H94" s="45"/>
      <c r="I94" s="45"/>
      <c r="J94" s="45"/>
      <c r="K94" s="45"/>
      <c r="L94" s="53"/>
      <c r="M94" s="54"/>
      <c r="N94" s="23"/>
      <c r="O94" s="23"/>
      <c r="P94" s="23"/>
      <c r="Q94" s="23"/>
      <c r="R94" s="23"/>
    </row>
  </sheetData>
  <mergeCells count="1">
    <mergeCell ref="A28:I28"/>
  </mergeCells>
  <hyperlinks>
    <hyperlink ref="H1" location="Index!A1" display="Index"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P28"/>
  <sheetViews>
    <sheetView workbookViewId="0">
      <selection activeCell="C9" sqref="C9"/>
    </sheetView>
  </sheetViews>
  <sheetFormatPr defaultRowHeight="15" x14ac:dyDescent="0.25"/>
  <cols>
    <col min="1" max="1" width="22.5703125" style="61" customWidth="1"/>
    <col min="2" max="3" width="8.42578125" style="61" customWidth="1"/>
    <col min="4" max="4" width="1.5703125" style="61" customWidth="1"/>
    <col min="5" max="6" width="5.28515625" style="61" customWidth="1"/>
    <col min="7" max="7" width="1.140625" style="61" customWidth="1"/>
    <col min="8" max="9" width="9.42578125" style="61" customWidth="1"/>
    <col min="10" max="10" width="0.7109375" style="61" customWidth="1"/>
    <col min="11" max="12" width="6.5703125" style="61" customWidth="1"/>
    <col min="13" max="13" width="9.7109375" style="61" customWidth="1"/>
    <col min="14" max="14" width="7.28515625" style="61" customWidth="1"/>
    <col min="15" max="16384" width="9.140625" style="61"/>
  </cols>
  <sheetData>
    <row r="1" spans="1:16" x14ac:dyDescent="0.25">
      <c r="A1" s="62" t="s">
        <v>0</v>
      </c>
      <c r="B1" s="1"/>
      <c r="C1" s="1"/>
      <c r="D1" s="1"/>
      <c r="E1" s="1"/>
      <c r="F1" s="1"/>
      <c r="G1" s="1"/>
      <c r="H1" s="184" t="s">
        <v>113</v>
      </c>
      <c r="I1" s="1"/>
      <c r="J1" s="1"/>
      <c r="K1" s="1"/>
      <c r="L1" s="1"/>
      <c r="M1" s="1"/>
    </row>
    <row r="2" spans="1:16" x14ac:dyDescent="0.25">
      <c r="A2" s="2"/>
      <c r="B2" s="2"/>
      <c r="C2" s="2"/>
      <c r="D2" s="2"/>
      <c r="E2" s="2"/>
      <c r="F2" s="2"/>
      <c r="G2" s="2"/>
      <c r="H2" s="2"/>
      <c r="I2" s="2"/>
      <c r="J2" s="2"/>
      <c r="K2" s="2"/>
      <c r="L2" s="2"/>
      <c r="M2" s="1"/>
      <c r="N2" s="11"/>
    </row>
    <row r="3" spans="1:16" x14ac:dyDescent="0.25">
      <c r="A3" s="1"/>
      <c r="B3" s="306" t="s">
        <v>30</v>
      </c>
      <c r="C3" s="306"/>
      <c r="D3" s="3"/>
      <c r="E3" s="306" t="s">
        <v>6</v>
      </c>
      <c r="F3" s="306"/>
      <c r="G3" s="3"/>
      <c r="H3" s="306" t="s">
        <v>5</v>
      </c>
      <c r="I3" s="306"/>
      <c r="J3" s="3"/>
      <c r="K3" s="306" t="s">
        <v>1</v>
      </c>
      <c r="L3" s="306"/>
      <c r="M3" s="1"/>
    </row>
    <row r="4" spans="1:16" x14ac:dyDescent="0.25">
      <c r="A4" s="4" t="s">
        <v>7</v>
      </c>
      <c r="B4" s="4">
        <v>1988</v>
      </c>
      <c r="C4" s="4">
        <v>2005</v>
      </c>
      <c r="D4" s="4"/>
      <c r="E4" s="4">
        <v>1988</v>
      </c>
      <c r="F4" s="4">
        <v>2005</v>
      </c>
      <c r="G4" s="4"/>
      <c r="H4" s="4">
        <v>1988</v>
      </c>
      <c r="I4" s="4">
        <v>2005</v>
      </c>
      <c r="J4" s="4"/>
      <c r="K4" s="4">
        <v>1988</v>
      </c>
      <c r="L4" s="4">
        <v>2005</v>
      </c>
      <c r="M4" s="1"/>
    </row>
    <row r="5" spans="1:16" x14ac:dyDescent="0.25">
      <c r="A5" s="5" t="s">
        <v>34</v>
      </c>
      <c r="B5" s="64"/>
      <c r="C5" s="64"/>
      <c r="D5" s="64"/>
      <c r="E5" s="1"/>
      <c r="F5" s="1"/>
      <c r="G5" s="1"/>
      <c r="H5" s="1"/>
      <c r="I5" s="1"/>
      <c r="J5" s="1"/>
      <c r="K5" s="1"/>
      <c r="L5" s="1"/>
      <c r="M5" s="1"/>
    </row>
    <row r="6" spans="1:16" x14ac:dyDescent="0.25">
      <c r="A6" s="1" t="s">
        <v>35</v>
      </c>
      <c r="B6" s="13">
        <v>0.84265400420000003</v>
      </c>
      <c r="C6" s="13">
        <v>0.86199999999999999</v>
      </c>
      <c r="D6" s="1"/>
      <c r="E6" s="17">
        <v>42.523363519</v>
      </c>
      <c r="F6" s="17">
        <v>44.8</v>
      </c>
      <c r="G6" s="1"/>
      <c r="H6" s="15">
        <v>54071.400027999996</v>
      </c>
      <c r="I6" s="15">
        <v>64443</v>
      </c>
      <c r="J6" s="1"/>
      <c r="K6" s="15">
        <v>19326</v>
      </c>
      <c r="L6" s="15">
        <v>62846</v>
      </c>
    </row>
    <row r="7" spans="1:16" ht="4.5" customHeight="1" x14ac:dyDescent="0.25">
      <c r="A7" s="1"/>
      <c r="B7" s="13"/>
      <c r="C7" s="13"/>
      <c r="D7" s="1"/>
      <c r="E7" s="1"/>
      <c r="F7" s="1"/>
      <c r="G7" s="1"/>
      <c r="H7" s="1"/>
      <c r="I7" s="1"/>
      <c r="J7" s="1"/>
      <c r="K7" s="1"/>
      <c r="L7" s="1"/>
    </row>
    <row r="8" spans="1:16" x14ac:dyDescent="0.25">
      <c r="A8" s="5" t="s">
        <v>167</v>
      </c>
      <c r="B8" s="13"/>
      <c r="C8" s="13"/>
      <c r="D8" s="1"/>
      <c r="E8" s="17"/>
      <c r="F8" s="17"/>
      <c r="G8" s="1"/>
      <c r="H8" s="15"/>
      <c r="I8" s="15"/>
      <c r="J8" s="1"/>
      <c r="K8" s="15"/>
      <c r="L8" s="15"/>
    </row>
    <row r="9" spans="1:16" x14ac:dyDescent="0.25">
      <c r="A9" s="1" t="s">
        <v>8</v>
      </c>
      <c r="B9" s="13">
        <v>0.75424285300000005</v>
      </c>
      <c r="C9" s="13">
        <v>0.77664079880000003</v>
      </c>
      <c r="D9" s="1"/>
      <c r="E9" s="17">
        <v>39.143752798999998</v>
      </c>
      <c r="F9" s="17">
        <v>42.083065050999998</v>
      </c>
      <c r="G9" s="1"/>
      <c r="H9" s="15">
        <v>45882.676097000003</v>
      </c>
      <c r="I9" s="15">
        <v>57594.153947999999</v>
      </c>
      <c r="J9" s="1"/>
      <c r="K9" s="15">
        <v>13429</v>
      </c>
      <c r="L9" s="15">
        <v>84532</v>
      </c>
    </row>
    <row r="10" spans="1:16" x14ac:dyDescent="0.25">
      <c r="A10" s="1" t="s">
        <v>2</v>
      </c>
      <c r="B10" s="13">
        <v>0.81411452129999995</v>
      </c>
      <c r="C10" s="13">
        <v>0.8244804952</v>
      </c>
      <c r="D10" s="1"/>
      <c r="E10" s="17">
        <v>46.078470623999998</v>
      </c>
      <c r="F10" s="17">
        <v>48.071170969000001</v>
      </c>
      <c r="G10" s="1"/>
      <c r="H10" s="15">
        <v>56481.852019999998</v>
      </c>
      <c r="I10" s="15">
        <v>68608.716778999995</v>
      </c>
      <c r="J10" s="1"/>
      <c r="K10" s="15">
        <v>9991</v>
      </c>
      <c r="L10" s="15">
        <v>66825</v>
      </c>
    </row>
    <row r="11" spans="1:16" x14ac:dyDescent="0.25">
      <c r="A11" s="1" t="s">
        <v>3</v>
      </c>
      <c r="B11" s="13">
        <v>0.83310880570000001</v>
      </c>
      <c r="C11" s="13">
        <v>0.84336333330000002</v>
      </c>
      <c r="D11" s="1"/>
      <c r="E11" s="17">
        <v>44.185505679000002</v>
      </c>
      <c r="F11" s="17">
        <v>46.192556087</v>
      </c>
      <c r="G11" s="1"/>
      <c r="H11" s="15">
        <v>58489.482603999997</v>
      </c>
      <c r="I11" s="15">
        <v>70885.672980999996</v>
      </c>
      <c r="J11" s="1"/>
      <c r="K11" s="15">
        <v>9245</v>
      </c>
      <c r="L11" s="15">
        <v>62091</v>
      </c>
    </row>
    <row r="12" spans="1:16" x14ac:dyDescent="0.25">
      <c r="A12" s="1" t="s">
        <v>4</v>
      </c>
      <c r="B12" s="13">
        <v>0.82717543159999996</v>
      </c>
      <c r="C12" s="13">
        <v>0.83402236559999998</v>
      </c>
      <c r="D12" s="1"/>
      <c r="E12" s="17">
        <v>37.865395169999999</v>
      </c>
      <c r="F12" s="17">
        <v>40.087938401999999</v>
      </c>
      <c r="G12" s="1"/>
      <c r="H12" s="15">
        <v>60213.858078999998</v>
      </c>
      <c r="I12" s="15">
        <v>68101.464949999994</v>
      </c>
      <c r="J12" s="1"/>
      <c r="K12" s="15">
        <v>7288</v>
      </c>
      <c r="L12" s="15">
        <v>48443</v>
      </c>
    </row>
    <row r="13" spans="1:16" x14ac:dyDescent="0.25">
      <c r="A13" s="1" t="s">
        <v>36</v>
      </c>
      <c r="B13" s="13">
        <v>0.82742935910000004</v>
      </c>
      <c r="C13" s="13">
        <v>0.8338302434</v>
      </c>
      <c r="D13" s="1"/>
      <c r="E13" s="17">
        <v>37.834596830000002</v>
      </c>
      <c r="F13" s="17">
        <v>40.065405439000003</v>
      </c>
      <c r="G13" s="1"/>
      <c r="H13" s="15">
        <v>60833.917401999999</v>
      </c>
      <c r="I13" s="15">
        <v>68769.635141000006</v>
      </c>
      <c r="J13" s="1"/>
      <c r="K13" s="15">
        <v>7255</v>
      </c>
      <c r="L13" s="15">
        <v>48207</v>
      </c>
      <c r="M13" s="12"/>
      <c r="N13" s="12"/>
      <c r="O13" s="12"/>
      <c r="P13" s="200"/>
    </row>
    <row r="14" spans="1:16" x14ac:dyDescent="0.25">
      <c r="A14" s="6" t="s">
        <v>37</v>
      </c>
      <c r="B14" s="13">
        <v>0.84364508390000004</v>
      </c>
      <c r="C14" s="13">
        <v>0.84651343550000002</v>
      </c>
      <c r="D14" s="1"/>
      <c r="E14" s="17">
        <v>38.157474020999999</v>
      </c>
      <c r="F14" s="17">
        <v>40.320344937999998</v>
      </c>
      <c r="G14" s="1"/>
      <c r="H14" s="15">
        <v>64875.071614</v>
      </c>
      <c r="I14" s="15">
        <v>73337.086060000001</v>
      </c>
      <c r="J14" s="1"/>
      <c r="K14" s="15">
        <v>6255</v>
      </c>
      <c r="L14" s="15">
        <v>40703</v>
      </c>
      <c r="N14" s="217"/>
      <c r="O14" s="217"/>
      <c r="P14" s="191"/>
    </row>
    <row r="15" spans="1:16" ht="5.25" customHeight="1" x14ac:dyDescent="0.25">
      <c r="A15" s="6"/>
      <c r="B15" s="13"/>
      <c r="C15" s="13"/>
      <c r="D15" s="1"/>
      <c r="E15" s="1"/>
      <c r="F15" s="1"/>
      <c r="G15" s="1"/>
      <c r="H15" s="1"/>
      <c r="I15" s="1"/>
      <c r="J15" s="1"/>
      <c r="K15" s="1"/>
      <c r="L15" s="1"/>
    </row>
    <row r="16" spans="1:16" s="73" customFormat="1" x14ac:dyDescent="0.25">
      <c r="A16" s="5" t="s">
        <v>168</v>
      </c>
      <c r="B16" s="16"/>
      <c r="C16" s="16"/>
      <c r="D16" s="1"/>
      <c r="E16" s="17"/>
      <c r="F16" s="17"/>
      <c r="G16" s="1"/>
      <c r="H16" s="15"/>
      <c r="I16" s="15"/>
      <c r="J16" s="1"/>
      <c r="K16" s="19"/>
      <c r="L16" s="19"/>
      <c r="M16" s="1"/>
    </row>
    <row r="17" spans="1:15" s="73" customFormat="1" x14ac:dyDescent="0.25">
      <c r="A17" s="1" t="s">
        <v>8</v>
      </c>
      <c r="B17" s="13">
        <v>0.80182772209999997</v>
      </c>
      <c r="C17" s="13">
        <v>0.81619110220000002</v>
      </c>
      <c r="D17" s="1"/>
      <c r="E17" s="17">
        <v>40.987051076</v>
      </c>
      <c r="F17" s="17">
        <v>43.898661982999997</v>
      </c>
      <c r="G17" s="1"/>
      <c r="H17" s="15">
        <v>34032.502475000001</v>
      </c>
      <c r="I17" s="15">
        <v>44054.084329999998</v>
      </c>
      <c r="J17" s="1"/>
      <c r="K17" s="19">
        <v>18105</v>
      </c>
      <c r="L17" s="15">
        <v>110513</v>
      </c>
    </row>
    <row r="18" spans="1:15" s="73" customFormat="1" x14ac:dyDescent="0.25">
      <c r="A18" s="1" t="s">
        <v>2</v>
      </c>
      <c r="B18" s="13">
        <v>0.85404814829999998</v>
      </c>
      <c r="C18" s="13">
        <v>0.85841203160000001</v>
      </c>
      <c r="D18" s="1"/>
      <c r="E18" s="17">
        <v>46.441842796000003</v>
      </c>
      <c r="F18" s="17">
        <v>48.703428770000002</v>
      </c>
      <c r="G18" s="1"/>
      <c r="H18" s="15">
        <v>38977.081332000002</v>
      </c>
      <c r="I18" s="15">
        <v>49684.404719999999</v>
      </c>
      <c r="J18" s="1"/>
      <c r="K18" s="19">
        <v>14478</v>
      </c>
      <c r="L18" s="15">
        <v>92278</v>
      </c>
    </row>
    <row r="19" spans="1:15" s="73" customFormat="1" x14ac:dyDescent="0.25">
      <c r="A19" s="1" t="s">
        <v>3</v>
      </c>
      <c r="B19" s="13">
        <v>0.87109653789999997</v>
      </c>
      <c r="C19" s="13">
        <v>0.87550211389999999</v>
      </c>
      <c r="D19" s="1"/>
      <c r="E19" s="17">
        <v>44.832098948000002</v>
      </c>
      <c r="F19" s="17">
        <v>47.057078922999999</v>
      </c>
      <c r="G19" s="1"/>
      <c r="H19" s="15">
        <v>40048.531083000002</v>
      </c>
      <c r="I19" s="15">
        <v>51030.879442999998</v>
      </c>
      <c r="J19" s="1"/>
      <c r="K19" s="19">
        <v>13502</v>
      </c>
      <c r="L19" s="15">
        <v>86249</v>
      </c>
    </row>
    <row r="20" spans="1:15" s="73" customFormat="1" x14ac:dyDescent="0.25">
      <c r="A20" s="1" t="s">
        <v>4</v>
      </c>
      <c r="B20" s="13">
        <v>0.86622650130000001</v>
      </c>
      <c r="C20" s="13">
        <v>0.8657494215</v>
      </c>
      <c r="D20" s="1"/>
      <c r="E20" s="17">
        <v>38.537498814999999</v>
      </c>
      <c r="F20" s="17">
        <v>40.732003825</v>
      </c>
      <c r="G20" s="1"/>
      <c r="H20" s="15">
        <v>41607.907242000001</v>
      </c>
      <c r="I20" s="15">
        <v>50069.651483000001</v>
      </c>
      <c r="J20" s="1"/>
      <c r="K20" s="19">
        <v>10547</v>
      </c>
      <c r="L20" s="15">
        <v>65889</v>
      </c>
    </row>
    <row r="21" spans="1:15" s="73" customFormat="1" x14ac:dyDescent="0.25">
      <c r="A21" s="1" t="s">
        <v>36</v>
      </c>
      <c r="B21" s="13">
        <v>0.86640851050000001</v>
      </c>
      <c r="C21" s="13">
        <v>0.86556338509999997</v>
      </c>
      <c r="D21" s="1"/>
      <c r="E21" s="17">
        <v>38.499047075</v>
      </c>
      <c r="F21" s="17">
        <v>40.709783221999999</v>
      </c>
      <c r="G21" s="1"/>
      <c r="H21" s="15">
        <v>42052.626614000001</v>
      </c>
      <c r="I21" s="15">
        <v>50554.207560000003</v>
      </c>
      <c r="J21" s="1"/>
      <c r="K21" s="19">
        <v>10494</v>
      </c>
      <c r="L21" s="15">
        <v>65551</v>
      </c>
      <c r="M21" s="23"/>
      <c r="N21" s="221"/>
    </row>
    <row r="22" spans="1:15" s="73" customFormat="1" x14ac:dyDescent="0.25">
      <c r="A22" s="35" t="s">
        <v>37</v>
      </c>
      <c r="B22" s="36">
        <v>0.88261699810000005</v>
      </c>
      <c r="C22" s="36">
        <v>0.87826937140000005</v>
      </c>
      <c r="D22" s="2"/>
      <c r="E22" s="87">
        <v>38.740459694000002</v>
      </c>
      <c r="F22" s="87">
        <v>40.937805228000002</v>
      </c>
      <c r="G22" s="2"/>
      <c r="H22" s="88">
        <v>44253.301253999998</v>
      </c>
      <c r="I22" s="88">
        <v>53256.423254000001</v>
      </c>
      <c r="J22" s="2"/>
      <c r="K22" s="89">
        <v>9093</v>
      </c>
      <c r="L22" s="88">
        <v>55696</v>
      </c>
      <c r="M22" s="215"/>
      <c r="N22" s="217"/>
      <c r="O22" s="217"/>
    </row>
    <row r="23" spans="1:15" s="73" customFormat="1" ht="9.75" customHeight="1" x14ac:dyDescent="0.25">
      <c r="A23" s="6"/>
      <c r="B23" s="14"/>
      <c r="C23" s="14"/>
      <c r="D23" s="1"/>
      <c r="E23" s="10"/>
      <c r="F23" s="10"/>
      <c r="G23" s="1"/>
      <c r="H23" s="10"/>
      <c r="I23" s="10"/>
      <c r="J23" s="1"/>
      <c r="K23" s="10"/>
      <c r="L23" s="10"/>
      <c r="M23" s="1"/>
    </row>
    <row r="24" spans="1:15" ht="79.5" customHeight="1" x14ac:dyDescent="0.25">
      <c r="A24" s="294" t="s">
        <v>169</v>
      </c>
      <c r="B24" s="294"/>
      <c r="C24" s="294"/>
      <c r="D24" s="294"/>
      <c r="E24" s="294"/>
      <c r="F24" s="294"/>
      <c r="G24" s="294"/>
      <c r="H24" s="294"/>
      <c r="I24" s="294"/>
      <c r="J24" s="294"/>
      <c r="K24" s="294"/>
      <c r="L24" s="294"/>
      <c r="M24" s="12"/>
      <c r="N24" s="12"/>
    </row>
    <row r="25" spans="1:15" ht="15.75" customHeight="1" x14ac:dyDescent="0.25">
      <c r="A25" s="1" t="s">
        <v>52</v>
      </c>
      <c r="B25" s="13"/>
      <c r="C25" s="13"/>
      <c r="D25" s="1"/>
      <c r="E25" s="1"/>
      <c r="F25" s="1"/>
      <c r="G25" s="1"/>
      <c r="H25" s="1"/>
      <c r="I25" s="1"/>
      <c r="J25" s="1"/>
      <c r="K25" s="1"/>
      <c r="L25" s="1"/>
      <c r="M25" s="1"/>
    </row>
    <row r="26" spans="1:15" x14ac:dyDescent="0.25">
      <c r="A26" s="6"/>
      <c r="B26" s="10"/>
      <c r="C26" s="10"/>
      <c r="D26" s="1"/>
      <c r="E26" s="10"/>
      <c r="F26" s="10"/>
      <c r="G26" s="1"/>
      <c r="H26" s="10"/>
      <c r="I26" s="10"/>
      <c r="J26" s="1"/>
      <c r="K26" s="10"/>
      <c r="L26" s="10"/>
      <c r="M26" s="1"/>
    </row>
    <row r="27" spans="1:15" x14ac:dyDescent="0.25">
      <c r="A27" s="191"/>
      <c r="B27" s="1"/>
      <c r="C27" s="1"/>
      <c r="D27" s="1"/>
      <c r="E27" s="1"/>
      <c r="F27" s="1"/>
      <c r="G27" s="1"/>
      <c r="H27" s="1"/>
      <c r="I27" s="1"/>
      <c r="J27" s="1"/>
      <c r="K27" s="1"/>
      <c r="L27" s="1"/>
      <c r="M27" s="1"/>
    </row>
    <row r="28" spans="1:15" x14ac:dyDescent="0.25">
      <c r="B28" s="24"/>
      <c r="C28" s="24"/>
      <c r="D28" s="24"/>
      <c r="E28" s="24"/>
      <c r="F28" s="27"/>
      <c r="G28" s="27"/>
      <c r="H28" s="24"/>
      <c r="I28" s="24"/>
      <c r="J28" s="24"/>
      <c r="K28" s="1"/>
      <c r="L28" s="1"/>
      <c r="M28" s="1"/>
    </row>
  </sheetData>
  <mergeCells count="5">
    <mergeCell ref="B3:C3"/>
    <mergeCell ref="E3:F3"/>
    <mergeCell ref="H3:I3"/>
    <mergeCell ref="K3:L3"/>
    <mergeCell ref="A24:L24"/>
  </mergeCells>
  <hyperlinks>
    <hyperlink ref="H1" location="Index!A1" display="Index"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A45"/>
  <sheetViews>
    <sheetView workbookViewId="0">
      <selection activeCell="O8" sqref="O8"/>
    </sheetView>
  </sheetViews>
  <sheetFormatPr defaultRowHeight="15" x14ac:dyDescent="0.25"/>
  <cols>
    <col min="1" max="1" width="25.28515625" style="114" customWidth="1"/>
    <col min="2" max="2" width="7" style="114" customWidth="1"/>
    <col min="3" max="3" width="7.5703125" style="114" customWidth="1"/>
    <col min="4" max="4" width="8.5703125" style="114" customWidth="1"/>
    <col min="5" max="5" width="2.5703125" style="114" customWidth="1"/>
    <col min="6" max="7" width="7.5703125" style="114" customWidth="1"/>
    <col min="8" max="8" width="8.42578125" style="114" customWidth="1"/>
    <col min="9" max="9" width="1.5703125" style="114" customWidth="1"/>
    <col min="10" max="10" width="11.7109375" style="114" customWidth="1"/>
    <col min="11" max="24" width="8.5703125" style="114" customWidth="1"/>
    <col min="25" max="27" width="9.140625" style="114"/>
    <col min="28" max="28" width="4.140625" style="114" customWidth="1"/>
    <col min="29" max="29" width="6.28515625" style="114" customWidth="1"/>
    <col min="30" max="30" width="7.5703125" style="114" customWidth="1"/>
    <col min="31" max="31" width="7.28515625" style="114" customWidth="1"/>
    <col min="32" max="33" width="8.140625" style="114" customWidth="1"/>
    <col min="34" max="38" width="7.85546875" style="114" customWidth="1"/>
    <col min="39" max="39" width="9.140625" style="114"/>
    <col min="40" max="40" width="9.85546875" style="114" customWidth="1"/>
    <col min="41" max="16384" width="9.140625" style="114"/>
  </cols>
  <sheetData>
    <row r="1" spans="1:25" x14ac:dyDescent="0.25">
      <c r="A1" s="62" t="s">
        <v>134</v>
      </c>
      <c r="L1" s="184" t="s">
        <v>113</v>
      </c>
    </row>
    <row r="2" spans="1:25" x14ac:dyDescent="0.25">
      <c r="A2" s="8"/>
      <c r="B2" s="8"/>
      <c r="C2" s="8"/>
      <c r="D2" s="8"/>
      <c r="E2" s="8"/>
      <c r="F2" s="8"/>
      <c r="G2" s="8"/>
      <c r="H2" s="8"/>
      <c r="I2" s="8"/>
      <c r="J2" s="8"/>
      <c r="K2" s="11"/>
      <c r="L2" s="11"/>
      <c r="M2" s="11"/>
      <c r="N2" s="11"/>
      <c r="O2" s="11"/>
      <c r="P2" s="11"/>
      <c r="Q2" s="11"/>
      <c r="R2" s="11"/>
      <c r="S2" s="11"/>
      <c r="T2" s="11"/>
      <c r="U2" s="11"/>
      <c r="V2" s="11"/>
      <c r="W2" s="11"/>
      <c r="X2" s="11"/>
      <c r="Y2" s="11"/>
    </row>
    <row r="3" spans="1:25" ht="12.75" customHeight="1" x14ac:dyDescent="0.25">
      <c r="A3" s="11"/>
      <c r="B3" s="295" t="s">
        <v>31</v>
      </c>
      <c r="C3" s="295"/>
      <c r="D3" s="295"/>
      <c r="E3" s="295"/>
      <c r="F3" s="295"/>
      <c r="G3" s="295"/>
      <c r="H3" s="295"/>
      <c r="I3" s="11"/>
      <c r="J3" s="296" t="s">
        <v>110</v>
      </c>
      <c r="K3" s="11"/>
      <c r="L3" s="182"/>
      <c r="M3" s="82"/>
      <c r="N3" s="11"/>
      <c r="O3" s="11"/>
      <c r="P3" s="11"/>
      <c r="Q3" s="11"/>
      <c r="R3" s="11"/>
      <c r="S3" s="11"/>
      <c r="T3" s="11"/>
      <c r="U3" s="11"/>
      <c r="V3" s="11"/>
      <c r="W3" s="11"/>
      <c r="X3" s="11"/>
      <c r="Y3" s="11"/>
    </row>
    <row r="4" spans="1:25" ht="12" customHeight="1" x14ac:dyDescent="0.25">
      <c r="A4" s="20"/>
      <c r="B4" s="299" t="s">
        <v>10</v>
      </c>
      <c r="C4" s="299"/>
      <c r="D4" s="299"/>
      <c r="E4" s="75"/>
      <c r="F4" s="300" t="s">
        <v>11</v>
      </c>
      <c r="G4" s="300"/>
      <c r="H4" s="300"/>
      <c r="I4" s="75"/>
      <c r="J4" s="297"/>
      <c r="K4" s="75"/>
      <c r="L4" s="182"/>
      <c r="M4" s="82"/>
      <c r="N4" s="83"/>
      <c r="O4" s="83"/>
      <c r="P4" s="83"/>
      <c r="Q4" s="83"/>
      <c r="R4" s="11"/>
      <c r="S4" s="11"/>
      <c r="T4" s="84"/>
      <c r="U4" s="11"/>
      <c r="V4" s="11"/>
      <c r="W4" s="11"/>
      <c r="X4" s="11"/>
      <c r="Y4" s="11"/>
    </row>
    <row r="5" spans="1:25" x14ac:dyDescent="0.25">
      <c r="A5" s="21"/>
      <c r="B5" s="22" t="s">
        <v>12</v>
      </c>
      <c r="C5" s="22" t="s">
        <v>13</v>
      </c>
      <c r="D5" s="22" t="s">
        <v>109</v>
      </c>
      <c r="E5" s="22"/>
      <c r="F5" s="22" t="s">
        <v>12</v>
      </c>
      <c r="G5" s="22" t="s">
        <v>13</v>
      </c>
      <c r="H5" s="22" t="s">
        <v>109</v>
      </c>
      <c r="I5" s="22"/>
      <c r="J5" s="298"/>
      <c r="K5" s="69"/>
      <c r="L5" s="203"/>
      <c r="M5" s="78"/>
      <c r="N5" s="83"/>
      <c r="O5" s="83"/>
      <c r="P5" s="83"/>
      <c r="Q5" s="83"/>
      <c r="R5" s="79"/>
      <c r="S5" s="79"/>
      <c r="T5" s="77"/>
      <c r="U5" s="77"/>
      <c r="V5" s="11"/>
      <c r="W5" s="11"/>
      <c r="X5" s="11"/>
      <c r="Y5" s="11"/>
    </row>
    <row r="6" spans="1:25" s="191" customFormat="1" x14ac:dyDescent="0.25">
      <c r="A6" s="26" t="s">
        <v>143</v>
      </c>
      <c r="B6" s="24"/>
      <c r="C6" s="24"/>
      <c r="D6" s="24"/>
      <c r="E6" s="24"/>
      <c r="F6" s="27"/>
      <c r="G6" s="24"/>
      <c r="H6" s="24"/>
      <c r="I6" s="24"/>
      <c r="J6" s="24"/>
      <c r="K6" s="69"/>
      <c r="L6" s="182"/>
      <c r="M6" s="78"/>
      <c r="N6" s="83"/>
      <c r="O6" s="83"/>
      <c r="P6" s="83"/>
      <c r="Q6" s="83"/>
      <c r="R6" s="79"/>
      <c r="S6" s="79"/>
      <c r="T6" s="77"/>
      <c r="U6" s="77"/>
      <c r="V6" s="11"/>
      <c r="W6" s="11"/>
      <c r="X6" s="11"/>
      <c r="Y6" s="11"/>
    </row>
    <row r="7" spans="1:25" s="191" customFormat="1" x14ac:dyDescent="0.25">
      <c r="A7" s="32" t="s">
        <v>68</v>
      </c>
      <c r="B7" s="24">
        <v>0.77400000000000002</v>
      </c>
      <c r="C7" s="24">
        <v>0.45100000000000001</v>
      </c>
      <c r="D7" s="24">
        <f>B7-C7</f>
        <v>0.32300000000000001</v>
      </c>
      <c r="E7" s="24"/>
      <c r="F7" s="27">
        <v>0.996</v>
      </c>
      <c r="G7" s="27">
        <v>0.60799999999999998</v>
      </c>
      <c r="H7" s="24">
        <f>F7-G7</f>
        <v>0.38800000000000001</v>
      </c>
      <c r="I7" s="12"/>
      <c r="J7" s="65">
        <f>(H7-D7)/(F7-B7)</f>
        <v>0.29279279279279286</v>
      </c>
      <c r="K7" s="69"/>
      <c r="L7" s="202"/>
      <c r="M7" s="78"/>
      <c r="N7" s="83"/>
      <c r="O7" s="86"/>
      <c r="P7" s="83"/>
      <c r="Q7" s="83"/>
      <c r="R7" s="79"/>
      <c r="S7" s="79"/>
      <c r="T7" s="77"/>
      <c r="U7" s="77"/>
      <c r="V7" s="11"/>
      <c r="W7" s="11"/>
      <c r="X7" s="11"/>
      <c r="Y7" s="11"/>
    </row>
    <row r="8" spans="1:25" s="191" customFormat="1" x14ac:dyDescent="0.25">
      <c r="A8" s="32" t="s">
        <v>67</v>
      </c>
      <c r="B8" s="24">
        <v>0.60099999999999998</v>
      </c>
      <c r="C8" s="24">
        <v>0.44400000000000001</v>
      </c>
      <c r="D8" s="24">
        <f>B8-C8</f>
        <v>0.15699999999999997</v>
      </c>
      <c r="E8" s="24"/>
      <c r="F8" s="27">
        <v>0.78300000000000003</v>
      </c>
      <c r="G8" s="27">
        <v>0.59799999999999998</v>
      </c>
      <c r="H8" s="24">
        <f>F8-G8</f>
        <v>0.18500000000000005</v>
      </c>
      <c r="I8" s="12"/>
      <c r="J8" s="65">
        <f>(H8-D8)/(F8-B8)</f>
        <v>0.15384615384615424</v>
      </c>
      <c r="K8" s="69"/>
      <c r="L8" s="202"/>
      <c r="M8" s="78"/>
      <c r="N8" s="83"/>
      <c r="O8" s="86"/>
      <c r="P8" s="83"/>
      <c r="Q8" s="83"/>
      <c r="R8" s="79"/>
      <c r="S8" s="79"/>
      <c r="T8" s="77"/>
      <c r="U8" s="77"/>
      <c r="V8" s="11"/>
      <c r="W8" s="11"/>
      <c r="X8" s="11"/>
      <c r="Y8" s="11"/>
    </row>
    <row r="9" spans="1:25" s="191" customFormat="1" x14ac:dyDescent="0.25">
      <c r="A9" s="32" t="s">
        <v>32</v>
      </c>
      <c r="B9" s="24">
        <v>0.34200000000000003</v>
      </c>
      <c r="C9" s="24">
        <v>0.25900000000000001</v>
      </c>
      <c r="D9" s="24">
        <f>B9-C9</f>
        <v>8.3000000000000018E-2</v>
      </c>
      <c r="E9" s="24"/>
      <c r="F9" s="24">
        <v>0.5</v>
      </c>
      <c r="G9" s="24">
        <v>0.40300000000000002</v>
      </c>
      <c r="H9" s="24">
        <f>F9-G9</f>
        <v>9.6999999999999975E-2</v>
      </c>
      <c r="I9" s="12"/>
      <c r="J9" s="65">
        <f>(H9-D9)/(F9-B9)</f>
        <v>8.8607594936708597E-2</v>
      </c>
      <c r="K9" s="69"/>
      <c r="L9" s="202"/>
      <c r="M9" s="78"/>
      <c r="N9" s="83"/>
      <c r="O9" s="86"/>
      <c r="P9" s="83"/>
      <c r="Q9" s="83"/>
      <c r="R9" s="79"/>
      <c r="S9" s="79"/>
      <c r="T9" s="77"/>
      <c r="U9" s="77"/>
      <c r="V9" s="11"/>
      <c r="W9" s="11"/>
      <c r="X9" s="11"/>
      <c r="Y9" s="11"/>
    </row>
    <row r="10" spans="1:25" s="191" customFormat="1" x14ac:dyDescent="0.25">
      <c r="A10" s="32" t="s">
        <v>33</v>
      </c>
      <c r="B10" s="24">
        <v>0.42099999999999999</v>
      </c>
      <c r="C10" s="24">
        <v>0.38700000000000001</v>
      </c>
      <c r="D10" s="24">
        <f>B10-C10</f>
        <v>3.3999999999999975E-2</v>
      </c>
      <c r="E10" s="24"/>
      <c r="F10" s="27">
        <v>0.51400000000000001</v>
      </c>
      <c r="G10" s="27">
        <v>0.48399999999999999</v>
      </c>
      <c r="H10" s="24">
        <f>F10-G10</f>
        <v>3.0000000000000027E-2</v>
      </c>
      <c r="I10" s="12"/>
      <c r="J10" s="65">
        <f>(H10-D10)/(F10-B10)</f>
        <v>-4.3010752688171471E-2</v>
      </c>
      <c r="K10" s="69"/>
      <c r="L10" s="202"/>
      <c r="M10" s="78"/>
      <c r="N10" s="83"/>
      <c r="O10" s="86"/>
      <c r="P10" s="83"/>
      <c r="Q10" s="83"/>
      <c r="R10" s="79"/>
      <c r="S10" s="79"/>
      <c r="T10" s="77"/>
      <c r="U10" s="77"/>
      <c r="V10" s="11"/>
      <c r="W10" s="11"/>
      <c r="X10" s="11"/>
      <c r="Y10" s="11"/>
    </row>
    <row r="11" spans="1:25" s="191" customFormat="1" ht="8.25" customHeight="1" x14ac:dyDescent="0.25">
      <c r="A11" s="30"/>
      <c r="B11" s="30"/>
      <c r="C11" s="30"/>
      <c r="D11" s="30"/>
      <c r="E11" s="30"/>
      <c r="F11" s="30"/>
      <c r="G11" s="30"/>
      <c r="H11" s="30"/>
      <c r="I11" s="30"/>
      <c r="J11" s="30"/>
      <c r="K11" s="69"/>
      <c r="L11" s="182"/>
      <c r="M11" s="78"/>
      <c r="N11" s="83"/>
      <c r="O11" s="86"/>
      <c r="P11" s="83"/>
      <c r="Q11" s="83"/>
      <c r="R11" s="79"/>
      <c r="S11" s="79"/>
      <c r="T11" s="77"/>
      <c r="U11" s="77"/>
      <c r="V11" s="11"/>
      <c r="W11" s="11"/>
      <c r="X11" s="11"/>
      <c r="Y11" s="11"/>
    </row>
    <row r="12" spans="1:25" ht="17.25" customHeight="1" x14ac:dyDescent="0.25">
      <c r="A12" s="26" t="s">
        <v>144</v>
      </c>
      <c r="B12" s="24"/>
      <c r="C12" s="24"/>
      <c r="D12" s="24"/>
      <c r="E12" s="24"/>
      <c r="F12" s="27"/>
      <c r="G12" s="24"/>
      <c r="H12" s="24"/>
      <c r="I12" s="24"/>
      <c r="J12" s="24"/>
      <c r="K12" s="23"/>
      <c r="L12" s="55"/>
      <c r="M12" s="55"/>
      <c r="O12" s="86"/>
      <c r="P12" s="55"/>
      <c r="Q12" s="55"/>
      <c r="R12" s="11"/>
      <c r="S12" s="11"/>
      <c r="T12" s="11"/>
      <c r="U12" s="11"/>
      <c r="V12" s="11"/>
      <c r="W12" s="11"/>
      <c r="X12" s="11"/>
      <c r="Y12" s="11"/>
    </row>
    <row r="13" spans="1:25" x14ac:dyDescent="0.25">
      <c r="A13" s="32" t="s">
        <v>68</v>
      </c>
      <c r="B13" s="24">
        <v>0.94299999999999995</v>
      </c>
      <c r="C13" s="24">
        <v>0.58899999999999997</v>
      </c>
      <c r="D13" s="24">
        <f>B13-C13</f>
        <v>0.35399999999999998</v>
      </c>
      <c r="E13" s="24"/>
      <c r="F13" s="27">
        <v>1.028</v>
      </c>
      <c r="G13" s="27">
        <v>0.63</v>
      </c>
      <c r="H13" s="24">
        <f>F13-G13</f>
        <v>0.39800000000000002</v>
      </c>
      <c r="I13" s="12"/>
      <c r="J13" s="65">
        <f>(H13-D13)/(F13-B13)</f>
        <v>0.51764705882352946</v>
      </c>
      <c r="L13" s="202"/>
      <c r="M13" s="55"/>
      <c r="N13" s="191"/>
      <c r="O13" s="86"/>
      <c r="P13" s="55"/>
      <c r="Q13" s="55"/>
      <c r="R13" s="80"/>
      <c r="S13" s="80"/>
      <c r="T13" s="27"/>
      <c r="U13" s="81"/>
      <c r="V13" s="11"/>
      <c r="W13" s="11"/>
      <c r="X13" s="11"/>
      <c r="Y13" s="11"/>
    </row>
    <row r="14" spans="1:25" x14ac:dyDescent="0.25">
      <c r="A14" s="32" t="s">
        <v>67</v>
      </c>
      <c r="B14" s="24">
        <v>0.73299999999999998</v>
      </c>
      <c r="C14" s="24">
        <v>0.57099999999999995</v>
      </c>
      <c r="D14" s="24">
        <f>B14-C14</f>
        <v>0.16200000000000003</v>
      </c>
      <c r="E14" s="24"/>
      <c r="F14" s="27">
        <v>0.80400000000000005</v>
      </c>
      <c r="G14" s="27">
        <v>0.61799999999999999</v>
      </c>
      <c r="H14" s="24">
        <f>F14-G14</f>
        <v>0.18600000000000005</v>
      </c>
      <c r="I14" s="12"/>
      <c r="J14" s="65">
        <f>(H14-D14)/(F14-B14)</f>
        <v>0.3380281690140845</v>
      </c>
      <c r="L14" s="202"/>
      <c r="M14" s="55"/>
      <c r="N14" s="191"/>
      <c r="O14" s="86"/>
      <c r="P14" s="55"/>
      <c r="Q14" s="55"/>
      <c r="R14" s="80"/>
      <c r="S14" s="80"/>
      <c r="T14" s="27"/>
      <c r="U14" s="81"/>
      <c r="V14" s="11"/>
      <c r="W14" s="11"/>
      <c r="X14" s="11"/>
      <c r="Y14" s="11"/>
    </row>
    <row r="15" spans="1:25" x14ac:dyDescent="0.25">
      <c r="A15" s="32" t="s">
        <v>32</v>
      </c>
      <c r="B15" s="24">
        <v>0.435</v>
      </c>
      <c r="C15" s="24">
        <v>0.34699999999999998</v>
      </c>
      <c r="D15" s="24">
        <f>B15-C15</f>
        <v>8.8000000000000023E-2</v>
      </c>
      <c r="E15" s="24"/>
      <c r="F15" s="24">
        <v>0.52800000000000002</v>
      </c>
      <c r="G15" s="24">
        <v>0.42799999999999999</v>
      </c>
      <c r="H15" s="24">
        <f>F15-G15</f>
        <v>0.10000000000000003</v>
      </c>
      <c r="I15" s="12"/>
      <c r="J15" s="65">
        <f>(H15-D15)/(F15-B15)</f>
        <v>0.12903225806451621</v>
      </c>
      <c r="L15" s="202"/>
      <c r="M15" s="55"/>
      <c r="N15" s="191"/>
      <c r="O15" s="86"/>
      <c r="P15" s="55"/>
      <c r="Q15" s="55"/>
      <c r="R15" s="80"/>
      <c r="S15" s="80"/>
      <c r="T15" s="27"/>
      <c r="U15" s="81"/>
      <c r="V15" s="11"/>
      <c r="W15" s="11"/>
      <c r="X15" s="11"/>
      <c r="Y15" s="11"/>
    </row>
    <row r="16" spans="1:25" x14ac:dyDescent="0.25">
      <c r="A16" s="32" t="s">
        <v>33</v>
      </c>
      <c r="B16" s="24">
        <v>0.48499999999999999</v>
      </c>
      <c r="C16" s="24">
        <v>0.44900000000000001</v>
      </c>
      <c r="D16" s="24">
        <f>B16-C16</f>
        <v>3.5999999999999976E-2</v>
      </c>
      <c r="E16" s="24"/>
      <c r="F16" s="27">
        <v>0.52800000000000002</v>
      </c>
      <c r="G16" s="27">
        <v>0.498</v>
      </c>
      <c r="H16" s="24">
        <f>F16-G16</f>
        <v>3.0000000000000027E-2</v>
      </c>
      <c r="I16" s="12"/>
      <c r="J16" s="65">
        <f>(H16-D16)/(F16-B16)</f>
        <v>-0.13953488372092895</v>
      </c>
      <c r="L16" s="202"/>
      <c r="M16" s="55"/>
      <c r="N16" s="191"/>
      <c r="O16" s="86"/>
      <c r="P16" s="55"/>
      <c r="Q16" s="55"/>
      <c r="R16" s="80"/>
      <c r="S16" s="80"/>
      <c r="T16" s="27"/>
      <c r="U16" s="81"/>
      <c r="V16" s="11"/>
      <c r="W16" s="11"/>
      <c r="X16" s="11"/>
      <c r="Y16" s="11"/>
    </row>
    <row r="17" spans="1:25" ht="6.75" customHeight="1" x14ac:dyDescent="0.25">
      <c r="A17" s="28"/>
      <c r="B17" s="28"/>
      <c r="C17" s="28"/>
      <c r="D17" s="28"/>
      <c r="E17" s="28"/>
      <c r="F17" s="28"/>
      <c r="G17" s="28"/>
      <c r="H17" s="28"/>
      <c r="I17" s="28"/>
      <c r="J17" s="28"/>
      <c r="L17" s="67"/>
      <c r="M17" s="67"/>
      <c r="O17" s="86"/>
      <c r="P17" s="56"/>
      <c r="Q17" s="56"/>
      <c r="R17" s="11"/>
      <c r="S17" s="11"/>
      <c r="T17" s="11"/>
      <c r="U17" s="11"/>
      <c r="V17" s="11"/>
      <c r="W17" s="11"/>
      <c r="X17" s="11"/>
      <c r="Y17" s="11"/>
    </row>
    <row r="18" spans="1:25" x14ac:dyDescent="0.25">
      <c r="A18" s="34" t="s">
        <v>124</v>
      </c>
      <c r="B18" s="30"/>
      <c r="C18" s="30"/>
      <c r="D18" s="30"/>
      <c r="E18" s="30"/>
      <c r="F18" s="30"/>
      <c r="G18" s="30"/>
      <c r="H18" s="30"/>
      <c r="I18" s="30"/>
      <c r="J18" s="30"/>
      <c r="L18" s="68"/>
      <c r="M18" s="68"/>
      <c r="O18" s="86"/>
      <c r="P18" s="57"/>
      <c r="Q18" s="57"/>
      <c r="R18" s="11"/>
      <c r="S18" s="11"/>
      <c r="T18" s="11"/>
      <c r="U18" s="11"/>
      <c r="V18" s="11"/>
      <c r="W18" s="11"/>
      <c r="X18" s="11"/>
      <c r="Y18" s="11"/>
    </row>
    <row r="19" spans="1:25" x14ac:dyDescent="0.25">
      <c r="A19" s="32" t="s">
        <v>68</v>
      </c>
      <c r="B19" s="24">
        <v>0.83299999999999996</v>
      </c>
      <c r="C19" s="24">
        <v>0.40400000000000003</v>
      </c>
      <c r="D19" s="24">
        <f>B19-C19</f>
        <v>0.42899999999999994</v>
      </c>
      <c r="E19" s="24"/>
      <c r="F19" s="24">
        <v>0.97099999999999997</v>
      </c>
      <c r="G19" s="24">
        <v>0.47499999999999998</v>
      </c>
      <c r="H19" s="24">
        <f>F19-G19</f>
        <v>0.496</v>
      </c>
      <c r="I19" s="24"/>
      <c r="J19" s="65">
        <f>(H19-D19)/(F19-B19)</f>
        <v>0.48550724637681197</v>
      </c>
      <c r="L19" s="65"/>
      <c r="M19" s="55"/>
      <c r="O19" s="86"/>
      <c r="P19" s="55"/>
      <c r="Q19" s="55"/>
      <c r="R19" s="80"/>
      <c r="S19" s="80"/>
      <c r="T19" s="27"/>
      <c r="U19" s="81"/>
      <c r="V19" s="11"/>
      <c r="W19" s="11"/>
      <c r="X19" s="11"/>
      <c r="Y19" s="11"/>
    </row>
    <row r="20" spans="1:25" x14ac:dyDescent="0.25">
      <c r="A20" s="32" t="s">
        <v>67</v>
      </c>
      <c r="B20" s="24">
        <v>0.63200000000000001</v>
      </c>
      <c r="C20" s="24">
        <v>0.40100000000000002</v>
      </c>
      <c r="D20" s="24">
        <f>B20-C20</f>
        <v>0.23099999999999998</v>
      </c>
      <c r="E20" s="24"/>
      <c r="F20" s="24">
        <v>0.71899999999999997</v>
      </c>
      <c r="G20" s="24">
        <v>0.47099999999999997</v>
      </c>
      <c r="H20" s="24">
        <f>F20-G20</f>
        <v>0.248</v>
      </c>
      <c r="I20" s="24"/>
      <c r="J20" s="65">
        <f>(H20-D20)/(F20-B20)</f>
        <v>0.19540229885057497</v>
      </c>
      <c r="L20" s="65"/>
      <c r="M20" s="55"/>
      <c r="O20" s="86"/>
      <c r="P20" s="55"/>
      <c r="Q20" s="55"/>
      <c r="R20" s="80"/>
      <c r="S20" s="80"/>
      <c r="T20" s="27"/>
      <c r="U20" s="81"/>
      <c r="V20" s="11"/>
      <c r="W20" s="11"/>
      <c r="X20" s="11"/>
      <c r="Y20" s="11"/>
    </row>
    <row r="21" spans="1:25" x14ac:dyDescent="0.25">
      <c r="A21" s="32" t="s">
        <v>32</v>
      </c>
      <c r="B21" s="24">
        <v>0.36299999999999999</v>
      </c>
      <c r="C21" s="24">
        <v>0.24199999999999999</v>
      </c>
      <c r="D21" s="24">
        <f>B21-C21</f>
        <v>0.121</v>
      </c>
      <c r="E21" s="24"/>
      <c r="F21" s="24">
        <v>0.47799999999999998</v>
      </c>
      <c r="G21" s="24">
        <v>0.34200000000000003</v>
      </c>
      <c r="H21" s="24">
        <f>F21-G21</f>
        <v>0.13599999999999995</v>
      </c>
      <c r="I21" s="24"/>
      <c r="J21" s="65">
        <f>(H21-D21)/(F21-B21)</f>
        <v>0.13043478260869529</v>
      </c>
      <c r="L21" s="65"/>
      <c r="M21" s="55"/>
      <c r="O21" s="86"/>
      <c r="P21" s="55"/>
      <c r="Q21" s="55"/>
      <c r="R21" s="80"/>
      <c r="S21" s="80"/>
      <c r="T21" s="27"/>
      <c r="U21" s="81"/>
      <c r="V21" s="11"/>
      <c r="W21" s="11"/>
      <c r="X21" s="11"/>
      <c r="Y21" s="11"/>
    </row>
    <row r="22" spans="1:25" x14ac:dyDescent="0.25">
      <c r="A22" s="32" t="s">
        <v>33</v>
      </c>
      <c r="B22" s="24">
        <v>0.434</v>
      </c>
      <c r="C22" s="24">
        <v>0.378</v>
      </c>
      <c r="D22" s="24">
        <f>B22-C22</f>
        <v>5.5999999999999994E-2</v>
      </c>
      <c r="E22" s="24"/>
      <c r="F22" s="27">
        <v>0.5</v>
      </c>
      <c r="G22" s="27">
        <v>0.44500000000000001</v>
      </c>
      <c r="H22" s="24">
        <f>F22-G22</f>
        <v>5.4999999999999993E-2</v>
      </c>
      <c r="I22" s="27"/>
      <c r="J22" s="65">
        <f>(H22-D22)/(F22-B22)</f>
        <v>-1.5151515151515164E-2</v>
      </c>
      <c r="L22" s="65"/>
      <c r="M22" s="55"/>
      <c r="O22" s="86"/>
      <c r="P22" s="55"/>
      <c r="Q22" s="55"/>
      <c r="R22" s="80"/>
      <c r="S22" s="80"/>
      <c r="T22" s="27"/>
      <c r="U22" s="81"/>
      <c r="V22" s="11"/>
      <c r="W22" s="85"/>
      <c r="X22" s="11"/>
      <c r="Y22" s="11"/>
    </row>
    <row r="23" spans="1:25" ht="7.5" customHeight="1" x14ac:dyDescent="0.25">
      <c r="A23" s="32"/>
      <c r="B23" s="24"/>
      <c r="C23" s="24"/>
      <c r="D23" s="24"/>
      <c r="E23" s="24"/>
      <c r="F23" s="27"/>
      <c r="G23" s="27"/>
      <c r="H23" s="24"/>
      <c r="I23" s="27"/>
      <c r="J23" s="65"/>
      <c r="L23" s="65"/>
      <c r="M23" s="55"/>
      <c r="O23" s="86"/>
      <c r="P23" s="55"/>
      <c r="Q23" s="55"/>
      <c r="R23" s="80"/>
      <c r="S23" s="80"/>
      <c r="T23" s="27"/>
      <c r="U23" s="81"/>
      <c r="V23" s="11"/>
      <c r="W23" s="85"/>
      <c r="X23" s="11"/>
      <c r="Y23" s="11"/>
    </row>
    <row r="24" spans="1:25" x14ac:dyDescent="0.25">
      <c r="A24" s="34" t="s">
        <v>125</v>
      </c>
      <c r="B24" s="30"/>
      <c r="C24" s="30"/>
      <c r="D24" s="30"/>
      <c r="E24" s="30"/>
      <c r="F24" s="30"/>
      <c r="G24" s="30"/>
      <c r="H24" s="30"/>
      <c r="I24" s="30"/>
      <c r="J24" s="30"/>
      <c r="L24" s="65"/>
      <c r="M24" s="55"/>
      <c r="O24" s="86"/>
      <c r="P24" s="55"/>
      <c r="Q24" s="55"/>
      <c r="R24" s="80"/>
      <c r="S24" s="80"/>
      <c r="T24" s="27"/>
      <c r="U24" s="81"/>
      <c r="V24" s="11"/>
      <c r="W24" s="85"/>
      <c r="X24" s="11"/>
      <c r="Y24" s="11"/>
    </row>
    <row r="25" spans="1:25" x14ac:dyDescent="0.25">
      <c r="A25" s="32" t="s">
        <v>68</v>
      </c>
      <c r="B25" s="24">
        <v>0.99986178410000004</v>
      </c>
      <c r="C25" s="24">
        <v>0.51779683119999997</v>
      </c>
      <c r="D25" s="24">
        <f>B25-C25</f>
        <v>0.48206495290000007</v>
      </c>
      <c r="E25" s="24"/>
      <c r="F25" s="24">
        <v>1.0359050984</v>
      </c>
      <c r="G25" s="24">
        <v>0.51919818080000002</v>
      </c>
      <c r="H25" s="24">
        <f>F25-G25</f>
        <v>0.51670691759999998</v>
      </c>
      <c r="I25" s="24"/>
      <c r="J25" s="65">
        <f>(H25-D25)/(F25-B25)</f>
        <v>0.96112040118352693</v>
      </c>
      <c r="L25" s="65"/>
      <c r="M25" s="55"/>
      <c r="O25" s="86"/>
      <c r="P25" s="55"/>
      <c r="Q25" s="55"/>
      <c r="R25" s="80"/>
      <c r="S25" s="80"/>
      <c r="T25" s="27"/>
      <c r="U25" s="81"/>
      <c r="V25" s="11"/>
      <c r="W25" s="85"/>
      <c r="X25" s="11"/>
      <c r="Y25" s="11"/>
    </row>
    <row r="26" spans="1:25" x14ac:dyDescent="0.25">
      <c r="A26" s="32" t="s">
        <v>67</v>
      </c>
      <c r="B26" s="24">
        <v>0.76559018369999998</v>
      </c>
      <c r="C26" s="24">
        <v>0.51345574900000002</v>
      </c>
      <c r="D26" s="24">
        <f>B26-C26</f>
        <v>0.25213443469999997</v>
      </c>
      <c r="E26" s="24"/>
      <c r="F26" s="24">
        <v>0.77199963829999996</v>
      </c>
      <c r="G26" s="24">
        <v>0.51482758100000003</v>
      </c>
      <c r="H26" s="24">
        <f>F26-G26</f>
        <v>0.25717205729999992</v>
      </c>
      <c r="I26" s="24"/>
      <c r="J26" s="65">
        <f>(H26-D26)/(F26-B26)</f>
        <v>0.78596743629324983</v>
      </c>
      <c r="L26" s="65"/>
      <c r="M26" s="55"/>
      <c r="O26" s="86"/>
      <c r="P26" s="55"/>
      <c r="Q26" s="55"/>
      <c r="R26" s="80"/>
      <c r="S26" s="80"/>
      <c r="T26" s="27"/>
      <c r="U26" s="81"/>
      <c r="V26" s="11"/>
      <c r="W26" s="85"/>
      <c r="X26" s="11"/>
      <c r="Y26" s="11"/>
    </row>
    <row r="27" spans="1:25" x14ac:dyDescent="0.25">
      <c r="A27" s="32" t="s">
        <v>32</v>
      </c>
      <c r="B27" s="24">
        <v>0.45331727770000002</v>
      </c>
      <c r="C27" s="24">
        <v>0.31707691669999999</v>
      </c>
      <c r="D27" s="24">
        <f>B27-C27</f>
        <v>0.13624036100000003</v>
      </c>
      <c r="E27" s="24"/>
      <c r="F27" s="24">
        <v>0.52232858869999998</v>
      </c>
      <c r="G27" s="24">
        <v>0.37945380420000002</v>
      </c>
      <c r="H27" s="24">
        <f>F27-G27</f>
        <v>0.14287478449999996</v>
      </c>
      <c r="I27" s="24"/>
      <c r="J27" s="65">
        <f>(H27-D27)/(F27-B27)</f>
        <v>9.6135305993533926E-2</v>
      </c>
      <c r="L27" s="65"/>
      <c r="M27" s="55"/>
      <c r="O27" s="86"/>
      <c r="P27" s="55"/>
      <c r="Q27" s="55"/>
      <c r="R27" s="80"/>
      <c r="S27" s="80"/>
      <c r="T27" s="27"/>
      <c r="U27" s="81"/>
      <c r="V27" s="11"/>
      <c r="W27" s="85"/>
      <c r="X27" s="11"/>
      <c r="Y27" s="11"/>
    </row>
    <row r="28" spans="1:25" x14ac:dyDescent="0.25">
      <c r="A28" s="33" t="s">
        <v>33</v>
      </c>
      <c r="B28" s="25">
        <v>0.49297066899999997</v>
      </c>
      <c r="C28" s="25">
        <v>0.43421824819999999</v>
      </c>
      <c r="D28" s="25">
        <f>B28-C28</f>
        <v>5.8752420799999983E-2</v>
      </c>
      <c r="E28" s="25"/>
      <c r="F28" s="31">
        <v>0.52762810449999997</v>
      </c>
      <c r="G28" s="31">
        <v>0.46931242270000001</v>
      </c>
      <c r="H28" s="25">
        <f>F28-G28</f>
        <v>5.8315681799999963E-2</v>
      </c>
      <c r="I28" s="31"/>
      <c r="J28" s="66">
        <f>(H28-D28)/(F28-B28)</f>
        <v>-1.2601595983638757E-2</v>
      </c>
      <c r="L28" s="65"/>
      <c r="M28" s="55"/>
      <c r="O28" s="86"/>
      <c r="P28" s="55"/>
      <c r="Q28" s="55"/>
      <c r="R28" s="80"/>
      <c r="S28" s="80"/>
      <c r="T28" s="27"/>
      <c r="U28" s="81"/>
      <c r="V28" s="11"/>
      <c r="W28" s="85"/>
      <c r="X28" s="11"/>
      <c r="Y28" s="11"/>
    </row>
    <row r="29" spans="1:25" ht="8.25" customHeight="1" x14ac:dyDescent="0.25">
      <c r="O29" s="86"/>
    </row>
    <row r="30" spans="1:25" ht="66.75" customHeight="1" x14ac:dyDescent="0.25">
      <c r="A30" s="294" t="s">
        <v>141</v>
      </c>
      <c r="B30" s="294"/>
      <c r="C30" s="294"/>
      <c r="D30" s="294"/>
      <c r="E30" s="294"/>
      <c r="F30" s="294"/>
      <c r="G30" s="294"/>
      <c r="H30" s="294"/>
      <c r="I30" s="294"/>
      <c r="J30" s="294"/>
    </row>
    <row r="31" spans="1:25" x14ac:dyDescent="0.25">
      <c r="A31" s="1" t="s">
        <v>38</v>
      </c>
    </row>
    <row r="32" spans="1:25" x14ac:dyDescent="0.25">
      <c r="A32" s="6"/>
    </row>
    <row r="33" spans="1:27" x14ac:dyDescent="0.25">
      <c r="L33" s="11"/>
      <c r="M33" s="11"/>
      <c r="N33" s="11"/>
      <c r="O33" s="11"/>
      <c r="P33" s="11"/>
      <c r="Q33" s="11"/>
      <c r="R33" s="11"/>
      <c r="S33" s="11"/>
      <c r="T33" s="11"/>
      <c r="U33" s="11"/>
      <c r="V33" s="11"/>
      <c r="W33" s="11"/>
      <c r="X33" s="11"/>
      <c r="Y33" s="11"/>
      <c r="Z33" s="11"/>
      <c r="AA33" s="11"/>
    </row>
    <row r="34" spans="1:27" x14ac:dyDescent="0.25">
      <c r="L34" s="11"/>
      <c r="M34" s="11"/>
      <c r="N34" s="11"/>
      <c r="O34" s="11"/>
      <c r="P34" s="11"/>
      <c r="Q34" s="11"/>
      <c r="R34" s="11"/>
      <c r="S34" s="11"/>
      <c r="T34" s="11"/>
      <c r="U34" s="11"/>
      <c r="V34" s="11"/>
      <c r="W34" s="11"/>
      <c r="X34" s="11"/>
      <c r="Y34" s="11"/>
      <c r="Z34" s="11"/>
      <c r="AA34" s="11"/>
    </row>
    <row r="35" spans="1:27" s="23" customFormat="1" x14ac:dyDescent="0.25"/>
    <row r="36" spans="1:27" s="23" customFormat="1" x14ac:dyDescent="0.25"/>
    <row r="37" spans="1:27" s="23" customFormat="1" x14ac:dyDescent="0.25"/>
    <row r="39" spans="1:27" x14ac:dyDescent="0.25">
      <c r="A39" s="61"/>
      <c r="B39" s="61"/>
      <c r="C39" s="61"/>
      <c r="D39" s="61"/>
      <c r="E39" s="61"/>
      <c r="F39" s="61"/>
      <c r="G39" s="61"/>
      <c r="H39" s="61"/>
      <c r="I39" s="61"/>
      <c r="J39" s="61"/>
    </row>
    <row r="45" spans="1:27" x14ac:dyDescent="0.25">
      <c r="A45" s="61"/>
      <c r="B45" s="61"/>
      <c r="C45" s="61"/>
      <c r="D45" s="61"/>
      <c r="E45" s="61"/>
      <c r="F45" s="61"/>
      <c r="G45" s="61"/>
      <c r="H45" s="61"/>
      <c r="I45" s="61"/>
      <c r="J45" s="61"/>
    </row>
  </sheetData>
  <mergeCells count="5">
    <mergeCell ref="B3:H3"/>
    <mergeCell ref="J3:J5"/>
    <mergeCell ref="B4:D4"/>
    <mergeCell ref="F4:H4"/>
    <mergeCell ref="A30:J30"/>
  </mergeCells>
  <hyperlinks>
    <hyperlink ref="L1" location="Index!A1" display="Index" xr:uid="{00000000-0004-0000-0700-000000000000}"/>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W43"/>
  <sheetViews>
    <sheetView workbookViewId="0">
      <selection activeCell="O20" sqref="O20"/>
    </sheetView>
  </sheetViews>
  <sheetFormatPr defaultRowHeight="15" x14ac:dyDescent="0.25"/>
  <cols>
    <col min="1" max="1" width="12" style="191" customWidth="1"/>
    <col min="2" max="4" width="9.140625" style="191"/>
    <col min="5" max="5" width="2.28515625" style="191" customWidth="1"/>
    <col min="6" max="7" width="9.140625" style="191"/>
    <col min="8" max="8" width="9.42578125" style="191" customWidth="1"/>
    <col min="9" max="9" width="1.5703125" style="191" customWidth="1"/>
    <col min="10" max="16384" width="9.140625" style="191"/>
  </cols>
  <sheetData>
    <row r="1" spans="1:12" x14ac:dyDescent="0.25">
      <c r="A1" s="62" t="s">
        <v>180</v>
      </c>
      <c r="L1" s="184" t="s">
        <v>113</v>
      </c>
    </row>
    <row r="3" spans="1:12" ht="39.75" customHeight="1" x14ac:dyDescent="0.25"/>
    <row r="24" spans="1:23" ht="90.75" customHeight="1" x14ac:dyDescent="0.25">
      <c r="A24" s="302" t="s">
        <v>138</v>
      </c>
      <c r="B24" s="302"/>
      <c r="C24" s="302"/>
      <c r="D24" s="302"/>
      <c r="E24" s="302"/>
      <c r="F24" s="302"/>
      <c r="G24" s="302"/>
      <c r="H24" s="302"/>
      <c r="I24" s="302"/>
      <c r="J24" s="302"/>
      <c r="K24" s="23"/>
      <c r="L24" s="23"/>
      <c r="M24" s="23"/>
      <c r="N24" s="23"/>
      <c r="O24" s="23"/>
      <c r="P24" s="23"/>
    </row>
    <row r="25" spans="1:23" x14ac:dyDescent="0.25">
      <c r="A25" s="71" t="s">
        <v>49</v>
      </c>
      <c r="F25" s="23"/>
      <c r="G25" s="23"/>
      <c r="H25" s="23"/>
      <c r="I25" s="23"/>
      <c r="J25" s="23"/>
      <c r="K25" s="23"/>
      <c r="L25" s="23"/>
      <c r="M25" s="23"/>
      <c r="N25" s="23"/>
      <c r="O25" s="23"/>
      <c r="P25" s="23"/>
    </row>
    <row r="26" spans="1:23" x14ac:dyDescent="0.25">
      <c r="A26" s="71"/>
      <c r="F26" s="23"/>
      <c r="G26" s="23"/>
      <c r="H26" s="23"/>
      <c r="I26" s="23"/>
      <c r="J26" s="23"/>
      <c r="K26" s="23"/>
      <c r="L26" s="23"/>
      <c r="M26" s="23"/>
      <c r="N26" s="23"/>
      <c r="O26" s="23"/>
      <c r="P26" s="23"/>
    </row>
    <row r="27" spans="1:23" x14ac:dyDescent="0.25">
      <c r="A27" s="117" t="s">
        <v>155</v>
      </c>
      <c r="B27" s="8"/>
      <c r="C27" s="8"/>
      <c r="D27" s="8"/>
      <c r="E27" s="118"/>
      <c r="F27" s="118"/>
      <c r="G27" s="118"/>
      <c r="H27" s="118"/>
      <c r="I27" s="118"/>
      <c r="J27" s="118"/>
      <c r="K27" s="118"/>
      <c r="L27" s="118"/>
      <c r="M27" s="23"/>
      <c r="N27" s="23"/>
      <c r="O27" s="23"/>
      <c r="P27" s="23"/>
      <c r="R27" s="23"/>
      <c r="S27" s="23"/>
      <c r="T27" s="37"/>
      <c r="U27" s="23"/>
      <c r="V27" s="23"/>
      <c r="W27" s="23"/>
    </row>
    <row r="28" spans="1:23" x14ac:dyDescent="0.25">
      <c r="B28" s="301" t="s">
        <v>62</v>
      </c>
      <c r="C28" s="301"/>
      <c r="D28" s="301"/>
      <c r="E28" s="129"/>
      <c r="F28" s="307" t="s">
        <v>150</v>
      </c>
      <c r="G28" s="307"/>
      <c r="H28" s="307"/>
      <c r="I28" s="129"/>
      <c r="J28" s="301" t="s">
        <v>149</v>
      </c>
      <c r="K28" s="301"/>
      <c r="L28" s="301"/>
      <c r="R28" s="23"/>
      <c r="S28" s="23"/>
      <c r="T28" s="37"/>
      <c r="U28" s="23"/>
      <c r="V28" s="23"/>
      <c r="W28" s="23"/>
    </row>
    <row r="29" spans="1:23" x14ac:dyDescent="0.25">
      <c r="A29" s="117" t="s">
        <v>63</v>
      </c>
      <c r="B29" s="119" t="s">
        <v>59</v>
      </c>
      <c r="C29" s="119" t="s">
        <v>60</v>
      </c>
      <c r="D29" s="119" t="s">
        <v>61</v>
      </c>
      <c r="E29" s="129"/>
      <c r="F29" s="119" t="s">
        <v>59</v>
      </c>
      <c r="G29" s="119" t="s">
        <v>60</v>
      </c>
      <c r="H29" s="119" t="s">
        <v>61</v>
      </c>
      <c r="I29" s="129"/>
      <c r="J29" s="119" t="s">
        <v>59</v>
      </c>
      <c r="K29" s="119" t="s">
        <v>60</v>
      </c>
      <c r="L29" s="119" t="s">
        <v>61</v>
      </c>
      <c r="R29" s="23"/>
      <c r="S29" s="23"/>
      <c r="T29" s="23"/>
      <c r="U29" s="23"/>
      <c r="V29" s="23"/>
      <c r="W29" s="23"/>
    </row>
    <row r="30" spans="1:23" x14ac:dyDescent="0.25">
      <c r="A30" s="72" t="s">
        <v>15</v>
      </c>
      <c r="B30" s="116">
        <v>0.46998964850000002</v>
      </c>
      <c r="C30" s="116">
        <v>0.77858932569999995</v>
      </c>
      <c r="D30" s="116">
        <v>0.88137426210000003</v>
      </c>
      <c r="E30" s="129"/>
      <c r="F30" s="116">
        <v>0.42782862129999999</v>
      </c>
      <c r="G30" s="116">
        <v>0.81633135189999995</v>
      </c>
      <c r="H30" s="116">
        <v>1.0566069346</v>
      </c>
      <c r="I30" s="129"/>
      <c r="J30" s="116">
        <v>0.45770658120000002</v>
      </c>
      <c r="K30" s="116">
        <v>0.75501147469999996</v>
      </c>
      <c r="L30" s="116">
        <v>0.99179162350000005</v>
      </c>
      <c r="R30" s="54"/>
      <c r="S30" s="54"/>
      <c r="T30" s="23"/>
      <c r="U30" s="23"/>
      <c r="V30" s="23"/>
      <c r="W30" s="23"/>
    </row>
    <row r="31" spans="1:23" x14ac:dyDescent="0.25">
      <c r="A31" s="72" t="s">
        <v>16</v>
      </c>
      <c r="B31" s="116">
        <v>2.7819892299999999E-2</v>
      </c>
      <c r="C31" s="116">
        <v>0.1453350256</v>
      </c>
      <c r="D31" s="116">
        <v>0.20447528840000001</v>
      </c>
      <c r="E31" s="129"/>
      <c r="F31" s="116">
        <v>1.3366865299999999E-2</v>
      </c>
      <c r="G31" s="116">
        <v>0.18533200869999999</v>
      </c>
      <c r="H31" s="116">
        <v>0.44778338849999999</v>
      </c>
      <c r="I31" s="129"/>
      <c r="J31" s="116">
        <v>1.49312787E-2</v>
      </c>
      <c r="K31" s="116">
        <v>0.1892819711</v>
      </c>
      <c r="L31" s="116">
        <v>0.44522841950000003</v>
      </c>
      <c r="R31" s="54"/>
      <c r="S31" s="54"/>
      <c r="T31" s="23"/>
      <c r="U31" s="23"/>
      <c r="V31" s="23"/>
      <c r="W31" s="23"/>
    </row>
    <row r="32" spans="1:23" x14ac:dyDescent="0.25">
      <c r="A32" s="72" t="s">
        <v>17</v>
      </c>
      <c r="B32" s="116">
        <v>-5.6829702000000003E-2</v>
      </c>
      <c r="C32" s="116">
        <v>4.6549604000000001E-2</v>
      </c>
      <c r="D32" s="116">
        <v>0.15250042129999999</v>
      </c>
      <c r="E32" s="131"/>
      <c r="F32" s="116">
        <v>-4.3220248000000003E-2</v>
      </c>
      <c r="G32" s="116">
        <v>9.2822908800000006E-2</v>
      </c>
      <c r="H32" s="116">
        <v>0.39714198639999998</v>
      </c>
      <c r="I32" s="131"/>
      <c r="J32" s="116">
        <v>-1.2934027000000001E-2</v>
      </c>
      <c r="K32" s="116">
        <v>0.1010938939</v>
      </c>
      <c r="L32" s="116">
        <v>0.35980919989999999</v>
      </c>
      <c r="R32" s="54"/>
      <c r="S32" s="54"/>
      <c r="T32" s="54"/>
      <c r="U32" s="23"/>
      <c r="V32" s="23"/>
      <c r="W32" s="54"/>
    </row>
    <row r="33" spans="1:23" x14ac:dyDescent="0.25">
      <c r="A33" s="72" t="s">
        <v>18</v>
      </c>
      <c r="B33" s="116">
        <v>-1.5829689000000001E-2</v>
      </c>
      <c r="C33" s="116">
        <v>4.0618055799999997E-2</v>
      </c>
      <c r="D33" s="116">
        <v>6.9266260999999996E-2</v>
      </c>
      <c r="E33" s="129"/>
      <c r="F33" s="116">
        <v>-2.6768726E-2</v>
      </c>
      <c r="G33" s="116">
        <v>0.1041086933</v>
      </c>
      <c r="H33" s="116">
        <v>0.3301008674</v>
      </c>
      <c r="I33" s="129"/>
      <c r="J33" s="116">
        <v>-7.8092359999999998E-3</v>
      </c>
      <c r="K33" s="116">
        <v>2.9559490500000001E-2</v>
      </c>
      <c r="L33" s="116">
        <v>0.14603178089999999</v>
      </c>
      <c r="R33" s="54"/>
      <c r="S33" s="54"/>
      <c r="T33" s="23"/>
      <c r="U33" s="23"/>
      <c r="V33" s="23"/>
      <c r="W33" s="23"/>
    </row>
    <row r="34" spans="1:23" x14ac:dyDescent="0.25">
      <c r="A34" s="72" t="s">
        <v>19</v>
      </c>
      <c r="B34" s="116">
        <v>-3.4313055000000002E-2</v>
      </c>
      <c r="C34" s="116">
        <v>-4.4262619000000003E-2</v>
      </c>
      <c r="D34" s="116">
        <v>-8.9774628999999995E-2</v>
      </c>
      <c r="E34" s="129"/>
      <c r="F34" s="116">
        <v>-6.2066700000000002E-2</v>
      </c>
      <c r="G34" s="116">
        <v>-2.1268783999999999E-2</v>
      </c>
      <c r="H34" s="116">
        <v>0.1367342148</v>
      </c>
      <c r="I34" s="129"/>
      <c r="J34" s="116">
        <v>-3.5975925999999998E-2</v>
      </c>
      <c r="K34" s="116">
        <v>-1.6633563000000001E-2</v>
      </c>
      <c r="L34" s="116">
        <v>7.7742070400000002E-2</v>
      </c>
      <c r="R34" s="54"/>
      <c r="S34" s="54"/>
      <c r="T34" s="23"/>
      <c r="U34" s="23"/>
      <c r="V34" s="23"/>
      <c r="W34" s="23"/>
    </row>
    <row r="35" spans="1:23" x14ac:dyDescent="0.25">
      <c r="A35" s="72" t="s">
        <v>20</v>
      </c>
      <c r="B35" s="116">
        <v>-4.0131021000000003E-2</v>
      </c>
      <c r="C35" s="116">
        <v>-8.9872292000000006E-2</v>
      </c>
      <c r="D35" s="116">
        <v>-0.15081766499999999</v>
      </c>
      <c r="E35" s="129"/>
      <c r="F35" s="116">
        <v>-6.2795372000000002E-2</v>
      </c>
      <c r="G35" s="116">
        <v>-5.3097485E-2</v>
      </c>
      <c r="H35" s="116">
        <v>6.5064244199999996E-2</v>
      </c>
      <c r="I35" s="129"/>
      <c r="J35" s="116">
        <v>-3.5316272000000003E-2</v>
      </c>
      <c r="K35" s="116">
        <v>-4.9117112999999997E-2</v>
      </c>
      <c r="L35" s="116">
        <v>1.8063326399999999E-2</v>
      </c>
      <c r="R35" s="54"/>
      <c r="S35" s="54"/>
      <c r="T35" s="23"/>
      <c r="U35" s="23"/>
      <c r="V35" s="23"/>
      <c r="W35" s="23"/>
    </row>
    <row r="36" spans="1:23" x14ac:dyDescent="0.25">
      <c r="A36" s="72" t="s">
        <v>21</v>
      </c>
      <c r="B36" s="116">
        <v>-4.5092048000000003E-2</v>
      </c>
      <c r="C36" s="116">
        <v>-9.2621471999999996E-2</v>
      </c>
      <c r="D36" s="116">
        <v>-0.17108496400000001</v>
      </c>
      <c r="E36" s="129"/>
      <c r="F36" s="116">
        <v>-7.9101161000000003E-2</v>
      </c>
      <c r="G36" s="116">
        <v>-9.7361470000000006E-2</v>
      </c>
      <c r="H36" s="116">
        <v>1.7279248600000002E-2</v>
      </c>
      <c r="I36" s="129"/>
      <c r="J36" s="116">
        <v>-3.0098472000000001E-2</v>
      </c>
      <c r="K36" s="116">
        <v>-5.8543312E-2</v>
      </c>
      <c r="L36" s="116">
        <v>-1.5233073E-2</v>
      </c>
      <c r="R36" s="54"/>
      <c r="S36" s="54"/>
      <c r="T36" s="23"/>
      <c r="U36" s="23"/>
      <c r="V36" s="23"/>
      <c r="W36" s="23"/>
    </row>
    <row r="37" spans="1:23" x14ac:dyDescent="0.25">
      <c r="A37" s="72" t="s">
        <v>22</v>
      </c>
      <c r="B37" s="116">
        <v>-4.4587345E-2</v>
      </c>
      <c r="C37" s="116">
        <v>-0.108535851</v>
      </c>
      <c r="D37" s="116">
        <v>-0.195735771</v>
      </c>
      <c r="E37" s="129"/>
      <c r="F37" s="116">
        <v>-6.4630297000000003E-2</v>
      </c>
      <c r="G37" s="116">
        <v>-8.9913440999999997E-2</v>
      </c>
      <c r="H37" s="116">
        <v>-2.1738194999999998E-2</v>
      </c>
      <c r="I37" s="129"/>
      <c r="J37" s="116">
        <v>-5.1555244E-2</v>
      </c>
      <c r="K37" s="116">
        <v>-0.13168740200000001</v>
      </c>
      <c r="L37" s="116">
        <v>-7.0614936000000003E-2</v>
      </c>
      <c r="R37" s="54"/>
      <c r="S37" s="54"/>
      <c r="T37" s="23"/>
      <c r="U37" s="23"/>
      <c r="V37" s="23"/>
      <c r="W37" s="23"/>
    </row>
    <row r="38" spans="1:23" x14ac:dyDescent="0.25">
      <c r="A38" s="72" t="s">
        <v>23</v>
      </c>
      <c r="B38" s="116">
        <v>-4.4154789999999999E-2</v>
      </c>
      <c r="C38" s="116">
        <v>-0.122087191</v>
      </c>
      <c r="D38" s="116">
        <v>-0.22533578000000001</v>
      </c>
      <c r="E38" s="129"/>
      <c r="F38" s="116">
        <v>-6.6625812000000006E-2</v>
      </c>
      <c r="G38" s="116">
        <v>-0.13069709099999999</v>
      </c>
      <c r="H38" s="116">
        <v>-7.7541857000000006E-2</v>
      </c>
      <c r="I38" s="129"/>
      <c r="J38" s="116">
        <v>-4.5379871000000002E-2</v>
      </c>
      <c r="K38" s="116">
        <v>-9.7228268000000007E-2</v>
      </c>
      <c r="L38" s="116">
        <v>-0.1105664</v>
      </c>
      <c r="R38" s="54"/>
      <c r="S38" s="54"/>
      <c r="T38" s="23"/>
      <c r="U38" s="23"/>
      <c r="V38" s="23"/>
      <c r="W38" s="23"/>
    </row>
    <row r="39" spans="1:23" x14ac:dyDescent="0.25">
      <c r="A39" s="72" t="s">
        <v>71</v>
      </c>
      <c r="B39" s="116">
        <v>-6.1514827000000001E-2</v>
      </c>
      <c r="C39" s="116">
        <v>-0.146916301</v>
      </c>
      <c r="D39" s="116">
        <v>-0.25884239799999997</v>
      </c>
      <c r="E39" s="129"/>
      <c r="F39" s="116">
        <v>-9.5538066000000005E-2</v>
      </c>
      <c r="G39" s="116">
        <v>-0.14808332299999999</v>
      </c>
      <c r="H39" s="116">
        <v>-6.6363047999999994E-2</v>
      </c>
      <c r="I39" s="129"/>
      <c r="J39" s="116">
        <v>-9.4002353999999996E-2</v>
      </c>
      <c r="K39" s="116">
        <v>-0.185555424</v>
      </c>
      <c r="L39" s="116">
        <v>-0.19294081199999999</v>
      </c>
      <c r="R39" s="54"/>
      <c r="S39" s="54"/>
      <c r="T39" s="23"/>
      <c r="U39" s="23"/>
      <c r="V39" s="23"/>
      <c r="W39" s="23"/>
    </row>
    <row r="40" spans="1:23" x14ac:dyDescent="0.25">
      <c r="A40" s="72" t="s">
        <v>72</v>
      </c>
      <c r="B40" s="116">
        <v>-9.4778565999999995E-2</v>
      </c>
      <c r="C40" s="116">
        <v>-0.23448287500000001</v>
      </c>
      <c r="D40" s="116">
        <v>-0.34139028300000002</v>
      </c>
      <c r="E40" s="129"/>
      <c r="F40" s="116">
        <v>-0.10812234699999999</v>
      </c>
      <c r="G40" s="116">
        <v>-0.15729790900000001</v>
      </c>
      <c r="H40" s="116">
        <v>-0.100856502</v>
      </c>
      <c r="I40" s="129"/>
      <c r="J40" s="116">
        <v>-9.0495392999999993E-2</v>
      </c>
      <c r="K40" s="116">
        <v>-0.240450001</v>
      </c>
      <c r="L40" s="116">
        <v>-0.12546196800000001</v>
      </c>
      <c r="R40" s="54"/>
      <c r="S40" s="54"/>
      <c r="T40" s="23"/>
      <c r="U40" s="23"/>
      <c r="V40" s="23"/>
      <c r="W40" s="23"/>
    </row>
    <row r="41" spans="1:23" x14ac:dyDescent="0.25">
      <c r="A41" s="111" t="s">
        <v>14</v>
      </c>
      <c r="B41" s="120">
        <v>-0.246395326</v>
      </c>
      <c r="C41" s="120">
        <v>-0.36925405900000002</v>
      </c>
      <c r="D41" s="120">
        <v>-0.55644672500000003</v>
      </c>
      <c r="E41" s="118"/>
      <c r="F41" s="120">
        <v>-0.10176236399999999</v>
      </c>
      <c r="G41" s="120">
        <v>-0.38141136799999997</v>
      </c>
      <c r="H41" s="120">
        <v>-0.20736338100000001</v>
      </c>
      <c r="I41" s="118"/>
      <c r="J41" s="120">
        <v>-0.190332371</v>
      </c>
      <c r="K41" s="120">
        <v>-0.25593211300000002</v>
      </c>
      <c r="L41" s="199" t="s">
        <v>9</v>
      </c>
      <c r="R41" s="54"/>
      <c r="S41" s="54"/>
      <c r="T41" s="23"/>
      <c r="U41" s="23"/>
      <c r="V41" s="23"/>
      <c r="W41" s="23"/>
    </row>
    <row r="42" spans="1:23" ht="11.25" customHeight="1" x14ac:dyDescent="0.25">
      <c r="B42" s="16"/>
      <c r="C42" s="16"/>
      <c r="D42" s="16"/>
      <c r="F42" s="23"/>
      <c r="G42" s="23"/>
      <c r="H42" s="23"/>
      <c r="I42" s="23"/>
      <c r="J42" s="23"/>
      <c r="K42" s="23"/>
      <c r="L42" s="23"/>
      <c r="M42" s="23"/>
      <c r="N42" s="23"/>
      <c r="O42" s="23"/>
      <c r="P42" s="23"/>
      <c r="R42" s="23"/>
      <c r="S42" s="23"/>
      <c r="T42" s="23"/>
      <c r="U42" s="23"/>
      <c r="V42" s="23"/>
      <c r="W42" s="23"/>
    </row>
    <row r="43" spans="1:23" x14ac:dyDescent="0.25">
      <c r="A43" s="196" t="s">
        <v>156</v>
      </c>
      <c r="B43" s="16"/>
      <c r="C43" s="16"/>
      <c r="D43" s="16"/>
      <c r="F43" s="23"/>
      <c r="G43" s="23"/>
      <c r="H43" s="23"/>
      <c r="I43" s="23"/>
      <c r="J43" s="23"/>
      <c r="K43" s="23"/>
      <c r="L43" s="23"/>
      <c r="M43" s="23"/>
      <c r="N43" s="23"/>
      <c r="O43" s="23"/>
      <c r="P43" s="23"/>
    </row>
  </sheetData>
  <mergeCells count="4">
    <mergeCell ref="A24:J24"/>
    <mergeCell ref="B28:D28"/>
    <mergeCell ref="J28:L28"/>
    <mergeCell ref="F28:H28"/>
  </mergeCells>
  <hyperlinks>
    <hyperlink ref="L1" location="Index!A1" display="Index" xr:uid="{00000000-0004-0000-08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T1</vt:lpstr>
      <vt:lpstr>F1a</vt:lpstr>
      <vt:lpstr>F1b</vt:lpstr>
      <vt:lpstr>F2</vt:lpstr>
      <vt:lpstr>F3</vt:lpstr>
      <vt:lpstr>TA1</vt:lpstr>
      <vt:lpstr>TA2</vt:lpstr>
      <vt:lpstr>FA1</vt:lpstr>
      <vt:lpstr>FA2</vt:lpstr>
      <vt:lpstr>B1-TopCd</vt:lpstr>
      <vt:lpstr>B2-Dispersion</vt:lpstr>
      <vt:lpstr>B2b-Age</vt:lpstr>
      <vt:lpstr>B3-Vshape</vt:lpstr>
      <vt:lpstr>B4-Vshape</vt:lpstr>
      <vt:lpstr>B4a-Vshape</vt:lpstr>
      <vt:lpstr>B5-MultiYr</vt:lpstr>
      <vt:lpstr>B6-Indiv</vt:lpstr>
      <vt:lpstr>B7-WgSplits</vt:lpstr>
      <vt:lpstr>B8-Example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david.splinter</dc:creator>
  <cp:lastModifiedBy>Splinter, David</cp:lastModifiedBy>
  <cp:lastPrinted>2019-06-10T20:53:34Z</cp:lastPrinted>
  <dcterms:created xsi:type="dcterms:W3CDTF">2016-06-22T13:10:20Z</dcterms:created>
  <dcterms:modified xsi:type="dcterms:W3CDTF">2020-07-06T17:44:28Z</dcterms:modified>
</cp:coreProperties>
</file>